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s" sheetId="1" r:id="rId4"/>
    <sheet state="visible" name="Volunteers" sheetId="2" r:id="rId5"/>
    <sheet state="visible" name="Request_Import" sheetId="3" r:id="rId6"/>
    <sheet state="visible" name="Volunteer_Import" sheetId="4" r:id="rId7"/>
    <sheet state="visible" name="Request_Query" sheetId="5" r:id="rId8"/>
    <sheet state="visible" name="Volunteer_Query" sheetId="6" r:id="rId9"/>
    <sheet state="visible" name="Matches" sheetId="7" r:id="rId10"/>
  </sheets>
  <definedNames/>
  <calcPr/>
</workbook>
</file>

<file path=xl/sharedStrings.xml><?xml version="1.0" encoding="utf-8"?>
<sst xmlns="http://schemas.openxmlformats.org/spreadsheetml/2006/main" count="532" uniqueCount="169">
  <si>
    <t>Timestamp</t>
  </si>
  <si>
    <t>Email Address</t>
  </si>
  <si>
    <t>Full Name</t>
  </si>
  <si>
    <t>Preference of Contact</t>
  </si>
  <si>
    <t>Phone Number (Enter N/A if the preference of contact is email)</t>
  </si>
  <si>
    <t>Address you would like Groceries Delivered</t>
  </si>
  <si>
    <t>Store</t>
  </si>
  <si>
    <t>Delivery Day Preferred</t>
  </si>
  <si>
    <t>Delivery Time Preferred</t>
  </si>
  <si>
    <t>Preferred Method of Payment</t>
  </si>
  <si>
    <t>yop@yopmail.com</t>
  </si>
  <si>
    <t>Request1</t>
  </si>
  <si>
    <t>Phone</t>
  </si>
  <si>
    <t>home</t>
  </si>
  <si>
    <t>South Berkeley Berkeley Bowl</t>
  </si>
  <si>
    <t>Tuesday</t>
  </si>
  <si>
    <t>Cash</t>
  </si>
  <si>
    <t>Request2</t>
  </si>
  <si>
    <t>Email</t>
  </si>
  <si>
    <t>South Berkeley/Oakland Safeway</t>
  </si>
  <si>
    <t>Saturday</t>
  </si>
  <si>
    <t>Check</t>
  </si>
  <si>
    <t>Request3</t>
  </si>
  <si>
    <t>098</t>
  </si>
  <si>
    <t>hi</t>
  </si>
  <si>
    <t>Thursday</t>
  </si>
  <si>
    <t>Venmo</t>
  </si>
  <si>
    <t>Request4</t>
  </si>
  <si>
    <t>hey</t>
  </si>
  <si>
    <t>Friday</t>
  </si>
  <si>
    <t>Paypal</t>
  </si>
  <si>
    <t>Request5</t>
  </si>
  <si>
    <t>yooo</t>
  </si>
  <si>
    <t>Request6</t>
  </si>
  <si>
    <t>093</t>
  </si>
  <si>
    <t>hello</t>
  </si>
  <si>
    <t>North Berkeley Trader Joe’s</t>
  </si>
  <si>
    <t>Monday</t>
  </si>
  <si>
    <t>Request7</t>
  </si>
  <si>
    <t>Request8</t>
  </si>
  <si>
    <t>greetings</t>
  </si>
  <si>
    <t>Central Berkeley Trader Joe’s</t>
  </si>
  <si>
    <t>Request9</t>
  </si>
  <si>
    <t>h</t>
  </si>
  <si>
    <t>Southwest Berkeley Berkeley Bowl</t>
  </si>
  <si>
    <t>Request10</t>
  </si>
  <si>
    <t>Phone Number</t>
  </si>
  <si>
    <t>i</t>
  </si>
  <si>
    <t>Day</t>
  </si>
  <si>
    <t>Delivery Time Available</t>
  </si>
  <si>
    <t>Request11</t>
  </si>
  <si>
    <t>yee</t>
  </si>
  <si>
    <t>Volunteer1</t>
  </si>
  <si>
    <t>Central Berkeley Trader Joe’s, North Berkeley Trader Joe’s, South Berkeley/Oakland Safeway, Other (open to local stores unlisted above)</t>
  </si>
  <si>
    <t>Request12</t>
  </si>
  <si>
    <t>Wednesday, Thursday, Saturday</t>
  </si>
  <si>
    <t>8am - 12pm, 12pm - 3pm, 9pm - 11pm</t>
  </si>
  <si>
    <t>t</t>
  </si>
  <si>
    <t>Volunteer2</t>
  </si>
  <si>
    <t>Request13</t>
  </si>
  <si>
    <t>Central Berkeley Trader Joe’s, North Berkeley Safeway, South Berkeley Berkeley Bowl, South Berkeley/Oakland Safeway</t>
  </si>
  <si>
    <t>Monday, Tuesday, Friday, Saturday, Sunday</t>
  </si>
  <si>
    <t>6am - 8am, 8am - 12pm, 3pm - 6pm, 6pm - 9pm</t>
  </si>
  <si>
    <t>f</t>
  </si>
  <si>
    <t>Volunteer3</t>
  </si>
  <si>
    <t>Central Berkeley Trader Joe’s, North Berkeley Safeway, South Berkeley Berkeley Bowl, South Berkeley/Oakland Safeway, Other (open to local stores unlisted above)</t>
  </si>
  <si>
    <t>Monday, Wednesday, Thursday, Friday, Sunday</t>
  </si>
  <si>
    <t>8am - 12pm, 12pm - 3pm, 3pm - 6pm, 6pm - 9pm, 9pm - 11pm</t>
  </si>
  <si>
    <t>Request14</t>
  </si>
  <si>
    <t>Volunteer4</t>
  </si>
  <si>
    <t>Sunday</t>
  </si>
  <si>
    <t>Central Berkeley Trader Joe’s, North Berkeley Safeway, North Berkeley Trader Joe’s, Other (open to local stores unlisted above)</t>
  </si>
  <si>
    <t>Monday, Friday, Saturday, Sunday</t>
  </si>
  <si>
    <t>6am - 8am, 12pm - 3pm, 9pm - 11pm</t>
  </si>
  <si>
    <t>Request15</t>
  </si>
  <si>
    <t>Volunteer5</t>
  </si>
  <si>
    <t>dh</t>
  </si>
  <si>
    <t>Central Berkeley Trader Joe’s, North Berkeley Trader Joe’s, South Berkeley Berkeley Bowl, Southwest Berkeley Berkeley Bowl, Other (open to local stores unlisted above)</t>
  </si>
  <si>
    <t>Monday, Tuesday, Thursday, Sunday</t>
  </si>
  <si>
    <t>6am - 8am, 12pm - 3pm, 6pm - 9pm, 9pm - 11pm</t>
  </si>
  <si>
    <t>Volunteer7</t>
  </si>
  <si>
    <t>Central Berkeley Trader Joe’s, North Berkeley Trader Joe’s, Southwest Berkeley Berkeley Bowl, Other (open to local stores unlisted above)</t>
  </si>
  <si>
    <t>Tuesday, Wednesday, Thursday, Sunday</t>
  </si>
  <si>
    <t>6am - 8am, 12pm - 3pm, 3pm - 6pm, 9pm - 11pm</t>
  </si>
  <si>
    <t>Volunteer8</t>
  </si>
  <si>
    <t>Central Berkeley Trader Joe’s, North Berkeley Safeway, South Berkeley Berkeley Bowl, South Berkeley/Oakland Safeway, Southwest Berkeley Berkeley Bowl, Other (open to local stores unlisted above)</t>
  </si>
  <si>
    <t>Friday, Saturday, Sunday</t>
  </si>
  <si>
    <t>12pm - 3pm, 3pm - 6pm, 6pm - 9pm</t>
  </si>
  <si>
    <t>Volunteer9</t>
  </si>
  <si>
    <t>North Berkeley Safeway, North Berkeley Trader Joe’s, South Berkeley Berkeley Bowl, South Berkeley/Oakland Safeway, Southwest Berkeley Berkeley Bowl, Other (open to local stores unlisted above)</t>
  </si>
  <si>
    <t>Monday, Tuesday, Wednesday, Friday, Sunday</t>
  </si>
  <si>
    <t>12pm - 3pm, 6pm - 9pm</t>
  </si>
  <si>
    <t>Volunteer10</t>
  </si>
  <si>
    <t>North Berkeley Safeway, Other (open to local stores unlisted above)</t>
  </si>
  <si>
    <t>Monday, Wednesday, Thursday, Saturday</t>
  </si>
  <si>
    <t>6am - 8am, 6pm - 9pm, 9pm - 11pm</t>
  </si>
  <si>
    <t>Volunteer11</t>
  </si>
  <si>
    <t>Central Berkeley Trader Joe’s, South Berkeley Berkeley Bowl, South Berkeley/Oakland Safeway, Other (open to local stores unlisted above)</t>
  </si>
  <si>
    <t>Tuesday, Thursday, Friday, Sunday</t>
  </si>
  <si>
    <t>12pm - 3pm, 6pm - 9pm, 9pm - 11pm</t>
  </si>
  <si>
    <t>Volunteer12</t>
  </si>
  <si>
    <t>Monday, Wednesday, Sunday</t>
  </si>
  <si>
    <t>6am - 8am, 3pm - 6pm, 6pm - 9pm</t>
  </si>
  <si>
    <t>Volunteer13</t>
  </si>
  <si>
    <t>Monday, Wednesday, Friday, Sunday</t>
  </si>
  <si>
    <t>8am - 12pm, 12pm - 3pm</t>
  </si>
  <si>
    <t>Volunteer14</t>
  </si>
  <si>
    <t>Wednesday</t>
  </si>
  <si>
    <t>Volunteer16</t>
  </si>
  <si>
    <t>093285</t>
  </si>
  <si>
    <t>North Berkeley Trader Joe’s, South Berkeley Berkeley Bowl</t>
  </si>
  <si>
    <t>Tuesday, Saturday</t>
  </si>
  <si>
    <t>6pm - 9pm</t>
  </si>
  <si>
    <t>Volunteer17</t>
  </si>
  <si>
    <t>North Berkeley Trader Joe’s, South Berkeley Berkeley Bowl, South Berkeley/Oakland Safeway, Other (open to local stores unlisted above)</t>
  </si>
  <si>
    <t>Thursday, Sunday</t>
  </si>
  <si>
    <t>8am - 12pm</t>
  </si>
  <si>
    <t>Volunteer18</t>
  </si>
  <si>
    <t>Central Berkeley Trader Joe’s, North Berkeley Safeway, Southwest Berkeley Berkeley Bowl, Other (open to local stores unlisted above)</t>
  </si>
  <si>
    <t>Monday, Friday</t>
  </si>
  <si>
    <t>Volunteer19</t>
  </si>
  <si>
    <t>North Berkeley Safeway, Southwest Berkeley Berkeley Bowl</t>
  </si>
  <si>
    <t>Volunteer20</t>
  </si>
  <si>
    <t>Central Berkeley Trader Joe’s, North Berkeley Trader Joe’s, South Berkeley Berkeley Bowl, South Berkeley/Oakland Safeway, Other (open to local stores unlisted above)</t>
  </si>
  <si>
    <t>Tuesday, Friday</t>
  </si>
  <si>
    <t>12pm - 3pm</t>
  </si>
  <si>
    <t>Volunteer21</t>
  </si>
  <si>
    <t>Central Berkeley Trader Joe’s, North Berkeley Safeway, North Berkeley Trader Joe’s, South Berkeley Berkeley Bowl, South Berkeley/Oakland Safeway, Southwest Berkeley Berkeley Bowl, Other (open to local stores unlisted above)</t>
  </si>
  <si>
    <t>Monday, Tuesday, Wednesday, Thursday, Friday, Saturday, Sunday</t>
  </si>
  <si>
    <t>6am - 8am, 8am - 12pm, 12pm - 3pm, 3pm - 6pm, 6pm - 9pm, 9pm - 11pm</t>
  </si>
  <si>
    <t>Volunteer22</t>
  </si>
  <si>
    <t>North Berkeley Safeway, North Berkeley Trader Joe’s, South Berkeley Berkeley Bowl, Southwest Berkeley Berkeley Bowl, Other (open to local stores unlisted above)</t>
  </si>
  <si>
    <t>Tuesday, Wednesday, Thursday, Friday, Saturday, Sunday</t>
  </si>
  <si>
    <t>Volunteer23</t>
  </si>
  <si>
    <t>North Berkeley Safeway, North Berkeley Trader Joe’s, South Berkeley Berkeley Bowl, Southwest Berkeley Berkeley Bowl</t>
  </si>
  <si>
    <t>3pm - 6pm, 6pm - 9pm</t>
  </si>
  <si>
    <t>Volunteer24</t>
  </si>
  <si>
    <t>Wednesday, Friday, Saturday</t>
  </si>
  <si>
    <t>6am - 8am, 8am - 12pm, 12pm - 3pm, 6pm - 9pm</t>
  </si>
  <si>
    <t>Volunteer25</t>
  </si>
  <si>
    <t>Tuesday, Friday, Saturday, Sunday</t>
  </si>
  <si>
    <t>Volunteer26</t>
  </si>
  <si>
    <t>Volunteer27</t>
  </si>
  <si>
    <t>043</t>
  </si>
  <si>
    <t>Volunteer28</t>
  </si>
  <si>
    <t>ID</t>
  </si>
  <si>
    <t>Name</t>
  </si>
  <si>
    <t>Contact</t>
  </si>
  <si>
    <t>Time</t>
  </si>
  <si>
    <t>Address</t>
  </si>
  <si>
    <t>Payment</t>
  </si>
  <si>
    <t>North Berkeley Safeway</t>
  </si>
  <si>
    <t>Other</t>
  </si>
  <si>
    <t>Delivery1</t>
  </si>
  <si>
    <t>Delivery2</t>
  </si>
  <si>
    <t>Delivery3</t>
  </si>
  <si>
    <t>Delivery4</t>
  </si>
  <si>
    <t>Delivery5</t>
  </si>
  <si>
    <t>Delivery6</t>
  </si>
  <si>
    <t>Requester Name</t>
  </si>
  <si>
    <t>Volunteer Match</t>
  </si>
  <si>
    <t>Match Email</t>
  </si>
  <si>
    <t>Match Phone</t>
  </si>
  <si>
    <t>Alternate1</t>
  </si>
  <si>
    <t>Email1</t>
  </si>
  <si>
    <t>Phone1</t>
  </si>
  <si>
    <t>Alternate2</t>
  </si>
  <si>
    <t>Email2</t>
  </si>
  <si>
    <t>Phone2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</si>
</sst>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b/>
      <name val="Arial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9" xfId="0" applyFont="1" applyNumberFormat="1"/>
    <xf borderId="0" fillId="0" fontId="1" numFmtId="0" xfId="0" applyAlignment="1" applyFont="1">
      <alignment vertical="bottom"/>
    </xf>
    <xf borderId="0" fillId="2" fontId="2" numFmtId="0" xfId="0" applyFill="1" applyFont="1"/>
    <xf borderId="0" fillId="0" fontId="0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43946.868375879625</v>
      </c>
      <c r="B2" s="3" t="s">
        <v>10</v>
      </c>
      <c r="C2" s="3" t="s">
        <v>11</v>
      </c>
      <c r="D2" s="3" t="s">
        <v>12</v>
      </c>
      <c r="E2" s="3">
        <v>341.0</v>
      </c>
      <c r="F2" s="3" t="s">
        <v>13</v>
      </c>
      <c r="G2" s="3" t="s">
        <v>14</v>
      </c>
      <c r="H2" s="3" t="s">
        <v>15</v>
      </c>
      <c r="I2" s="4">
        <v>0.33333333333575865</v>
      </c>
      <c r="J2" s="3" t="s">
        <v>16</v>
      </c>
    </row>
    <row r="3">
      <c r="A3" s="2">
        <v>43946.881766516206</v>
      </c>
      <c r="B3" s="3" t="s">
        <v>10</v>
      </c>
      <c r="C3" s="3" t="s">
        <v>17</v>
      </c>
      <c r="D3" s="3" t="s">
        <v>18</v>
      </c>
      <c r="E3" s="3">
        <v>3874.0</v>
      </c>
      <c r="F3" s="3" t="s">
        <v>13</v>
      </c>
      <c r="G3" s="3" t="s">
        <v>19</v>
      </c>
      <c r="H3" s="3" t="s">
        <v>20</v>
      </c>
      <c r="I3" s="4">
        <v>0.41666666666424135</v>
      </c>
      <c r="J3" s="3" t="s">
        <v>21</v>
      </c>
    </row>
    <row r="4">
      <c r="A4" s="2">
        <v>43946.882424571755</v>
      </c>
      <c r="B4" s="3" t="s">
        <v>10</v>
      </c>
      <c r="C4" s="3" t="s">
        <v>22</v>
      </c>
      <c r="D4" s="3" t="s">
        <v>18</v>
      </c>
      <c r="E4" s="5" t="s">
        <v>23</v>
      </c>
      <c r="F4" s="3" t="s">
        <v>24</v>
      </c>
      <c r="G4" s="3" t="s">
        <v>14</v>
      </c>
      <c r="H4" s="3" t="s">
        <v>25</v>
      </c>
      <c r="I4" s="4">
        <v>0.8333333333357587</v>
      </c>
      <c r="J4" s="3" t="s">
        <v>26</v>
      </c>
    </row>
    <row r="5">
      <c r="A5" s="2">
        <v>43946.88281263888</v>
      </c>
      <c r="B5" s="3" t="s">
        <v>10</v>
      </c>
      <c r="C5" s="3" t="s">
        <v>27</v>
      </c>
      <c r="D5" s="3" t="s">
        <v>12</v>
      </c>
      <c r="E5" s="3">
        <v>109.0</v>
      </c>
      <c r="F5" s="3" t="s">
        <v>28</v>
      </c>
      <c r="G5" s="3" t="s">
        <v>14</v>
      </c>
      <c r="H5" s="3" t="s">
        <v>29</v>
      </c>
      <c r="I5" s="4">
        <v>0.5</v>
      </c>
      <c r="J5" s="3" t="s">
        <v>30</v>
      </c>
    </row>
    <row r="6">
      <c r="A6" s="2">
        <v>43946.88378929398</v>
      </c>
      <c r="B6" s="3" t="s">
        <v>10</v>
      </c>
      <c r="C6" s="3" t="s">
        <v>31</v>
      </c>
      <c r="D6" s="3" t="s">
        <v>18</v>
      </c>
      <c r="E6" s="3">
        <v>987.0</v>
      </c>
      <c r="F6" s="3" t="s">
        <v>32</v>
      </c>
      <c r="G6" s="3" t="s">
        <v>14</v>
      </c>
      <c r="H6" s="3" t="s">
        <v>29</v>
      </c>
      <c r="I6" s="4">
        <v>0.625</v>
      </c>
      <c r="J6" s="3" t="s">
        <v>26</v>
      </c>
    </row>
    <row r="7">
      <c r="A7" s="2">
        <v>43946.8851450463</v>
      </c>
      <c r="B7" s="3" t="s">
        <v>10</v>
      </c>
      <c r="C7" s="3" t="s">
        <v>33</v>
      </c>
      <c r="D7" s="3" t="s">
        <v>18</v>
      </c>
      <c r="E7" s="5" t="s">
        <v>34</v>
      </c>
      <c r="F7" s="3" t="s">
        <v>35</v>
      </c>
      <c r="G7" s="3" t="s">
        <v>36</v>
      </c>
      <c r="H7" s="3" t="s">
        <v>37</v>
      </c>
      <c r="I7" s="4">
        <v>0.75</v>
      </c>
      <c r="J7" s="3" t="s">
        <v>26</v>
      </c>
    </row>
    <row r="8">
      <c r="A8" s="2">
        <v>43946.89210092592</v>
      </c>
      <c r="B8" s="3" t="s">
        <v>10</v>
      </c>
      <c r="C8" s="3" t="s">
        <v>38</v>
      </c>
      <c r="D8" s="3" t="s">
        <v>18</v>
      </c>
      <c r="E8" s="3">
        <v>345.0</v>
      </c>
      <c r="F8" s="3" t="s">
        <v>28</v>
      </c>
      <c r="G8" s="3" t="s">
        <v>36</v>
      </c>
      <c r="H8" s="3" t="s">
        <v>25</v>
      </c>
      <c r="I8" s="4">
        <v>0.78125</v>
      </c>
      <c r="J8" s="3" t="s">
        <v>30</v>
      </c>
    </row>
    <row r="9">
      <c r="A9" s="2">
        <v>43946.89348921296</v>
      </c>
      <c r="B9" s="3" t="s">
        <v>10</v>
      </c>
      <c r="C9" s="3" t="s">
        <v>39</v>
      </c>
      <c r="D9" s="3" t="s">
        <v>18</v>
      </c>
      <c r="E9" s="3">
        <v>6578.0</v>
      </c>
      <c r="F9" s="3" t="s">
        <v>40</v>
      </c>
      <c r="G9" s="3" t="s">
        <v>41</v>
      </c>
      <c r="H9" s="3" t="s">
        <v>15</v>
      </c>
      <c r="I9" s="4">
        <v>0.78125</v>
      </c>
      <c r="J9" s="3" t="s">
        <v>21</v>
      </c>
    </row>
    <row r="10">
      <c r="A10" s="2">
        <v>43946.89441847222</v>
      </c>
      <c r="B10" s="3" t="s">
        <v>10</v>
      </c>
      <c r="C10" s="3" t="s">
        <v>42</v>
      </c>
      <c r="D10" s="3" t="s">
        <v>18</v>
      </c>
      <c r="E10" s="3">
        <v>3546.0</v>
      </c>
      <c r="F10" s="3" t="s">
        <v>43</v>
      </c>
      <c r="G10" s="3" t="s">
        <v>44</v>
      </c>
      <c r="H10" s="3" t="s">
        <v>15</v>
      </c>
      <c r="I10" s="4">
        <v>0.8229166666642413</v>
      </c>
      <c r="J10" s="3" t="s">
        <v>26</v>
      </c>
    </row>
    <row r="11">
      <c r="A11" s="2">
        <v>43946.896247013894</v>
      </c>
      <c r="B11" s="3" t="s">
        <v>10</v>
      </c>
      <c r="C11" s="3" t="s">
        <v>45</v>
      </c>
      <c r="D11" s="3" t="s">
        <v>18</v>
      </c>
      <c r="E11" s="3">
        <v>536.0</v>
      </c>
      <c r="F11" s="3" t="s">
        <v>47</v>
      </c>
      <c r="G11" s="3" t="s">
        <v>14</v>
      </c>
      <c r="H11" s="3" t="s">
        <v>29</v>
      </c>
      <c r="I11" s="4">
        <v>0.33333333333575865</v>
      </c>
      <c r="J11" s="3" t="s">
        <v>26</v>
      </c>
    </row>
    <row r="12">
      <c r="A12" s="2">
        <v>43946.89660063657</v>
      </c>
      <c r="B12" s="3" t="s">
        <v>10</v>
      </c>
      <c r="C12" s="3" t="s">
        <v>50</v>
      </c>
      <c r="D12" s="3" t="s">
        <v>18</v>
      </c>
      <c r="E12" s="3">
        <v>4085.0</v>
      </c>
      <c r="F12" s="3" t="s">
        <v>51</v>
      </c>
      <c r="G12" s="3" t="s">
        <v>14</v>
      </c>
      <c r="H12" s="3" t="s">
        <v>29</v>
      </c>
      <c r="I12" s="4">
        <v>0.8020833333357587</v>
      </c>
      <c r="J12" s="3" t="s">
        <v>21</v>
      </c>
    </row>
    <row r="13">
      <c r="A13" s="2">
        <v>43946.899569456014</v>
      </c>
      <c r="B13" s="3" t="s">
        <v>10</v>
      </c>
      <c r="C13" s="3" t="s">
        <v>54</v>
      </c>
      <c r="D13" s="3" t="s">
        <v>18</v>
      </c>
      <c r="E13" s="3">
        <v>425.0</v>
      </c>
      <c r="F13" s="3" t="s">
        <v>57</v>
      </c>
      <c r="G13" s="3" t="s">
        <v>36</v>
      </c>
      <c r="H13" s="3" t="s">
        <v>15</v>
      </c>
      <c r="I13" s="4">
        <v>0.7083333333357587</v>
      </c>
      <c r="J13" s="3" t="s">
        <v>16</v>
      </c>
    </row>
    <row r="14">
      <c r="A14" s="2">
        <v>43946.900553217594</v>
      </c>
      <c r="B14" s="3" t="s">
        <v>10</v>
      </c>
      <c r="C14" s="3" t="s">
        <v>59</v>
      </c>
      <c r="D14" s="3" t="s">
        <v>12</v>
      </c>
      <c r="E14" s="3">
        <v>52.0</v>
      </c>
      <c r="F14" s="3" t="s">
        <v>63</v>
      </c>
      <c r="G14" s="3" t="s">
        <v>36</v>
      </c>
      <c r="H14" s="3" t="s">
        <v>20</v>
      </c>
      <c r="I14" s="4">
        <v>0.41666666666424135</v>
      </c>
      <c r="J14" s="3" t="s">
        <v>16</v>
      </c>
    </row>
    <row r="15">
      <c r="A15" s="2">
        <v>43946.901396863424</v>
      </c>
      <c r="B15" s="3" t="s">
        <v>10</v>
      </c>
      <c r="C15" s="3" t="s">
        <v>68</v>
      </c>
      <c r="D15" s="3" t="s">
        <v>12</v>
      </c>
      <c r="E15" s="3">
        <v>25.0</v>
      </c>
      <c r="F15" s="3" t="s">
        <v>63</v>
      </c>
      <c r="G15" s="3" t="s">
        <v>44</v>
      </c>
      <c r="H15" s="3" t="s">
        <v>70</v>
      </c>
      <c r="I15" s="4">
        <v>0.6666666666642413</v>
      </c>
      <c r="J15" s="3" t="s">
        <v>30</v>
      </c>
    </row>
    <row r="16">
      <c r="A16" s="2">
        <v>43946.901880335645</v>
      </c>
      <c r="B16" s="3" t="s">
        <v>10</v>
      </c>
      <c r="C16" s="3" t="s">
        <v>74</v>
      </c>
      <c r="D16" s="3" t="s">
        <v>12</v>
      </c>
      <c r="E16" s="3">
        <v>235.0</v>
      </c>
      <c r="F16" s="3" t="s">
        <v>76</v>
      </c>
      <c r="G16" s="3" t="s">
        <v>44</v>
      </c>
      <c r="H16" s="3" t="s">
        <v>29</v>
      </c>
      <c r="I16" s="4">
        <v>0.375</v>
      </c>
      <c r="J16" s="3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6</v>
      </c>
      <c r="G1" s="1" t="s">
        <v>48</v>
      </c>
      <c r="H1" s="1" t="s">
        <v>49</v>
      </c>
    </row>
    <row r="2">
      <c r="A2" s="2">
        <v>43946.85350241898</v>
      </c>
      <c r="B2" s="3" t="s">
        <v>10</v>
      </c>
      <c r="C2" s="3" t="s">
        <v>52</v>
      </c>
      <c r="D2" s="3">
        <v>123.0</v>
      </c>
      <c r="E2" s="3" t="s">
        <v>18</v>
      </c>
      <c r="F2" s="3" t="s">
        <v>53</v>
      </c>
      <c r="G2" s="3" t="s">
        <v>55</v>
      </c>
      <c r="H2" s="3" t="s">
        <v>56</v>
      </c>
    </row>
    <row r="3">
      <c r="A3" s="2">
        <v>43946.853746099536</v>
      </c>
      <c r="B3" s="3" t="s">
        <v>10</v>
      </c>
      <c r="C3" s="3" t="s">
        <v>58</v>
      </c>
      <c r="D3" s="3">
        <v>123.0</v>
      </c>
      <c r="E3" s="3" t="s">
        <v>12</v>
      </c>
      <c r="F3" s="3" t="s">
        <v>60</v>
      </c>
      <c r="G3" s="3" t="s">
        <v>61</v>
      </c>
      <c r="H3" s="3" t="s">
        <v>62</v>
      </c>
    </row>
    <row r="4">
      <c r="A4" s="2">
        <v>43946.8633153588</v>
      </c>
      <c r="B4" s="3" t="s">
        <v>10</v>
      </c>
      <c r="C4" s="3" t="s">
        <v>64</v>
      </c>
      <c r="D4" s="3">
        <v>134.0</v>
      </c>
      <c r="E4" s="3" t="s">
        <v>18</v>
      </c>
      <c r="F4" s="3" t="s">
        <v>65</v>
      </c>
      <c r="G4" s="3" t="s">
        <v>66</v>
      </c>
      <c r="H4" s="3" t="s">
        <v>67</v>
      </c>
    </row>
    <row r="5">
      <c r="A5" s="2">
        <v>43946.86522813658</v>
      </c>
      <c r="B5" s="3" t="s">
        <v>10</v>
      </c>
      <c r="C5" s="3" t="s">
        <v>69</v>
      </c>
      <c r="D5" s="3">
        <v>149.0</v>
      </c>
      <c r="E5" s="3" t="s">
        <v>12</v>
      </c>
      <c r="F5" s="3" t="s">
        <v>71</v>
      </c>
      <c r="G5" s="3" t="s">
        <v>72</v>
      </c>
      <c r="H5" s="3" t="s">
        <v>73</v>
      </c>
    </row>
    <row r="6">
      <c r="A6" s="2">
        <v>43946.86553869213</v>
      </c>
      <c r="B6" s="3" t="s">
        <v>10</v>
      </c>
      <c r="C6" s="3" t="s">
        <v>75</v>
      </c>
      <c r="D6" s="3">
        <v>209.0</v>
      </c>
      <c r="E6" s="3" t="s">
        <v>12</v>
      </c>
      <c r="F6" s="3" t="s">
        <v>77</v>
      </c>
      <c r="G6" s="3" t="s">
        <v>78</v>
      </c>
      <c r="H6" s="3" t="s">
        <v>79</v>
      </c>
    </row>
    <row r="7">
      <c r="A7" s="2">
        <v>43946.86589155093</v>
      </c>
      <c r="B7" s="3" t="s">
        <v>10</v>
      </c>
      <c r="C7" s="3" t="s">
        <v>80</v>
      </c>
      <c r="D7" s="3">
        <v>193.0</v>
      </c>
      <c r="E7" s="3" t="s">
        <v>18</v>
      </c>
      <c r="F7" s="3" t="s">
        <v>81</v>
      </c>
      <c r="G7" s="3" t="s">
        <v>82</v>
      </c>
      <c r="H7" s="3" t="s">
        <v>83</v>
      </c>
    </row>
    <row r="8">
      <c r="A8" s="2">
        <v>43946.86620942129</v>
      </c>
      <c r="B8" s="3" t="s">
        <v>10</v>
      </c>
      <c r="C8" s="3" t="s">
        <v>84</v>
      </c>
      <c r="D8" s="3">
        <v>129.0</v>
      </c>
      <c r="E8" s="3" t="s">
        <v>12</v>
      </c>
      <c r="F8" s="3" t="s">
        <v>85</v>
      </c>
      <c r="G8" s="3" t="s">
        <v>86</v>
      </c>
      <c r="H8" s="3" t="s">
        <v>87</v>
      </c>
    </row>
    <row r="9">
      <c r="A9" s="2">
        <v>43946.866438136574</v>
      </c>
      <c r="B9" s="3" t="s">
        <v>10</v>
      </c>
      <c r="C9" s="3" t="s">
        <v>88</v>
      </c>
      <c r="D9" s="3">
        <v>394.0</v>
      </c>
      <c r="E9" s="3" t="s">
        <v>18</v>
      </c>
      <c r="F9" s="3" t="s">
        <v>89</v>
      </c>
      <c r="G9" s="3" t="s">
        <v>90</v>
      </c>
      <c r="H9" s="3" t="s">
        <v>91</v>
      </c>
    </row>
    <row r="10">
      <c r="A10" s="2">
        <v>43946.866714895834</v>
      </c>
      <c r="B10" s="3" t="s">
        <v>10</v>
      </c>
      <c r="C10" s="3" t="s">
        <v>92</v>
      </c>
      <c r="D10" s="3">
        <v>394.0</v>
      </c>
      <c r="E10" s="3" t="s">
        <v>18</v>
      </c>
      <c r="F10" s="3" t="s">
        <v>93</v>
      </c>
      <c r="G10" s="3" t="s">
        <v>94</v>
      </c>
      <c r="H10" s="3" t="s">
        <v>95</v>
      </c>
    </row>
    <row r="11">
      <c r="A11" s="2">
        <v>43946.86771582176</v>
      </c>
      <c r="B11" s="3" t="s">
        <v>10</v>
      </c>
      <c r="C11" s="3" t="s">
        <v>96</v>
      </c>
      <c r="D11" s="3">
        <v>109.0</v>
      </c>
      <c r="E11" s="3" t="s">
        <v>18</v>
      </c>
      <c r="F11" s="3" t="s">
        <v>97</v>
      </c>
      <c r="G11" s="3" t="s">
        <v>98</v>
      </c>
      <c r="H11" s="3" t="s">
        <v>99</v>
      </c>
    </row>
    <row r="12">
      <c r="A12" s="2">
        <v>43946.867978298615</v>
      </c>
      <c r="B12" s="3" t="s">
        <v>10</v>
      </c>
      <c r="C12" s="3" t="s">
        <v>100</v>
      </c>
      <c r="D12" s="3">
        <v>198.0</v>
      </c>
      <c r="E12" s="3" t="s">
        <v>12</v>
      </c>
      <c r="F12" s="3" t="s">
        <v>81</v>
      </c>
      <c r="G12" s="3" t="s">
        <v>101</v>
      </c>
      <c r="H12" s="3" t="s">
        <v>102</v>
      </c>
    </row>
    <row r="13">
      <c r="A13" s="2">
        <v>43946.90293621528</v>
      </c>
      <c r="B13" s="3" t="s">
        <v>10</v>
      </c>
      <c r="C13" s="3" t="s">
        <v>103</v>
      </c>
      <c r="D13" s="3">
        <v>3245.0</v>
      </c>
      <c r="E13" s="3" t="s">
        <v>12</v>
      </c>
      <c r="F13" s="3" t="s">
        <v>97</v>
      </c>
      <c r="G13" s="3" t="s">
        <v>104</v>
      </c>
      <c r="H13" s="3" t="s">
        <v>105</v>
      </c>
    </row>
    <row r="14">
      <c r="A14" s="2">
        <v>43946.90329444445</v>
      </c>
      <c r="B14" s="3" t="s">
        <v>10</v>
      </c>
      <c r="C14" s="3" t="s">
        <v>106</v>
      </c>
      <c r="D14" s="3">
        <v>43624.0</v>
      </c>
      <c r="E14" s="3" t="s">
        <v>12</v>
      </c>
      <c r="F14" s="3" t="s">
        <v>44</v>
      </c>
      <c r="G14" s="3" t="s">
        <v>107</v>
      </c>
      <c r="H14" s="3" t="s">
        <v>95</v>
      </c>
    </row>
    <row r="15">
      <c r="A15" s="2">
        <v>43946.903668900464</v>
      </c>
      <c r="B15" s="3" t="s">
        <v>10</v>
      </c>
      <c r="C15" s="3" t="s">
        <v>108</v>
      </c>
      <c r="D15" s="5" t="s">
        <v>109</v>
      </c>
      <c r="E15" s="3" t="s">
        <v>18</v>
      </c>
      <c r="F15" s="3" t="s">
        <v>110</v>
      </c>
      <c r="G15" s="3" t="s">
        <v>111</v>
      </c>
      <c r="H15" s="3" t="s">
        <v>112</v>
      </c>
    </row>
    <row r="16">
      <c r="A16" s="2">
        <v>43946.9054378588</v>
      </c>
      <c r="B16" s="3" t="s">
        <v>10</v>
      </c>
      <c r="C16" s="3" t="s">
        <v>113</v>
      </c>
      <c r="D16" s="3">
        <v>532.0</v>
      </c>
      <c r="E16" s="3" t="s">
        <v>12</v>
      </c>
      <c r="F16" s="3" t="s">
        <v>114</v>
      </c>
      <c r="G16" s="3" t="s">
        <v>115</v>
      </c>
      <c r="H16" s="3" t="s">
        <v>116</v>
      </c>
    </row>
    <row r="17">
      <c r="A17" s="2">
        <v>43946.90569488426</v>
      </c>
      <c r="B17" s="3" t="s">
        <v>10</v>
      </c>
      <c r="C17" s="3" t="s">
        <v>117</v>
      </c>
      <c r="D17" s="3">
        <v>23523.0</v>
      </c>
      <c r="E17" s="3" t="s">
        <v>18</v>
      </c>
      <c r="F17" s="3" t="s">
        <v>118</v>
      </c>
      <c r="G17" s="3" t="s">
        <v>119</v>
      </c>
      <c r="H17" s="3" t="s">
        <v>83</v>
      </c>
    </row>
    <row r="18">
      <c r="A18" s="2">
        <v>43946.90714229167</v>
      </c>
      <c r="B18" s="3" t="s">
        <v>10</v>
      </c>
      <c r="C18" s="3" t="s">
        <v>120</v>
      </c>
      <c r="D18" s="3">
        <v>452.0</v>
      </c>
      <c r="E18" s="3" t="s">
        <v>18</v>
      </c>
      <c r="F18" s="3" t="s">
        <v>121</v>
      </c>
      <c r="G18" s="3" t="s">
        <v>104</v>
      </c>
      <c r="H18" s="3" t="s">
        <v>102</v>
      </c>
    </row>
    <row r="19">
      <c r="A19" s="2">
        <v>43946.90738929398</v>
      </c>
      <c r="B19" s="3" t="s">
        <v>10</v>
      </c>
      <c r="C19" s="3" t="s">
        <v>122</v>
      </c>
      <c r="D19" s="3">
        <v>425.0</v>
      </c>
      <c r="E19" s="3" t="s">
        <v>12</v>
      </c>
      <c r="F19" s="3" t="s">
        <v>123</v>
      </c>
      <c r="G19" s="3" t="s">
        <v>124</v>
      </c>
      <c r="H19" s="3" t="s">
        <v>125</v>
      </c>
    </row>
    <row r="20">
      <c r="A20" s="2">
        <v>43946.907670879635</v>
      </c>
      <c r="B20" s="3" t="s">
        <v>10</v>
      </c>
      <c r="C20" s="3" t="s">
        <v>126</v>
      </c>
      <c r="D20" s="3">
        <v>3.2341413E7</v>
      </c>
      <c r="E20" s="3" t="s">
        <v>18</v>
      </c>
      <c r="F20" s="3" t="s">
        <v>127</v>
      </c>
      <c r="G20" s="3" t="s">
        <v>128</v>
      </c>
      <c r="H20" s="3" t="s">
        <v>129</v>
      </c>
    </row>
    <row r="21">
      <c r="A21" s="2">
        <v>43946.90823421296</v>
      </c>
      <c r="B21" s="3" t="s">
        <v>10</v>
      </c>
      <c r="C21" s="3" t="s">
        <v>130</v>
      </c>
      <c r="D21" s="3">
        <v>356.0</v>
      </c>
      <c r="E21" s="3" t="s">
        <v>12</v>
      </c>
      <c r="F21" s="3" t="s">
        <v>131</v>
      </c>
      <c r="G21" s="3" t="s">
        <v>132</v>
      </c>
      <c r="H21" s="3" t="s">
        <v>79</v>
      </c>
    </row>
    <row r="22">
      <c r="A22" s="2">
        <v>43946.90858371528</v>
      </c>
      <c r="B22" s="3" t="s">
        <v>10</v>
      </c>
      <c r="C22" s="3" t="s">
        <v>133</v>
      </c>
      <c r="D22" s="3">
        <v>64.0</v>
      </c>
      <c r="E22" s="3" t="s">
        <v>12</v>
      </c>
      <c r="F22" s="3" t="s">
        <v>134</v>
      </c>
      <c r="G22" s="3" t="s">
        <v>98</v>
      </c>
      <c r="H22" s="3" t="s">
        <v>135</v>
      </c>
    </row>
    <row r="23">
      <c r="A23" s="2">
        <v>43946.91093637732</v>
      </c>
      <c r="B23" s="3" t="s">
        <v>10</v>
      </c>
      <c r="C23" s="3" t="s">
        <v>136</v>
      </c>
      <c r="D23" s="3">
        <v>364.0</v>
      </c>
      <c r="E23" s="3" t="s">
        <v>12</v>
      </c>
      <c r="F23" s="3" t="s">
        <v>110</v>
      </c>
      <c r="G23" s="3" t="s">
        <v>137</v>
      </c>
      <c r="H23" s="3" t="s">
        <v>138</v>
      </c>
    </row>
    <row r="24">
      <c r="A24" s="2">
        <v>43946.91144398148</v>
      </c>
      <c r="B24" s="3" t="s">
        <v>10</v>
      </c>
      <c r="C24" s="3" t="s">
        <v>139</v>
      </c>
      <c r="D24" s="3">
        <v>24642.0</v>
      </c>
      <c r="E24" s="3" t="s">
        <v>12</v>
      </c>
      <c r="F24" s="3" t="s">
        <v>123</v>
      </c>
      <c r="G24" s="3" t="s">
        <v>140</v>
      </c>
      <c r="H24" s="3" t="s">
        <v>129</v>
      </c>
    </row>
    <row r="25">
      <c r="A25" s="2">
        <v>43946.99054326389</v>
      </c>
      <c r="B25" s="3" t="s">
        <v>10</v>
      </c>
      <c r="C25" s="3" t="s">
        <v>141</v>
      </c>
      <c r="D25" s="3">
        <v>2345.0</v>
      </c>
      <c r="E25" s="3" t="s">
        <v>18</v>
      </c>
      <c r="F25" s="3" t="s">
        <v>127</v>
      </c>
      <c r="G25" s="3" t="s">
        <v>128</v>
      </c>
      <c r="H25" s="3" t="s">
        <v>129</v>
      </c>
    </row>
    <row r="26">
      <c r="A26" s="2">
        <v>43946.99109605324</v>
      </c>
      <c r="B26" s="3" t="s">
        <v>10</v>
      </c>
      <c r="C26" s="3" t="s">
        <v>142</v>
      </c>
      <c r="D26" s="5" t="s">
        <v>143</v>
      </c>
      <c r="E26" s="3" t="s">
        <v>18</v>
      </c>
      <c r="F26" s="3" t="s">
        <v>127</v>
      </c>
      <c r="G26" s="3" t="s">
        <v>128</v>
      </c>
      <c r="H26" s="3" t="s">
        <v>129</v>
      </c>
    </row>
    <row r="27">
      <c r="A27" s="2">
        <v>43946.991497372685</v>
      </c>
      <c r="B27" s="3" t="s">
        <v>10</v>
      </c>
      <c r="C27" s="3" t="s">
        <v>144</v>
      </c>
      <c r="D27" s="5" t="s">
        <v>23</v>
      </c>
      <c r="E27" s="3" t="s">
        <v>12</v>
      </c>
      <c r="F27" s="3" t="s">
        <v>127</v>
      </c>
      <c r="G27" s="3" t="s">
        <v>128</v>
      </c>
      <c r="H27" s="3" t="s">
        <v>129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 IMPORTRANGE(""https://docs.google.com/spreadsheets/d/1R39n4DD0saPqo5X1pY7GtDjk6-q1ia1xi3d4LpGsICU/edit#gid=359194709"", ""Requests!A1:J2000"")"),"Timestamp")</f>
        <v>Timestamp</v>
      </c>
      <c r="B1" s="1" t="str">
        <f>IFERROR(__xludf.DUMMYFUNCTION("""COMPUTED_VALUE"""),"Email Address")</f>
        <v>Email Address</v>
      </c>
      <c r="C1" s="1" t="str">
        <f>IFERROR(__xludf.DUMMYFUNCTION("""COMPUTED_VALUE"""),"Full Name")</f>
        <v>Full Name</v>
      </c>
      <c r="D1" s="1" t="str">
        <f>IFERROR(__xludf.DUMMYFUNCTION("""COMPUTED_VALUE"""),"Preference of Contact")</f>
        <v>Preference of Contact</v>
      </c>
      <c r="E1" s="1" t="str">
        <f>IFERROR(__xludf.DUMMYFUNCTION("""COMPUTED_VALUE"""),"Phone Number (Enter N/A if the preference of contact is email)")</f>
        <v>Phone Number (Enter N/A if the preference of contact is email)</v>
      </c>
      <c r="F1" s="1" t="str">
        <f>IFERROR(__xludf.DUMMYFUNCTION("""COMPUTED_VALUE"""),"Address you would like Groceries Delivered")</f>
        <v>Address you would like Groceries Delivered</v>
      </c>
      <c r="G1" s="1" t="str">
        <f>IFERROR(__xludf.DUMMYFUNCTION("""COMPUTED_VALUE"""),"Store")</f>
        <v>Store</v>
      </c>
      <c r="H1" s="1" t="str">
        <f>IFERROR(__xludf.DUMMYFUNCTION("""COMPUTED_VALUE"""),"Delivery Day Preferred")</f>
        <v>Delivery Day Preferred</v>
      </c>
      <c r="I1" s="1" t="str">
        <f>IFERROR(__xludf.DUMMYFUNCTION("""COMPUTED_VALUE"""),"Delivery Time Preferred")</f>
        <v>Delivery Time Preferred</v>
      </c>
      <c r="J1" s="1" t="str">
        <f>IFERROR(__xludf.DUMMYFUNCTION("""COMPUTED_VALUE"""),"Preferred Method of Payment")</f>
        <v>Preferred Method of Payment</v>
      </c>
    </row>
    <row r="2">
      <c r="A2" s="6">
        <f>IFERROR(__xludf.DUMMYFUNCTION("""COMPUTED_VALUE"""),43946.868375879625)</f>
        <v>43946.86838</v>
      </c>
      <c r="B2" s="1" t="str">
        <f>IFERROR(__xludf.DUMMYFUNCTION("""COMPUTED_VALUE"""),"yop@yopmail.com")</f>
        <v>yop@yopmail.com</v>
      </c>
      <c r="C2" s="1" t="str">
        <f>IFERROR(__xludf.DUMMYFUNCTION("""COMPUTED_VALUE"""),"Request1")</f>
        <v>Request1</v>
      </c>
      <c r="D2" s="1" t="str">
        <f>IFERROR(__xludf.DUMMYFUNCTION("""COMPUTED_VALUE"""),"Phone")</f>
        <v>Phone</v>
      </c>
      <c r="E2" s="1">
        <f>IFERROR(__xludf.DUMMYFUNCTION("""COMPUTED_VALUE"""),341.0)</f>
        <v>341</v>
      </c>
      <c r="F2" s="1" t="str">
        <f>IFERROR(__xludf.DUMMYFUNCTION("""COMPUTED_VALUE"""),"home")</f>
        <v>home</v>
      </c>
      <c r="G2" s="1" t="str">
        <f>IFERROR(__xludf.DUMMYFUNCTION("""COMPUTED_VALUE"""),"South Berkeley Berkeley Bowl")</f>
        <v>South Berkeley Berkeley Bowl</v>
      </c>
      <c r="H2" s="1" t="str">
        <f>IFERROR(__xludf.DUMMYFUNCTION("""COMPUTED_VALUE"""),"Tuesday")</f>
        <v>Tuesday</v>
      </c>
      <c r="I2" s="7">
        <f>IFERROR(__xludf.DUMMYFUNCTION("""COMPUTED_VALUE"""),0.33333333333575865)</f>
        <v>0.3333333333</v>
      </c>
      <c r="J2" s="1" t="str">
        <f>IFERROR(__xludf.DUMMYFUNCTION("""COMPUTED_VALUE"""),"Cash")</f>
        <v>Cash</v>
      </c>
    </row>
    <row r="3">
      <c r="A3" s="6">
        <f>IFERROR(__xludf.DUMMYFUNCTION("""COMPUTED_VALUE"""),43946.881766516206)</f>
        <v>43946.88177</v>
      </c>
      <c r="B3" s="1" t="str">
        <f>IFERROR(__xludf.DUMMYFUNCTION("""COMPUTED_VALUE"""),"yop@yopmail.com")</f>
        <v>yop@yopmail.com</v>
      </c>
      <c r="C3" s="1" t="str">
        <f>IFERROR(__xludf.DUMMYFUNCTION("""COMPUTED_VALUE"""),"Request2")</f>
        <v>Request2</v>
      </c>
      <c r="D3" s="1" t="str">
        <f>IFERROR(__xludf.DUMMYFUNCTION("""COMPUTED_VALUE"""),"Email")</f>
        <v>Email</v>
      </c>
      <c r="E3" s="1">
        <f>IFERROR(__xludf.DUMMYFUNCTION("""COMPUTED_VALUE"""),3874.0)</f>
        <v>3874</v>
      </c>
      <c r="F3" s="1" t="str">
        <f>IFERROR(__xludf.DUMMYFUNCTION("""COMPUTED_VALUE"""),"home")</f>
        <v>home</v>
      </c>
      <c r="G3" s="1" t="str">
        <f>IFERROR(__xludf.DUMMYFUNCTION("""COMPUTED_VALUE"""),"South Berkeley/Oakland Safeway")</f>
        <v>South Berkeley/Oakland Safeway</v>
      </c>
      <c r="H3" s="1" t="str">
        <f>IFERROR(__xludf.DUMMYFUNCTION("""COMPUTED_VALUE"""),"Saturday")</f>
        <v>Saturday</v>
      </c>
      <c r="I3" s="7">
        <f>IFERROR(__xludf.DUMMYFUNCTION("""COMPUTED_VALUE"""),0.41666666666424135)</f>
        <v>0.4166666667</v>
      </c>
      <c r="J3" s="1" t="str">
        <f>IFERROR(__xludf.DUMMYFUNCTION("""COMPUTED_VALUE"""),"Check")</f>
        <v>Check</v>
      </c>
    </row>
    <row r="4">
      <c r="A4" s="6">
        <f>IFERROR(__xludf.DUMMYFUNCTION("""COMPUTED_VALUE"""),43946.882424571755)</f>
        <v>43946.88242</v>
      </c>
      <c r="B4" s="1" t="str">
        <f>IFERROR(__xludf.DUMMYFUNCTION("""COMPUTED_VALUE"""),"yop@yopmail.com")</f>
        <v>yop@yopmail.com</v>
      </c>
      <c r="C4" s="1" t="str">
        <f>IFERROR(__xludf.DUMMYFUNCTION("""COMPUTED_VALUE"""),"Request3")</f>
        <v>Request3</v>
      </c>
      <c r="D4" s="1" t="str">
        <f>IFERROR(__xludf.DUMMYFUNCTION("""COMPUTED_VALUE"""),"Email")</f>
        <v>Email</v>
      </c>
      <c r="E4" s="1" t="str">
        <f>IFERROR(__xludf.DUMMYFUNCTION("""COMPUTED_VALUE"""),"098")</f>
        <v>098</v>
      </c>
      <c r="F4" s="1" t="str">
        <f>IFERROR(__xludf.DUMMYFUNCTION("""COMPUTED_VALUE"""),"hi")</f>
        <v>hi</v>
      </c>
      <c r="G4" s="1" t="str">
        <f>IFERROR(__xludf.DUMMYFUNCTION("""COMPUTED_VALUE"""),"South Berkeley Berkeley Bowl")</f>
        <v>South Berkeley Berkeley Bowl</v>
      </c>
      <c r="H4" s="1" t="str">
        <f>IFERROR(__xludf.DUMMYFUNCTION("""COMPUTED_VALUE"""),"Thursday")</f>
        <v>Thursday</v>
      </c>
      <c r="I4" s="7">
        <f>IFERROR(__xludf.DUMMYFUNCTION("""COMPUTED_VALUE"""),0.8333333333357587)</f>
        <v>0.8333333333</v>
      </c>
      <c r="J4" s="1" t="str">
        <f>IFERROR(__xludf.DUMMYFUNCTION("""COMPUTED_VALUE"""),"Venmo")</f>
        <v>Venmo</v>
      </c>
    </row>
    <row r="5">
      <c r="A5" s="6">
        <f>IFERROR(__xludf.DUMMYFUNCTION("""COMPUTED_VALUE"""),43946.88281263888)</f>
        <v>43946.88281</v>
      </c>
      <c r="B5" s="1" t="str">
        <f>IFERROR(__xludf.DUMMYFUNCTION("""COMPUTED_VALUE"""),"yop@yopmail.com")</f>
        <v>yop@yopmail.com</v>
      </c>
      <c r="C5" s="1" t="str">
        <f>IFERROR(__xludf.DUMMYFUNCTION("""COMPUTED_VALUE"""),"Request4")</f>
        <v>Request4</v>
      </c>
      <c r="D5" s="1" t="str">
        <f>IFERROR(__xludf.DUMMYFUNCTION("""COMPUTED_VALUE"""),"Phone")</f>
        <v>Phone</v>
      </c>
      <c r="E5" s="1">
        <f>IFERROR(__xludf.DUMMYFUNCTION("""COMPUTED_VALUE"""),109.0)</f>
        <v>109</v>
      </c>
      <c r="F5" s="1" t="str">
        <f>IFERROR(__xludf.DUMMYFUNCTION("""COMPUTED_VALUE"""),"hey")</f>
        <v>hey</v>
      </c>
      <c r="G5" s="1" t="str">
        <f>IFERROR(__xludf.DUMMYFUNCTION("""COMPUTED_VALUE"""),"South Berkeley Berkeley Bowl")</f>
        <v>South Berkeley Berkeley Bowl</v>
      </c>
      <c r="H5" s="1" t="str">
        <f>IFERROR(__xludf.DUMMYFUNCTION("""COMPUTED_VALUE"""),"Friday")</f>
        <v>Friday</v>
      </c>
      <c r="I5" s="7">
        <f>IFERROR(__xludf.DUMMYFUNCTION("""COMPUTED_VALUE"""),0.5)</f>
        <v>0.5</v>
      </c>
      <c r="J5" s="1" t="str">
        <f>IFERROR(__xludf.DUMMYFUNCTION("""COMPUTED_VALUE"""),"Paypal")</f>
        <v>Paypal</v>
      </c>
    </row>
    <row r="6">
      <c r="A6" s="6">
        <f>IFERROR(__xludf.DUMMYFUNCTION("""COMPUTED_VALUE"""),43946.88378929398)</f>
        <v>43946.88379</v>
      </c>
      <c r="B6" s="1" t="str">
        <f>IFERROR(__xludf.DUMMYFUNCTION("""COMPUTED_VALUE"""),"yop@yopmail.com")</f>
        <v>yop@yopmail.com</v>
      </c>
      <c r="C6" s="1" t="str">
        <f>IFERROR(__xludf.DUMMYFUNCTION("""COMPUTED_VALUE"""),"Request5")</f>
        <v>Request5</v>
      </c>
      <c r="D6" s="1" t="str">
        <f>IFERROR(__xludf.DUMMYFUNCTION("""COMPUTED_VALUE"""),"Email")</f>
        <v>Email</v>
      </c>
      <c r="E6" s="1">
        <f>IFERROR(__xludf.DUMMYFUNCTION("""COMPUTED_VALUE"""),987.0)</f>
        <v>987</v>
      </c>
      <c r="F6" s="1" t="str">
        <f>IFERROR(__xludf.DUMMYFUNCTION("""COMPUTED_VALUE"""),"yooo")</f>
        <v>yooo</v>
      </c>
      <c r="G6" s="1" t="str">
        <f>IFERROR(__xludf.DUMMYFUNCTION("""COMPUTED_VALUE"""),"South Berkeley Berkeley Bowl")</f>
        <v>South Berkeley Berkeley Bowl</v>
      </c>
      <c r="H6" s="1" t="str">
        <f>IFERROR(__xludf.DUMMYFUNCTION("""COMPUTED_VALUE"""),"Friday")</f>
        <v>Friday</v>
      </c>
      <c r="I6" s="7">
        <f>IFERROR(__xludf.DUMMYFUNCTION("""COMPUTED_VALUE"""),0.625)</f>
        <v>0.625</v>
      </c>
      <c r="J6" s="1" t="str">
        <f>IFERROR(__xludf.DUMMYFUNCTION("""COMPUTED_VALUE"""),"Venmo")</f>
        <v>Venmo</v>
      </c>
    </row>
    <row r="7">
      <c r="A7" s="6">
        <f>IFERROR(__xludf.DUMMYFUNCTION("""COMPUTED_VALUE"""),43946.8851450463)</f>
        <v>43946.88515</v>
      </c>
      <c r="B7" s="1" t="str">
        <f>IFERROR(__xludf.DUMMYFUNCTION("""COMPUTED_VALUE"""),"yop@yopmail.com")</f>
        <v>yop@yopmail.com</v>
      </c>
      <c r="C7" s="1" t="str">
        <f>IFERROR(__xludf.DUMMYFUNCTION("""COMPUTED_VALUE"""),"Request6")</f>
        <v>Request6</v>
      </c>
      <c r="D7" s="1" t="str">
        <f>IFERROR(__xludf.DUMMYFUNCTION("""COMPUTED_VALUE"""),"Email")</f>
        <v>Email</v>
      </c>
      <c r="E7" s="1" t="str">
        <f>IFERROR(__xludf.DUMMYFUNCTION("""COMPUTED_VALUE"""),"093")</f>
        <v>093</v>
      </c>
      <c r="F7" s="1" t="str">
        <f>IFERROR(__xludf.DUMMYFUNCTION("""COMPUTED_VALUE"""),"hello")</f>
        <v>hello</v>
      </c>
      <c r="G7" s="1" t="str">
        <f>IFERROR(__xludf.DUMMYFUNCTION("""COMPUTED_VALUE"""),"North Berkeley Trader Joe’s")</f>
        <v>North Berkeley Trader Joe’s</v>
      </c>
      <c r="H7" s="1" t="str">
        <f>IFERROR(__xludf.DUMMYFUNCTION("""COMPUTED_VALUE"""),"Monday")</f>
        <v>Monday</v>
      </c>
      <c r="I7" s="7">
        <f>IFERROR(__xludf.DUMMYFUNCTION("""COMPUTED_VALUE"""),0.75)</f>
        <v>0.75</v>
      </c>
      <c r="J7" s="1" t="str">
        <f>IFERROR(__xludf.DUMMYFUNCTION("""COMPUTED_VALUE"""),"Venmo")</f>
        <v>Venmo</v>
      </c>
    </row>
    <row r="8">
      <c r="A8" s="6">
        <f>IFERROR(__xludf.DUMMYFUNCTION("""COMPUTED_VALUE"""),43946.89210092592)</f>
        <v>43946.8921</v>
      </c>
      <c r="B8" s="1" t="str">
        <f>IFERROR(__xludf.DUMMYFUNCTION("""COMPUTED_VALUE"""),"yop@yopmail.com")</f>
        <v>yop@yopmail.com</v>
      </c>
      <c r="C8" s="1" t="str">
        <f>IFERROR(__xludf.DUMMYFUNCTION("""COMPUTED_VALUE"""),"Request7")</f>
        <v>Request7</v>
      </c>
      <c r="D8" s="1" t="str">
        <f>IFERROR(__xludf.DUMMYFUNCTION("""COMPUTED_VALUE"""),"Email")</f>
        <v>Email</v>
      </c>
      <c r="E8" s="1">
        <f>IFERROR(__xludf.DUMMYFUNCTION("""COMPUTED_VALUE"""),345.0)</f>
        <v>345</v>
      </c>
      <c r="F8" s="1" t="str">
        <f>IFERROR(__xludf.DUMMYFUNCTION("""COMPUTED_VALUE"""),"hey")</f>
        <v>hey</v>
      </c>
      <c r="G8" s="1" t="str">
        <f>IFERROR(__xludf.DUMMYFUNCTION("""COMPUTED_VALUE"""),"North Berkeley Trader Joe’s")</f>
        <v>North Berkeley Trader Joe’s</v>
      </c>
      <c r="H8" s="1" t="str">
        <f>IFERROR(__xludf.DUMMYFUNCTION("""COMPUTED_VALUE"""),"Thursday")</f>
        <v>Thursday</v>
      </c>
      <c r="I8" s="7">
        <f>IFERROR(__xludf.DUMMYFUNCTION("""COMPUTED_VALUE"""),0.78125)</f>
        <v>0.78125</v>
      </c>
      <c r="J8" s="1" t="str">
        <f>IFERROR(__xludf.DUMMYFUNCTION("""COMPUTED_VALUE"""),"Paypal")</f>
        <v>Paypal</v>
      </c>
    </row>
    <row r="9">
      <c r="A9" s="6">
        <f>IFERROR(__xludf.DUMMYFUNCTION("""COMPUTED_VALUE"""),43946.89348921296)</f>
        <v>43946.89349</v>
      </c>
      <c r="B9" s="1" t="str">
        <f>IFERROR(__xludf.DUMMYFUNCTION("""COMPUTED_VALUE"""),"yop@yopmail.com")</f>
        <v>yop@yopmail.com</v>
      </c>
      <c r="C9" s="1" t="str">
        <f>IFERROR(__xludf.DUMMYFUNCTION("""COMPUTED_VALUE"""),"Request8")</f>
        <v>Request8</v>
      </c>
      <c r="D9" s="1" t="str">
        <f>IFERROR(__xludf.DUMMYFUNCTION("""COMPUTED_VALUE"""),"Email")</f>
        <v>Email</v>
      </c>
      <c r="E9" s="1">
        <f>IFERROR(__xludf.DUMMYFUNCTION("""COMPUTED_VALUE"""),6578.0)</f>
        <v>6578</v>
      </c>
      <c r="F9" s="1" t="str">
        <f>IFERROR(__xludf.DUMMYFUNCTION("""COMPUTED_VALUE"""),"greetings")</f>
        <v>greetings</v>
      </c>
      <c r="G9" s="1" t="str">
        <f>IFERROR(__xludf.DUMMYFUNCTION("""COMPUTED_VALUE"""),"Central Berkeley Trader Joe’s")</f>
        <v>Central Berkeley Trader Joe’s</v>
      </c>
      <c r="H9" s="1" t="str">
        <f>IFERROR(__xludf.DUMMYFUNCTION("""COMPUTED_VALUE"""),"Tuesday")</f>
        <v>Tuesday</v>
      </c>
      <c r="I9" s="7">
        <f>IFERROR(__xludf.DUMMYFUNCTION("""COMPUTED_VALUE"""),0.78125)</f>
        <v>0.78125</v>
      </c>
      <c r="J9" s="1" t="str">
        <f>IFERROR(__xludf.DUMMYFUNCTION("""COMPUTED_VALUE"""),"Check")</f>
        <v>Check</v>
      </c>
    </row>
    <row r="10">
      <c r="A10" s="6">
        <f>IFERROR(__xludf.DUMMYFUNCTION("""COMPUTED_VALUE"""),43946.89441847222)</f>
        <v>43946.89442</v>
      </c>
      <c r="B10" s="1" t="str">
        <f>IFERROR(__xludf.DUMMYFUNCTION("""COMPUTED_VALUE"""),"yop@yopmail.com")</f>
        <v>yop@yopmail.com</v>
      </c>
      <c r="C10" s="1" t="str">
        <f>IFERROR(__xludf.DUMMYFUNCTION("""COMPUTED_VALUE"""),"Request9")</f>
        <v>Request9</v>
      </c>
      <c r="D10" s="1" t="str">
        <f>IFERROR(__xludf.DUMMYFUNCTION("""COMPUTED_VALUE"""),"Email")</f>
        <v>Email</v>
      </c>
      <c r="E10" s="1">
        <f>IFERROR(__xludf.DUMMYFUNCTION("""COMPUTED_VALUE"""),3546.0)</f>
        <v>3546</v>
      </c>
      <c r="F10" s="1" t="str">
        <f>IFERROR(__xludf.DUMMYFUNCTION("""COMPUTED_VALUE"""),"h")</f>
        <v>h</v>
      </c>
      <c r="G10" s="1" t="str">
        <f>IFERROR(__xludf.DUMMYFUNCTION("""COMPUTED_VALUE"""),"Southwest Berkeley Berkeley Bowl")</f>
        <v>Southwest Berkeley Berkeley Bowl</v>
      </c>
      <c r="H10" s="1" t="str">
        <f>IFERROR(__xludf.DUMMYFUNCTION("""COMPUTED_VALUE"""),"Tuesday")</f>
        <v>Tuesday</v>
      </c>
      <c r="I10" s="7">
        <f>IFERROR(__xludf.DUMMYFUNCTION("""COMPUTED_VALUE"""),0.8229166666642413)</f>
        <v>0.8229166667</v>
      </c>
      <c r="J10" s="1" t="str">
        <f>IFERROR(__xludf.DUMMYFUNCTION("""COMPUTED_VALUE"""),"Venmo")</f>
        <v>Venmo</v>
      </c>
    </row>
    <row r="11">
      <c r="A11" s="6">
        <f>IFERROR(__xludf.DUMMYFUNCTION("""COMPUTED_VALUE"""),43946.896247013894)</f>
        <v>43946.89625</v>
      </c>
      <c r="B11" s="1" t="str">
        <f>IFERROR(__xludf.DUMMYFUNCTION("""COMPUTED_VALUE"""),"yop@yopmail.com")</f>
        <v>yop@yopmail.com</v>
      </c>
      <c r="C11" s="1" t="str">
        <f>IFERROR(__xludf.DUMMYFUNCTION("""COMPUTED_VALUE"""),"Request10")</f>
        <v>Request10</v>
      </c>
      <c r="D11" s="1" t="str">
        <f>IFERROR(__xludf.DUMMYFUNCTION("""COMPUTED_VALUE"""),"Email")</f>
        <v>Email</v>
      </c>
      <c r="E11" s="1">
        <f>IFERROR(__xludf.DUMMYFUNCTION("""COMPUTED_VALUE"""),536.0)</f>
        <v>536</v>
      </c>
      <c r="F11" s="1" t="str">
        <f>IFERROR(__xludf.DUMMYFUNCTION("""COMPUTED_VALUE"""),"i")</f>
        <v>i</v>
      </c>
      <c r="G11" s="1" t="str">
        <f>IFERROR(__xludf.DUMMYFUNCTION("""COMPUTED_VALUE"""),"South Berkeley Berkeley Bowl")</f>
        <v>South Berkeley Berkeley Bowl</v>
      </c>
      <c r="H11" s="1" t="str">
        <f>IFERROR(__xludf.DUMMYFUNCTION("""COMPUTED_VALUE"""),"Friday")</f>
        <v>Friday</v>
      </c>
      <c r="I11" s="7">
        <f>IFERROR(__xludf.DUMMYFUNCTION("""COMPUTED_VALUE"""),0.33333333333575865)</f>
        <v>0.3333333333</v>
      </c>
      <c r="J11" s="1" t="str">
        <f>IFERROR(__xludf.DUMMYFUNCTION("""COMPUTED_VALUE"""),"Venmo")</f>
        <v>Venmo</v>
      </c>
    </row>
    <row r="12">
      <c r="A12" s="6">
        <f>IFERROR(__xludf.DUMMYFUNCTION("""COMPUTED_VALUE"""),43946.89660063657)</f>
        <v>43946.8966</v>
      </c>
      <c r="B12" s="1" t="str">
        <f>IFERROR(__xludf.DUMMYFUNCTION("""COMPUTED_VALUE"""),"yop@yopmail.com")</f>
        <v>yop@yopmail.com</v>
      </c>
      <c r="C12" s="1" t="str">
        <f>IFERROR(__xludf.DUMMYFUNCTION("""COMPUTED_VALUE"""),"Request11")</f>
        <v>Request11</v>
      </c>
      <c r="D12" s="1" t="str">
        <f>IFERROR(__xludf.DUMMYFUNCTION("""COMPUTED_VALUE"""),"Email")</f>
        <v>Email</v>
      </c>
      <c r="E12" s="1">
        <f>IFERROR(__xludf.DUMMYFUNCTION("""COMPUTED_VALUE"""),4085.0)</f>
        <v>4085</v>
      </c>
      <c r="F12" s="1" t="str">
        <f>IFERROR(__xludf.DUMMYFUNCTION("""COMPUTED_VALUE"""),"yee")</f>
        <v>yee</v>
      </c>
      <c r="G12" s="1" t="str">
        <f>IFERROR(__xludf.DUMMYFUNCTION("""COMPUTED_VALUE"""),"South Berkeley Berkeley Bowl")</f>
        <v>South Berkeley Berkeley Bowl</v>
      </c>
      <c r="H12" s="1" t="str">
        <f>IFERROR(__xludf.DUMMYFUNCTION("""COMPUTED_VALUE"""),"Friday")</f>
        <v>Friday</v>
      </c>
      <c r="I12" s="7">
        <f>IFERROR(__xludf.DUMMYFUNCTION("""COMPUTED_VALUE"""),0.8020833333357587)</f>
        <v>0.8020833333</v>
      </c>
      <c r="J12" s="1" t="str">
        <f>IFERROR(__xludf.DUMMYFUNCTION("""COMPUTED_VALUE"""),"Check")</f>
        <v>Check</v>
      </c>
    </row>
    <row r="13">
      <c r="A13" s="6">
        <f>IFERROR(__xludf.DUMMYFUNCTION("""COMPUTED_VALUE"""),43946.899569456014)</f>
        <v>43946.89957</v>
      </c>
      <c r="B13" s="1" t="str">
        <f>IFERROR(__xludf.DUMMYFUNCTION("""COMPUTED_VALUE"""),"yop@yopmail.com")</f>
        <v>yop@yopmail.com</v>
      </c>
      <c r="C13" s="1" t="str">
        <f>IFERROR(__xludf.DUMMYFUNCTION("""COMPUTED_VALUE"""),"Request12")</f>
        <v>Request12</v>
      </c>
      <c r="D13" s="1" t="str">
        <f>IFERROR(__xludf.DUMMYFUNCTION("""COMPUTED_VALUE"""),"Email")</f>
        <v>Email</v>
      </c>
      <c r="E13" s="1">
        <f>IFERROR(__xludf.DUMMYFUNCTION("""COMPUTED_VALUE"""),425.0)</f>
        <v>425</v>
      </c>
      <c r="F13" s="1" t="str">
        <f>IFERROR(__xludf.DUMMYFUNCTION("""COMPUTED_VALUE"""),"t")</f>
        <v>t</v>
      </c>
      <c r="G13" s="1" t="str">
        <f>IFERROR(__xludf.DUMMYFUNCTION("""COMPUTED_VALUE"""),"North Berkeley Trader Joe’s")</f>
        <v>North Berkeley Trader Joe’s</v>
      </c>
      <c r="H13" s="1" t="str">
        <f>IFERROR(__xludf.DUMMYFUNCTION("""COMPUTED_VALUE"""),"Tuesday")</f>
        <v>Tuesday</v>
      </c>
      <c r="I13" s="7">
        <f>IFERROR(__xludf.DUMMYFUNCTION("""COMPUTED_VALUE"""),0.7083333333357587)</f>
        <v>0.7083333333</v>
      </c>
      <c r="J13" s="1" t="str">
        <f>IFERROR(__xludf.DUMMYFUNCTION("""COMPUTED_VALUE"""),"Cash")</f>
        <v>Cash</v>
      </c>
    </row>
    <row r="14">
      <c r="A14" s="6">
        <f>IFERROR(__xludf.DUMMYFUNCTION("""COMPUTED_VALUE"""),43946.900553217594)</f>
        <v>43946.90055</v>
      </c>
      <c r="B14" s="1" t="str">
        <f>IFERROR(__xludf.DUMMYFUNCTION("""COMPUTED_VALUE"""),"yop@yopmail.com")</f>
        <v>yop@yopmail.com</v>
      </c>
      <c r="C14" s="1" t="str">
        <f>IFERROR(__xludf.DUMMYFUNCTION("""COMPUTED_VALUE"""),"Request13")</f>
        <v>Request13</v>
      </c>
      <c r="D14" s="1" t="str">
        <f>IFERROR(__xludf.DUMMYFUNCTION("""COMPUTED_VALUE"""),"Phone")</f>
        <v>Phone</v>
      </c>
      <c r="E14" s="1">
        <f>IFERROR(__xludf.DUMMYFUNCTION("""COMPUTED_VALUE"""),52.0)</f>
        <v>52</v>
      </c>
      <c r="F14" s="1" t="str">
        <f>IFERROR(__xludf.DUMMYFUNCTION("""COMPUTED_VALUE"""),"f")</f>
        <v>f</v>
      </c>
      <c r="G14" s="1" t="str">
        <f>IFERROR(__xludf.DUMMYFUNCTION("""COMPUTED_VALUE"""),"North Berkeley Trader Joe’s")</f>
        <v>North Berkeley Trader Joe’s</v>
      </c>
      <c r="H14" s="1" t="str">
        <f>IFERROR(__xludf.DUMMYFUNCTION("""COMPUTED_VALUE"""),"Saturday")</f>
        <v>Saturday</v>
      </c>
      <c r="I14" s="7">
        <f>IFERROR(__xludf.DUMMYFUNCTION("""COMPUTED_VALUE"""),0.41666666666424135)</f>
        <v>0.4166666667</v>
      </c>
      <c r="J14" s="1" t="str">
        <f>IFERROR(__xludf.DUMMYFUNCTION("""COMPUTED_VALUE"""),"Cash")</f>
        <v>Cash</v>
      </c>
    </row>
    <row r="15">
      <c r="A15" s="6">
        <f>IFERROR(__xludf.DUMMYFUNCTION("""COMPUTED_VALUE"""),43946.901396863424)</f>
        <v>43946.9014</v>
      </c>
      <c r="B15" s="1" t="str">
        <f>IFERROR(__xludf.DUMMYFUNCTION("""COMPUTED_VALUE"""),"yop@yopmail.com")</f>
        <v>yop@yopmail.com</v>
      </c>
      <c r="C15" s="1" t="str">
        <f>IFERROR(__xludf.DUMMYFUNCTION("""COMPUTED_VALUE"""),"Request14")</f>
        <v>Request14</v>
      </c>
      <c r="D15" s="1" t="str">
        <f>IFERROR(__xludf.DUMMYFUNCTION("""COMPUTED_VALUE"""),"Phone")</f>
        <v>Phone</v>
      </c>
      <c r="E15" s="1">
        <f>IFERROR(__xludf.DUMMYFUNCTION("""COMPUTED_VALUE"""),25.0)</f>
        <v>25</v>
      </c>
      <c r="F15" s="1" t="str">
        <f>IFERROR(__xludf.DUMMYFUNCTION("""COMPUTED_VALUE"""),"f")</f>
        <v>f</v>
      </c>
      <c r="G15" s="1" t="str">
        <f>IFERROR(__xludf.DUMMYFUNCTION("""COMPUTED_VALUE"""),"Southwest Berkeley Berkeley Bowl")</f>
        <v>Southwest Berkeley Berkeley Bowl</v>
      </c>
      <c r="H15" s="1" t="str">
        <f>IFERROR(__xludf.DUMMYFUNCTION("""COMPUTED_VALUE"""),"Sunday")</f>
        <v>Sunday</v>
      </c>
      <c r="I15" s="7">
        <f>IFERROR(__xludf.DUMMYFUNCTION("""COMPUTED_VALUE"""),0.6666666666642413)</f>
        <v>0.6666666667</v>
      </c>
      <c r="J15" s="1" t="str">
        <f>IFERROR(__xludf.DUMMYFUNCTION("""COMPUTED_VALUE"""),"Paypal")</f>
        <v>Paypal</v>
      </c>
    </row>
    <row r="16">
      <c r="A16" s="6">
        <f>IFERROR(__xludf.DUMMYFUNCTION("""COMPUTED_VALUE"""),43946.901880335645)</f>
        <v>43946.90188</v>
      </c>
      <c r="B16" s="1" t="str">
        <f>IFERROR(__xludf.DUMMYFUNCTION("""COMPUTED_VALUE"""),"yop@yopmail.com")</f>
        <v>yop@yopmail.com</v>
      </c>
      <c r="C16" s="1" t="str">
        <f>IFERROR(__xludf.DUMMYFUNCTION("""COMPUTED_VALUE"""),"Request15")</f>
        <v>Request15</v>
      </c>
      <c r="D16" s="1" t="str">
        <f>IFERROR(__xludf.DUMMYFUNCTION("""COMPUTED_VALUE"""),"Phone")</f>
        <v>Phone</v>
      </c>
      <c r="E16" s="1">
        <f>IFERROR(__xludf.DUMMYFUNCTION("""COMPUTED_VALUE"""),235.0)</f>
        <v>235</v>
      </c>
      <c r="F16" s="1" t="str">
        <f>IFERROR(__xludf.DUMMYFUNCTION("""COMPUTED_VALUE"""),"dh")</f>
        <v>dh</v>
      </c>
      <c r="G16" s="1" t="str">
        <f>IFERROR(__xludf.DUMMYFUNCTION("""COMPUTED_VALUE"""),"Southwest Berkeley Berkeley Bowl")</f>
        <v>Southwest Berkeley Berkeley Bowl</v>
      </c>
      <c r="H16" s="1" t="str">
        <f>IFERROR(__xludf.DUMMYFUNCTION("""COMPUTED_VALUE"""),"Friday")</f>
        <v>Friday</v>
      </c>
      <c r="I16" s="7">
        <f>IFERROR(__xludf.DUMMYFUNCTION("""COMPUTED_VALUE"""),0.375)</f>
        <v>0.375</v>
      </c>
      <c r="J16" s="1" t="str">
        <f>IFERROR(__xludf.DUMMYFUNCTION("""COMPUTED_VALUE"""),"Paypal")</f>
        <v>Paypal</v>
      </c>
    </row>
    <row r="17">
      <c r="A17" s="1" t="str">
        <f>IFERROR(__xludf.DUMMYFUNCTION("""COMPUTED_VALUE"""),"")</f>
        <v/>
      </c>
      <c r="B17" s="1" t="str">
        <f>IFERROR(__xludf.DUMMYFUNCTION("""COMPUTED_VALUE"""),"")</f>
        <v/>
      </c>
      <c r="C17" s="1" t="str">
        <f>IFERROR(__xludf.DUMMYFUNCTION("""COMPUTED_VALUE"""),"")</f>
        <v/>
      </c>
      <c r="D17" s="1" t="str">
        <f>IFERROR(__xludf.DUMMYFUNCTION("""COMPUTED_VALUE"""),"")</f>
        <v/>
      </c>
      <c r="E17" s="1" t="str">
        <f>IFERROR(__xludf.DUMMYFUNCTION("""COMPUTED_VALUE"""),"")</f>
        <v/>
      </c>
      <c r="F17" s="1" t="str">
        <f>IFERROR(__xludf.DUMMYFUNCTION("""COMPUTED_VALUE"""),"")</f>
        <v/>
      </c>
      <c r="G17" s="1" t="str">
        <f>IFERROR(__xludf.DUMMYFUNCTION("""COMPUTED_VALUE"""),"")</f>
        <v/>
      </c>
      <c r="H17" s="1" t="str">
        <f>IFERROR(__xludf.DUMMYFUNCTION("""COMPUTED_VALUE"""),"")</f>
        <v/>
      </c>
      <c r="I17" s="1" t="str">
        <f>IFERROR(__xludf.DUMMYFUNCTION("""COMPUTED_VALUE"""),"")</f>
        <v/>
      </c>
      <c r="J17" s="1" t="str">
        <f>IFERROR(__xludf.DUMMYFUNCTION("""COMPUTED_VALUE"""),"")</f>
        <v/>
      </c>
    </row>
    <row r="18">
      <c r="A18" s="1" t="str">
        <f>IFERROR(__xludf.DUMMYFUNCTION("""COMPUTED_VALUE"""),"")</f>
        <v/>
      </c>
      <c r="B18" s="1" t="str">
        <f>IFERROR(__xludf.DUMMYFUNCTION("""COMPUTED_VALUE"""),"")</f>
        <v/>
      </c>
      <c r="C18" s="1" t="str">
        <f>IFERROR(__xludf.DUMMYFUNCTION("""COMPUTED_VALUE"""),"")</f>
        <v/>
      </c>
      <c r="D18" s="1" t="str">
        <f>IFERROR(__xludf.DUMMYFUNCTION("""COMPUTED_VALUE"""),"")</f>
        <v/>
      </c>
      <c r="E18" s="1" t="str">
        <f>IFERROR(__xludf.DUMMYFUNCTION("""COMPUTED_VALUE"""),"")</f>
        <v/>
      </c>
      <c r="F18" s="1" t="str">
        <f>IFERROR(__xludf.DUMMYFUNCTION("""COMPUTED_VALUE"""),"")</f>
        <v/>
      </c>
      <c r="G18" s="1" t="str">
        <f>IFERROR(__xludf.DUMMYFUNCTION("""COMPUTED_VALUE"""),"")</f>
        <v/>
      </c>
      <c r="H18" s="1" t="str">
        <f>IFERROR(__xludf.DUMMYFUNCTION("""COMPUTED_VALUE"""),"")</f>
        <v/>
      </c>
      <c r="I18" s="1" t="str">
        <f>IFERROR(__xludf.DUMMYFUNCTION("""COMPUTED_VALUE"""),"")</f>
        <v/>
      </c>
      <c r="J18" s="1" t="str">
        <f>IFERROR(__xludf.DUMMYFUNCTION("""COMPUTED_VALUE"""),"")</f>
        <v/>
      </c>
    </row>
    <row r="19">
      <c r="A19" s="1" t="str">
        <f>IFERROR(__xludf.DUMMYFUNCTION("""COMPUTED_VALUE"""),"")</f>
        <v/>
      </c>
      <c r="B19" s="1" t="str">
        <f>IFERROR(__xludf.DUMMYFUNCTION("""COMPUTED_VALUE"""),"")</f>
        <v/>
      </c>
      <c r="C19" s="1" t="str">
        <f>IFERROR(__xludf.DUMMYFUNCTION("""COMPUTED_VALUE"""),"")</f>
        <v/>
      </c>
      <c r="D19" s="1" t="str">
        <f>IFERROR(__xludf.DUMMYFUNCTION("""COMPUTED_VALUE"""),"")</f>
        <v/>
      </c>
      <c r="E19" s="1" t="str">
        <f>IFERROR(__xludf.DUMMYFUNCTION("""COMPUTED_VALUE"""),"")</f>
        <v/>
      </c>
      <c r="F19" s="1" t="str">
        <f>IFERROR(__xludf.DUMMYFUNCTION("""COMPUTED_VALUE"""),"")</f>
        <v/>
      </c>
      <c r="G19" s="1" t="str">
        <f>IFERROR(__xludf.DUMMYFUNCTION("""COMPUTED_VALUE"""),"")</f>
        <v/>
      </c>
      <c r="H19" s="1" t="str">
        <f>IFERROR(__xludf.DUMMYFUNCTION("""COMPUTED_VALUE"""),"")</f>
        <v/>
      </c>
      <c r="I19" s="1" t="str">
        <f>IFERROR(__xludf.DUMMYFUNCTION("""COMPUTED_VALUE"""),"")</f>
        <v/>
      </c>
      <c r="J19" s="1" t="str">
        <f>IFERROR(__xludf.DUMMYFUNCTION("""COMPUTED_VALUE"""),"")</f>
        <v/>
      </c>
    </row>
    <row r="20">
      <c r="A20" s="1" t="str">
        <f>IFERROR(__xludf.DUMMYFUNCTION("""COMPUTED_VALUE"""),"")</f>
        <v/>
      </c>
      <c r="B20" s="1" t="str">
        <f>IFERROR(__xludf.DUMMYFUNCTION("""COMPUTED_VALUE"""),"")</f>
        <v/>
      </c>
      <c r="C20" s="1" t="str">
        <f>IFERROR(__xludf.DUMMYFUNCTION("""COMPUTED_VALUE"""),"")</f>
        <v/>
      </c>
      <c r="D20" s="1" t="str">
        <f>IFERROR(__xludf.DUMMYFUNCTION("""COMPUTED_VALUE"""),"")</f>
        <v/>
      </c>
      <c r="E20" s="1" t="str">
        <f>IFERROR(__xludf.DUMMYFUNCTION("""COMPUTED_VALUE"""),"")</f>
        <v/>
      </c>
      <c r="F20" s="1" t="str">
        <f>IFERROR(__xludf.DUMMYFUNCTION("""COMPUTED_VALUE"""),"")</f>
        <v/>
      </c>
      <c r="G20" s="1" t="str">
        <f>IFERROR(__xludf.DUMMYFUNCTION("""COMPUTED_VALUE"""),"")</f>
        <v/>
      </c>
      <c r="H20" s="1" t="str">
        <f>IFERROR(__xludf.DUMMYFUNCTION("""COMPUTED_VALUE"""),"")</f>
        <v/>
      </c>
      <c r="I20" s="1" t="str">
        <f>IFERROR(__xludf.DUMMYFUNCTION("""COMPUTED_VALUE"""),"")</f>
        <v/>
      </c>
      <c r="J20" s="1" t="str">
        <f>IFERROR(__xludf.DUMMYFUNCTION("""COMPUTED_VALUE"""),"")</f>
        <v/>
      </c>
    </row>
    <row r="21">
      <c r="A21" s="1" t="str">
        <f>IFERROR(__xludf.DUMMYFUNCTION("""COMPUTED_VALUE"""),"")</f>
        <v/>
      </c>
      <c r="B21" s="1" t="str">
        <f>IFERROR(__xludf.DUMMYFUNCTION("""COMPUTED_VALUE"""),"")</f>
        <v/>
      </c>
      <c r="C21" s="1" t="str">
        <f>IFERROR(__xludf.DUMMYFUNCTION("""COMPUTED_VALUE"""),"")</f>
        <v/>
      </c>
      <c r="D21" s="1" t="str">
        <f>IFERROR(__xludf.DUMMYFUNCTION("""COMPUTED_VALUE"""),"")</f>
        <v/>
      </c>
      <c r="E21" s="1" t="str">
        <f>IFERROR(__xludf.DUMMYFUNCTION("""COMPUTED_VALUE"""),"")</f>
        <v/>
      </c>
      <c r="F21" s="1" t="str">
        <f>IFERROR(__xludf.DUMMYFUNCTION("""COMPUTED_VALUE"""),"")</f>
        <v/>
      </c>
      <c r="G21" s="1" t="str">
        <f>IFERROR(__xludf.DUMMYFUNCTION("""COMPUTED_VALUE"""),"")</f>
        <v/>
      </c>
      <c r="H21" s="1" t="str">
        <f>IFERROR(__xludf.DUMMYFUNCTION("""COMPUTED_VALUE"""),"")</f>
        <v/>
      </c>
      <c r="I21" s="1" t="str">
        <f>IFERROR(__xludf.DUMMYFUNCTION("""COMPUTED_VALUE"""),"")</f>
        <v/>
      </c>
      <c r="J21" s="1" t="str">
        <f>IFERROR(__xludf.DUMMYFUNCTION("""COMPUTED_VALUE"""),"")</f>
        <v/>
      </c>
    </row>
    <row r="22">
      <c r="A22" s="1" t="str">
        <f>IFERROR(__xludf.DUMMYFUNCTION("""COMPUTED_VALUE"""),"")</f>
        <v/>
      </c>
      <c r="B22" s="1" t="str">
        <f>IFERROR(__xludf.DUMMYFUNCTION("""COMPUTED_VALUE"""),"")</f>
        <v/>
      </c>
      <c r="C22" s="1" t="str">
        <f>IFERROR(__xludf.DUMMYFUNCTION("""COMPUTED_VALUE"""),"")</f>
        <v/>
      </c>
      <c r="D22" s="1" t="str">
        <f>IFERROR(__xludf.DUMMYFUNCTION("""COMPUTED_VALUE"""),"")</f>
        <v/>
      </c>
      <c r="E22" s="1" t="str">
        <f>IFERROR(__xludf.DUMMYFUNCTION("""COMPUTED_VALUE"""),"")</f>
        <v/>
      </c>
      <c r="F22" s="1" t="str">
        <f>IFERROR(__xludf.DUMMYFUNCTION("""COMPUTED_VALUE"""),"")</f>
        <v/>
      </c>
      <c r="G22" s="1" t="str">
        <f>IFERROR(__xludf.DUMMYFUNCTION("""COMPUTED_VALUE"""),"")</f>
        <v/>
      </c>
      <c r="H22" s="1" t="str">
        <f>IFERROR(__xludf.DUMMYFUNCTION("""COMPUTED_VALUE"""),"")</f>
        <v/>
      </c>
      <c r="I22" s="1" t="str">
        <f>IFERROR(__xludf.DUMMYFUNCTION("""COMPUTED_VALUE"""),"")</f>
        <v/>
      </c>
      <c r="J22" s="1" t="str">
        <f>IFERROR(__xludf.DUMMYFUNCTION("""COMPUTED_VALUE"""),"")</f>
        <v/>
      </c>
    </row>
    <row r="23">
      <c r="A23" s="1" t="str">
        <f>IFERROR(__xludf.DUMMYFUNCTION("""COMPUTED_VALUE"""),"")</f>
        <v/>
      </c>
      <c r="B23" s="1" t="str">
        <f>IFERROR(__xludf.DUMMYFUNCTION("""COMPUTED_VALUE"""),"")</f>
        <v/>
      </c>
      <c r="C23" s="1" t="str">
        <f>IFERROR(__xludf.DUMMYFUNCTION("""COMPUTED_VALUE"""),"")</f>
        <v/>
      </c>
      <c r="D23" s="1" t="str">
        <f>IFERROR(__xludf.DUMMYFUNCTION("""COMPUTED_VALUE"""),"")</f>
        <v/>
      </c>
      <c r="E23" s="1" t="str">
        <f>IFERROR(__xludf.DUMMYFUNCTION("""COMPUTED_VALUE"""),"")</f>
        <v/>
      </c>
      <c r="F23" s="1" t="str">
        <f>IFERROR(__xludf.DUMMYFUNCTION("""COMPUTED_VALUE"""),"")</f>
        <v/>
      </c>
      <c r="G23" s="1" t="str">
        <f>IFERROR(__xludf.DUMMYFUNCTION("""COMPUTED_VALUE"""),"")</f>
        <v/>
      </c>
      <c r="H23" s="1" t="str">
        <f>IFERROR(__xludf.DUMMYFUNCTION("""COMPUTED_VALUE"""),"")</f>
        <v/>
      </c>
      <c r="I23" s="1" t="str">
        <f>IFERROR(__xludf.DUMMYFUNCTION("""COMPUTED_VALUE"""),"")</f>
        <v/>
      </c>
      <c r="J23" s="1" t="str">
        <f>IFERROR(__xludf.DUMMYFUNCTION("""COMPUTED_VALUE"""),"")</f>
        <v/>
      </c>
    </row>
    <row r="24">
      <c r="A24" s="1" t="str">
        <f>IFERROR(__xludf.DUMMYFUNCTION("""COMPUTED_VALUE"""),"")</f>
        <v/>
      </c>
      <c r="B24" s="1" t="str">
        <f>IFERROR(__xludf.DUMMYFUNCTION("""COMPUTED_VALUE"""),"")</f>
        <v/>
      </c>
      <c r="C24" s="1" t="str">
        <f>IFERROR(__xludf.DUMMYFUNCTION("""COMPUTED_VALUE"""),"")</f>
        <v/>
      </c>
      <c r="D24" s="1" t="str">
        <f>IFERROR(__xludf.DUMMYFUNCTION("""COMPUTED_VALUE"""),"")</f>
        <v/>
      </c>
      <c r="E24" s="1" t="str">
        <f>IFERROR(__xludf.DUMMYFUNCTION("""COMPUTED_VALUE"""),"")</f>
        <v/>
      </c>
      <c r="F24" s="1" t="str">
        <f>IFERROR(__xludf.DUMMYFUNCTION("""COMPUTED_VALUE"""),"")</f>
        <v/>
      </c>
      <c r="G24" s="1" t="str">
        <f>IFERROR(__xludf.DUMMYFUNCTION("""COMPUTED_VALUE"""),"")</f>
        <v/>
      </c>
      <c r="H24" s="1" t="str">
        <f>IFERROR(__xludf.DUMMYFUNCTION("""COMPUTED_VALUE"""),"")</f>
        <v/>
      </c>
      <c r="I24" s="1" t="str">
        <f>IFERROR(__xludf.DUMMYFUNCTION("""COMPUTED_VALUE"""),"")</f>
        <v/>
      </c>
      <c r="J24" s="1" t="str">
        <f>IFERROR(__xludf.DUMMYFUNCTION("""COMPUTED_VALUE"""),"")</f>
        <v/>
      </c>
    </row>
    <row r="25">
      <c r="A25" s="1" t="str">
        <f>IFERROR(__xludf.DUMMYFUNCTION("""COMPUTED_VALUE"""),"")</f>
        <v/>
      </c>
      <c r="B25" s="1" t="str">
        <f>IFERROR(__xludf.DUMMYFUNCTION("""COMPUTED_VALUE"""),"")</f>
        <v/>
      </c>
      <c r="C25" s="1" t="str">
        <f>IFERROR(__xludf.DUMMYFUNCTION("""COMPUTED_VALUE"""),"")</f>
        <v/>
      </c>
      <c r="D25" s="1" t="str">
        <f>IFERROR(__xludf.DUMMYFUNCTION("""COMPUTED_VALUE"""),"")</f>
        <v/>
      </c>
      <c r="E25" s="1" t="str">
        <f>IFERROR(__xludf.DUMMYFUNCTION("""COMPUTED_VALUE"""),"")</f>
        <v/>
      </c>
      <c r="F25" s="1" t="str">
        <f>IFERROR(__xludf.DUMMYFUNCTION("""COMPUTED_VALUE"""),"")</f>
        <v/>
      </c>
      <c r="G25" s="1" t="str">
        <f>IFERROR(__xludf.DUMMYFUNCTION("""COMPUTED_VALUE"""),"")</f>
        <v/>
      </c>
      <c r="H25" s="1" t="str">
        <f>IFERROR(__xludf.DUMMYFUNCTION("""COMPUTED_VALUE"""),"")</f>
        <v/>
      </c>
      <c r="I25" s="1" t="str">
        <f>IFERROR(__xludf.DUMMYFUNCTION("""COMPUTED_VALUE"""),"")</f>
        <v/>
      </c>
      <c r="J25" s="1" t="str">
        <f>IFERROR(__xludf.DUMMYFUNCTION("""COMPUTED_VALUE"""),"")</f>
        <v/>
      </c>
    </row>
    <row r="26">
      <c r="A26" s="1" t="str">
        <f>IFERROR(__xludf.DUMMYFUNCTION("""COMPUTED_VALUE"""),"")</f>
        <v/>
      </c>
      <c r="B26" s="1" t="str">
        <f>IFERROR(__xludf.DUMMYFUNCTION("""COMPUTED_VALUE"""),"")</f>
        <v/>
      </c>
      <c r="C26" s="1" t="str">
        <f>IFERROR(__xludf.DUMMYFUNCTION("""COMPUTED_VALUE"""),"")</f>
        <v/>
      </c>
      <c r="D26" s="1" t="str">
        <f>IFERROR(__xludf.DUMMYFUNCTION("""COMPUTED_VALUE"""),"")</f>
        <v/>
      </c>
      <c r="E26" s="1" t="str">
        <f>IFERROR(__xludf.DUMMYFUNCTION("""COMPUTED_VALUE"""),"")</f>
        <v/>
      </c>
      <c r="F26" s="1" t="str">
        <f>IFERROR(__xludf.DUMMYFUNCTION("""COMPUTED_VALUE"""),"")</f>
        <v/>
      </c>
      <c r="G26" s="1" t="str">
        <f>IFERROR(__xludf.DUMMYFUNCTION("""COMPUTED_VALUE"""),"")</f>
        <v/>
      </c>
      <c r="H26" s="1" t="str">
        <f>IFERROR(__xludf.DUMMYFUNCTION("""COMPUTED_VALUE"""),"")</f>
        <v/>
      </c>
      <c r="I26" s="1" t="str">
        <f>IFERROR(__xludf.DUMMYFUNCTION("""COMPUTED_VALUE"""),"")</f>
        <v/>
      </c>
      <c r="J26" s="1" t="str">
        <f>IFERROR(__xludf.DUMMYFUNCTION("""COMPUTED_VALUE"""),"")</f>
        <v/>
      </c>
    </row>
    <row r="27">
      <c r="A27" s="1" t="str">
        <f>IFERROR(__xludf.DUMMYFUNCTION("""COMPUTED_VALUE"""),"")</f>
        <v/>
      </c>
      <c r="B27" s="1" t="str">
        <f>IFERROR(__xludf.DUMMYFUNCTION("""COMPUTED_VALUE"""),"")</f>
        <v/>
      </c>
      <c r="C27" s="1" t="str">
        <f>IFERROR(__xludf.DUMMYFUNCTION("""COMPUTED_VALUE"""),"")</f>
        <v/>
      </c>
      <c r="D27" s="1" t="str">
        <f>IFERROR(__xludf.DUMMYFUNCTION("""COMPUTED_VALUE"""),"")</f>
        <v/>
      </c>
      <c r="E27" s="1" t="str">
        <f>IFERROR(__xludf.DUMMYFUNCTION("""COMPUTED_VALUE"""),"")</f>
        <v/>
      </c>
      <c r="F27" s="1" t="str">
        <f>IFERROR(__xludf.DUMMYFUNCTION("""COMPUTED_VALUE"""),"")</f>
        <v/>
      </c>
      <c r="G27" s="1" t="str">
        <f>IFERROR(__xludf.DUMMYFUNCTION("""COMPUTED_VALUE"""),"")</f>
        <v/>
      </c>
      <c r="H27" s="1" t="str">
        <f>IFERROR(__xludf.DUMMYFUNCTION("""COMPUTED_VALUE"""),"")</f>
        <v/>
      </c>
      <c r="I27" s="1" t="str">
        <f>IFERROR(__xludf.DUMMYFUNCTION("""COMPUTED_VALUE"""),"")</f>
        <v/>
      </c>
      <c r="J27" s="1" t="str">
        <f>IFERROR(__xludf.DUMMYFUNCTION("""COMPUTED_VALUE"""),"")</f>
        <v/>
      </c>
    </row>
    <row r="28">
      <c r="A28" s="1" t="str">
        <f>IFERROR(__xludf.DUMMYFUNCTION("""COMPUTED_VALUE"""),"")</f>
        <v/>
      </c>
      <c r="B28" s="1" t="str">
        <f>IFERROR(__xludf.DUMMYFUNCTION("""COMPUTED_VALUE"""),"")</f>
        <v/>
      </c>
      <c r="C28" s="1" t="str">
        <f>IFERROR(__xludf.DUMMYFUNCTION("""COMPUTED_VALUE"""),"")</f>
        <v/>
      </c>
      <c r="D28" s="1" t="str">
        <f>IFERROR(__xludf.DUMMYFUNCTION("""COMPUTED_VALUE"""),"")</f>
        <v/>
      </c>
      <c r="E28" s="1" t="str">
        <f>IFERROR(__xludf.DUMMYFUNCTION("""COMPUTED_VALUE"""),"")</f>
        <v/>
      </c>
      <c r="F28" s="1" t="str">
        <f>IFERROR(__xludf.DUMMYFUNCTION("""COMPUTED_VALUE"""),"")</f>
        <v/>
      </c>
      <c r="G28" s="1" t="str">
        <f>IFERROR(__xludf.DUMMYFUNCTION("""COMPUTED_VALUE"""),"")</f>
        <v/>
      </c>
      <c r="H28" s="1" t="str">
        <f>IFERROR(__xludf.DUMMYFUNCTION("""COMPUTED_VALUE"""),"")</f>
        <v/>
      </c>
      <c r="I28" s="1" t="str">
        <f>IFERROR(__xludf.DUMMYFUNCTION("""COMPUTED_VALUE"""),"")</f>
        <v/>
      </c>
      <c r="J28" s="1" t="str">
        <f>IFERROR(__xludf.DUMMYFUNCTION("""COMPUTED_VALUE"""),"")</f>
        <v/>
      </c>
    </row>
    <row r="29">
      <c r="A29" s="1" t="str">
        <f>IFERROR(__xludf.DUMMYFUNCTION("""COMPUTED_VALUE"""),"")</f>
        <v/>
      </c>
      <c r="B29" s="1" t="str">
        <f>IFERROR(__xludf.DUMMYFUNCTION("""COMPUTED_VALUE"""),"")</f>
        <v/>
      </c>
      <c r="C29" s="1" t="str">
        <f>IFERROR(__xludf.DUMMYFUNCTION("""COMPUTED_VALUE"""),"")</f>
        <v/>
      </c>
      <c r="D29" s="1" t="str">
        <f>IFERROR(__xludf.DUMMYFUNCTION("""COMPUTED_VALUE"""),"")</f>
        <v/>
      </c>
      <c r="E29" s="1" t="str">
        <f>IFERROR(__xludf.DUMMYFUNCTION("""COMPUTED_VALUE"""),"")</f>
        <v/>
      </c>
      <c r="F29" s="1" t="str">
        <f>IFERROR(__xludf.DUMMYFUNCTION("""COMPUTED_VALUE"""),"")</f>
        <v/>
      </c>
      <c r="G29" s="1" t="str">
        <f>IFERROR(__xludf.DUMMYFUNCTION("""COMPUTED_VALUE"""),"")</f>
        <v/>
      </c>
      <c r="H29" s="1" t="str">
        <f>IFERROR(__xludf.DUMMYFUNCTION("""COMPUTED_VALUE"""),"")</f>
        <v/>
      </c>
      <c r="I29" s="1" t="str">
        <f>IFERROR(__xludf.DUMMYFUNCTION("""COMPUTED_VALUE"""),"")</f>
        <v/>
      </c>
      <c r="J29" s="1" t="str">
        <f>IFERROR(__xludf.DUMMYFUNCTION("""COMPUTED_VALUE"""),"")</f>
        <v/>
      </c>
    </row>
    <row r="30">
      <c r="A30" s="1" t="str">
        <f>IFERROR(__xludf.DUMMYFUNCTION("""COMPUTED_VALUE"""),"")</f>
        <v/>
      </c>
      <c r="B30" s="1" t="str">
        <f>IFERROR(__xludf.DUMMYFUNCTION("""COMPUTED_VALUE"""),"")</f>
        <v/>
      </c>
      <c r="C30" s="1" t="str">
        <f>IFERROR(__xludf.DUMMYFUNCTION("""COMPUTED_VALUE"""),"")</f>
        <v/>
      </c>
      <c r="D30" s="1" t="str">
        <f>IFERROR(__xludf.DUMMYFUNCTION("""COMPUTED_VALUE"""),"")</f>
        <v/>
      </c>
      <c r="E30" s="1" t="str">
        <f>IFERROR(__xludf.DUMMYFUNCTION("""COMPUTED_VALUE"""),"")</f>
        <v/>
      </c>
      <c r="F30" s="1" t="str">
        <f>IFERROR(__xludf.DUMMYFUNCTION("""COMPUTED_VALUE"""),"")</f>
        <v/>
      </c>
      <c r="G30" s="1" t="str">
        <f>IFERROR(__xludf.DUMMYFUNCTION("""COMPUTED_VALUE"""),"")</f>
        <v/>
      </c>
      <c r="H30" s="1" t="str">
        <f>IFERROR(__xludf.DUMMYFUNCTION("""COMPUTED_VALUE"""),"")</f>
        <v/>
      </c>
      <c r="I30" s="1" t="str">
        <f>IFERROR(__xludf.DUMMYFUNCTION("""COMPUTED_VALUE"""),"")</f>
        <v/>
      </c>
      <c r="J30" s="1" t="str">
        <f>IFERROR(__xludf.DUMMYFUNCTION("""COMPUTED_VALUE"""),"")</f>
        <v/>
      </c>
    </row>
    <row r="31">
      <c r="A31" s="1" t="str">
        <f>IFERROR(__xludf.DUMMYFUNCTION("""COMPUTED_VALUE"""),"")</f>
        <v/>
      </c>
      <c r="B31" s="1" t="str">
        <f>IFERROR(__xludf.DUMMYFUNCTION("""COMPUTED_VALUE"""),"")</f>
        <v/>
      </c>
      <c r="C31" s="1" t="str">
        <f>IFERROR(__xludf.DUMMYFUNCTION("""COMPUTED_VALUE"""),"")</f>
        <v/>
      </c>
      <c r="D31" s="1" t="str">
        <f>IFERROR(__xludf.DUMMYFUNCTION("""COMPUTED_VALUE"""),"")</f>
        <v/>
      </c>
      <c r="E31" s="1" t="str">
        <f>IFERROR(__xludf.DUMMYFUNCTION("""COMPUTED_VALUE"""),"")</f>
        <v/>
      </c>
      <c r="F31" s="1" t="str">
        <f>IFERROR(__xludf.DUMMYFUNCTION("""COMPUTED_VALUE"""),"")</f>
        <v/>
      </c>
      <c r="G31" s="1" t="str">
        <f>IFERROR(__xludf.DUMMYFUNCTION("""COMPUTED_VALUE"""),"")</f>
        <v/>
      </c>
      <c r="H31" s="1" t="str">
        <f>IFERROR(__xludf.DUMMYFUNCTION("""COMPUTED_VALUE"""),"")</f>
        <v/>
      </c>
      <c r="I31" s="1" t="str">
        <f>IFERROR(__xludf.DUMMYFUNCTION("""COMPUTED_VALUE"""),"")</f>
        <v/>
      </c>
      <c r="J31" s="1" t="str">
        <f>IFERROR(__xludf.DUMMYFUNCTION("""COMPUTED_VALUE"""),"")</f>
        <v/>
      </c>
    </row>
    <row r="32">
      <c r="A32" s="1" t="str">
        <f>IFERROR(__xludf.DUMMYFUNCTION("""COMPUTED_VALUE"""),"")</f>
        <v/>
      </c>
      <c r="B32" s="1" t="str">
        <f>IFERROR(__xludf.DUMMYFUNCTION("""COMPUTED_VALUE"""),"")</f>
        <v/>
      </c>
      <c r="C32" s="1" t="str">
        <f>IFERROR(__xludf.DUMMYFUNCTION("""COMPUTED_VALUE"""),"")</f>
        <v/>
      </c>
      <c r="D32" s="1" t="str">
        <f>IFERROR(__xludf.DUMMYFUNCTION("""COMPUTED_VALUE"""),"")</f>
        <v/>
      </c>
      <c r="E32" s="1" t="str">
        <f>IFERROR(__xludf.DUMMYFUNCTION("""COMPUTED_VALUE"""),"")</f>
        <v/>
      </c>
      <c r="F32" s="1" t="str">
        <f>IFERROR(__xludf.DUMMYFUNCTION("""COMPUTED_VALUE"""),"")</f>
        <v/>
      </c>
      <c r="G32" s="1" t="str">
        <f>IFERROR(__xludf.DUMMYFUNCTION("""COMPUTED_VALUE"""),"")</f>
        <v/>
      </c>
      <c r="H32" s="1" t="str">
        <f>IFERROR(__xludf.DUMMYFUNCTION("""COMPUTED_VALUE"""),"")</f>
        <v/>
      </c>
      <c r="I32" s="1" t="str">
        <f>IFERROR(__xludf.DUMMYFUNCTION("""COMPUTED_VALUE"""),"")</f>
        <v/>
      </c>
      <c r="J32" s="1" t="str">
        <f>IFERROR(__xludf.DUMMYFUNCTION("""COMPUTED_VALUE"""),"")</f>
        <v/>
      </c>
    </row>
    <row r="33">
      <c r="A33" s="1" t="str">
        <f>IFERROR(__xludf.DUMMYFUNCTION("""COMPUTED_VALUE"""),"")</f>
        <v/>
      </c>
      <c r="B33" s="1" t="str">
        <f>IFERROR(__xludf.DUMMYFUNCTION("""COMPUTED_VALUE"""),"")</f>
        <v/>
      </c>
      <c r="C33" s="1" t="str">
        <f>IFERROR(__xludf.DUMMYFUNCTION("""COMPUTED_VALUE"""),"")</f>
        <v/>
      </c>
      <c r="D33" s="1" t="str">
        <f>IFERROR(__xludf.DUMMYFUNCTION("""COMPUTED_VALUE"""),"")</f>
        <v/>
      </c>
      <c r="E33" s="1" t="str">
        <f>IFERROR(__xludf.DUMMYFUNCTION("""COMPUTED_VALUE"""),"")</f>
        <v/>
      </c>
      <c r="F33" s="1" t="str">
        <f>IFERROR(__xludf.DUMMYFUNCTION("""COMPUTED_VALUE"""),"")</f>
        <v/>
      </c>
      <c r="G33" s="1" t="str">
        <f>IFERROR(__xludf.DUMMYFUNCTION("""COMPUTED_VALUE"""),"")</f>
        <v/>
      </c>
      <c r="H33" s="1" t="str">
        <f>IFERROR(__xludf.DUMMYFUNCTION("""COMPUTED_VALUE"""),"")</f>
        <v/>
      </c>
      <c r="I33" s="1" t="str">
        <f>IFERROR(__xludf.DUMMYFUNCTION("""COMPUTED_VALUE"""),"")</f>
        <v/>
      </c>
      <c r="J33" s="1" t="str">
        <f>IFERROR(__xludf.DUMMYFUNCTION("""COMPUTED_VALUE"""),"")</f>
        <v/>
      </c>
    </row>
    <row r="34">
      <c r="A34" s="1" t="str">
        <f>IFERROR(__xludf.DUMMYFUNCTION("""COMPUTED_VALUE"""),"")</f>
        <v/>
      </c>
      <c r="B34" s="1" t="str">
        <f>IFERROR(__xludf.DUMMYFUNCTION("""COMPUTED_VALUE"""),"")</f>
        <v/>
      </c>
      <c r="C34" s="1" t="str">
        <f>IFERROR(__xludf.DUMMYFUNCTION("""COMPUTED_VALUE"""),"")</f>
        <v/>
      </c>
      <c r="D34" s="1" t="str">
        <f>IFERROR(__xludf.DUMMYFUNCTION("""COMPUTED_VALUE"""),"")</f>
        <v/>
      </c>
      <c r="E34" s="1" t="str">
        <f>IFERROR(__xludf.DUMMYFUNCTION("""COMPUTED_VALUE"""),"")</f>
        <v/>
      </c>
      <c r="F34" s="1" t="str">
        <f>IFERROR(__xludf.DUMMYFUNCTION("""COMPUTED_VALUE"""),"")</f>
        <v/>
      </c>
      <c r="G34" s="1" t="str">
        <f>IFERROR(__xludf.DUMMYFUNCTION("""COMPUTED_VALUE"""),"")</f>
        <v/>
      </c>
      <c r="H34" s="1" t="str">
        <f>IFERROR(__xludf.DUMMYFUNCTION("""COMPUTED_VALUE"""),"")</f>
        <v/>
      </c>
      <c r="I34" s="1" t="str">
        <f>IFERROR(__xludf.DUMMYFUNCTION("""COMPUTED_VALUE"""),"")</f>
        <v/>
      </c>
      <c r="J34" s="1" t="str">
        <f>IFERROR(__xludf.DUMMYFUNCTION("""COMPUTED_VALUE"""),"")</f>
        <v/>
      </c>
    </row>
    <row r="35">
      <c r="A35" s="1" t="str">
        <f>IFERROR(__xludf.DUMMYFUNCTION("""COMPUTED_VALUE"""),"")</f>
        <v/>
      </c>
      <c r="B35" s="1" t="str">
        <f>IFERROR(__xludf.DUMMYFUNCTION("""COMPUTED_VALUE"""),"")</f>
        <v/>
      </c>
      <c r="C35" s="1" t="str">
        <f>IFERROR(__xludf.DUMMYFUNCTION("""COMPUTED_VALUE"""),"")</f>
        <v/>
      </c>
      <c r="D35" s="1" t="str">
        <f>IFERROR(__xludf.DUMMYFUNCTION("""COMPUTED_VALUE"""),"")</f>
        <v/>
      </c>
      <c r="E35" s="1" t="str">
        <f>IFERROR(__xludf.DUMMYFUNCTION("""COMPUTED_VALUE"""),"")</f>
        <v/>
      </c>
      <c r="F35" s="1" t="str">
        <f>IFERROR(__xludf.DUMMYFUNCTION("""COMPUTED_VALUE"""),"")</f>
        <v/>
      </c>
      <c r="G35" s="1" t="str">
        <f>IFERROR(__xludf.DUMMYFUNCTION("""COMPUTED_VALUE"""),"")</f>
        <v/>
      </c>
      <c r="H35" s="1" t="str">
        <f>IFERROR(__xludf.DUMMYFUNCTION("""COMPUTED_VALUE"""),"")</f>
        <v/>
      </c>
      <c r="I35" s="1" t="str">
        <f>IFERROR(__xludf.DUMMYFUNCTION("""COMPUTED_VALUE"""),"")</f>
        <v/>
      </c>
      <c r="J35" s="1" t="str">
        <f>IFERROR(__xludf.DUMMYFUNCTION("""COMPUTED_VALUE"""),"")</f>
        <v/>
      </c>
    </row>
    <row r="36">
      <c r="A36" s="1" t="str">
        <f>IFERROR(__xludf.DUMMYFUNCTION("""COMPUTED_VALUE"""),"")</f>
        <v/>
      </c>
      <c r="B36" s="1" t="str">
        <f>IFERROR(__xludf.DUMMYFUNCTION("""COMPUTED_VALUE"""),"")</f>
        <v/>
      </c>
      <c r="C36" s="1" t="str">
        <f>IFERROR(__xludf.DUMMYFUNCTION("""COMPUTED_VALUE"""),"")</f>
        <v/>
      </c>
      <c r="D36" s="1" t="str">
        <f>IFERROR(__xludf.DUMMYFUNCTION("""COMPUTED_VALUE"""),"")</f>
        <v/>
      </c>
      <c r="E36" s="1" t="str">
        <f>IFERROR(__xludf.DUMMYFUNCTION("""COMPUTED_VALUE"""),"")</f>
        <v/>
      </c>
      <c r="F36" s="1" t="str">
        <f>IFERROR(__xludf.DUMMYFUNCTION("""COMPUTED_VALUE"""),"")</f>
        <v/>
      </c>
      <c r="G36" s="1" t="str">
        <f>IFERROR(__xludf.DUMMYFUNCTION("""COMPUTED_VALUE"""),"")</f>
        <v/>
      </c>
      <c r="H36" s="1" t="str">
        <f>IFERROR(__xludf.DUMMYFUNCTION("""COMPUTED_VALUE"""),"")</f>
        <v/>
      </c>
      <c r="I36" s="1" t="str">
        <f>IFERROR(__xludf.DUMMYFUNCTION("""COMPUTED_VALUE"""),"")</f>
        <v/>
      </c>
      <c r="J36" s="1" t="str">
        <f>IFERROR(__xludf.DUMMYFUNCTION("""COMPUTED_VALUE"""),"")</f>
        <v/>
      </c>
    </row>
    <row r="37">
      <c r="A37" s="1" t="str">
        <f>IFERROR(__xludf.DUMMYFUNCTION("""COMPUTED_VALUE"""),"")</f>
        <v/>
      </c>
      <c r="B37" s="1" t="str">
        <f>IFERROR(__xludf.DUMMYFUNCTION("""COMPUTED_VALUE"""),"")</f>
        <v/>
      </c>
      <c r="C37" s="1" t="str">
        <f>IFERROR(__xludf.DUMMYFUNCTION("""COMPUTED_VALUE"""),"")</f>
        <v/>
      </c>
      <c r="D37" s="1" t="str">
        <f>IFERROR(__xludf.DUMMYFUNCTION("""COMPUTED_VALUE"""),"")</f>
        <v/>
      </c>
      <c r="E37" s="1" t="str">
        <f>IFERROR(__xludf.DUMMYFUNCTION("""COMPUTED_VALUE"""),"")</f>
        <v/>
      </c>
      <c r="F37" s="1" t="str">
        <f>IFERROR(__xludf.DUMMYFUNCTION("""COMPUTED_VALUE"""),"")</f>
        <v/>
      </c>
      <c r="G37" s="1" t="str">
        <f>IFERROR(__xludf.DUMMYFUNCTION("""COMPUTED_VALUE"""),"")</f>
        <v/>
      </c>
      <c r="H37" s="1" t="str">
        <f>IFERROR(__xludf.DUMMYFUNCTION("""COMPUTED_VALUE"""),"")</f>
        <v/>
      </c>
      <c r="I37" s="1" t="str">
        <f>IFERROR(__xludf.DUMMYFUNCTION("""COMPUTED_VALUE"""),"")</f>
        <v/>
      </c>
      <c r="J37" s="1" t="str">
        <f>IFERROR(__xludf.DUMMYFUNCTION("""COMPUTED_VALUE"""),"")</f>
        <v/>
      </c>
    </row>
    <row r="38">
      <c r="A38" s="1" t="str">
        <f>IFERROR(__xludf.DUMMYFUNCTION("""COMPUTED_VALUE"""),"")</f>
        <v/>
      </c>
      <c r="B38" s="1" t="str">
        <f>IFERROR(__xludf.DUMMYFUNCTION("""COMPUTED_VALUE"""),"")</f>
        <v/>
      </c>
      <c r="C38" s="1" t="str">
        <f>IFERROR(__xludf.DUMMYFUNCTION("""COMPUTED_VALUE"""),"")</f>
        <v/>
      </c>
      <c r="D38" s="1" t="str">
        <f>IFERROR(__xludf.DUMMYFUNCTION("""COMPUTED_VALUE"""),"")</f>
        <v/>
      </c>
      <c r="E38" s="1" t="str">
        <f>IFERROR(__xludf.DUMMYFUNCTION("""COMPUTED_VALUE"""),"")</f>
        <v/>
      </c>
      <c r="F38" s="1" t="str">
        <f>IFERROR(__xludf.DUMMYFUNCTION("""COMPUTED_VALUE"""),"")</f>
        <v/>
      </c>
      <c r="G38" s="1" t="str">
        <f>IFERROR(__xludf.DUMMYFUNCTION("""COMPUTED_VALUE"""),"")</f>
        <v/>
      </c>
      <c r="H38" s="1" t="str">
        <f>IFERROR(__xludf.DUMMYFUNCTION("""COMPUTED_VALUE"""),"")</f>
        <v/>
      </c>
      <c r="I38" s="1" t="str">
        <f>IFERROR(__xludf.DUMMYFUNCTION("""COMPUTED_VALUE"""),"")</f>
        <v/>
      </c>
      <c r="J38" s="1" t="str">
        <f>IFERROR(__xludf.DUMMYFUNCTION("""COMPUTED_VALUE"""),"")</f>
        <v/>
      </c>
    </row>
    <row r="39">
      <c r="A39" s="1" t="str">
        <f>IFERROR(__xludf.DUMMYFUNCTION("""COMPUTED_VALUE"""),"")</f>
        <v/>
      </c>
      <c r="B39" s="1" t="str">
        <f>IFERROR(__xludf.DUMMYFUNCTION("""COMPUTED_VALUE"""),"")</f>
        <v/>
      </c>
      <c r="C39" s="1" t="str">
        <f>IFERROR(__xludf.DUMMYFUNCTION("""COMPUTED_VALUE"""),"")</f>
        <v/>
      </c>
      <c r="D39" s="1" t="str">
        <f>IFERROR(__xludf.DUMMYFUNCTION("""COMPUTED_VALUE"""),"")</f>
        <v/>
      </c>
      <c r="E39" s="1" t="str">
        <f>IFERROR(__xludf.DUMMYFUNCTION("""COMPUTED_VALUE"""),"")</f>
        <v/>
      </c>
      <c r="F39" s="1" t="str">
        <f>IFERROR(__xludf.DUMMYFUNCTION("""COMPUTED_VALUE"""),"")</f>
        <v/>
      </c>
      <c r="G39" s="1" t="str">
        <f>IFERROR(__xludf.DUMMYFUNCTION("""COMPUTED_VALUE"""),"")</f>
        <v/>
      </c>
      <c r="H39" s="1" t="str">
        <f>IFERROR(__xludf.DUMMYFUNCTION("""COMPUTED_VALUE"""),"")</f>
        <v/>
      </c>
      <c r="I39" s="1" t="str">
        <f>IFERROR(__xludf.DUMMYFUNCTION("""COMPUTED_VALUE"""),"")</f>
        <v/>
      </c>
      <c r="J39" s="1" t="str">
        <f>IFERROR(__xludf.DUMMYFUNCTION("""COMPUTED_VALUE"""),"")</f>
        <v/>
      </c>
    </row>
    <row r="40">
      <c r="A40" s="1" t="str">
        <f>IFERROR(__xludf.DUMMYFUNCTION("""COMPUTED_VALUE"""),"")</f>
        <v/>
      </c>
      <c r="B40" s="1" t="str">
        <f>IFERROR(__xludf.DUMMYFUNCTION("""COMPUTED_VALUE"""),"")</f>
        <v/>
      </c>
      <c r="C40" s="1" t="str">
        <f>IFERROR(__xludf.DUMMYFUNCTION("""COMPUTED_VALUE"""),"")</f>
        <v/>
      </c>
      <c r="D40" s="1" t="str">
        <f>IFERROR(__xludf.DUMMYFUNCTION("""COMPUTED_VALUE"""),"")</f>
        <v/>
      </c>
      <c r="E40" s="1" t="str">
        <f>IFERROR(__xludf.DUMMYFUNCTION("""COMPUTED_VALUE"""),"")</f>
        <v/>
      </c>
      <c r="F40" s="1" t="str">
        <f>IFERROR(__xludf.DUMMYFUNCTION("""COMPUTED_VALUE"""),"")</f>
        <v/>
      </c>
      <c r="G40" s="1" t="str">
        <f>IFERROR(__xludf.DUMMYFUNCTION("""COMPUTED_VALUE"""),"")</f>
        <v/>
      </c>
      <c r="H40" s="1" t="str">
        <f>IFERROR(__xludf.DUMMYFUNCTION("""COMPUTED_VALUE"""),"")</f>
        <v/>
      </c>
      <c r="I40" s="1" t="str">
        <f>IFERROR(__xludf.DUMMYFUNCTION("""COMPUTED_VALUE"""),"")</f>
        <v/>
      </c>
      <c r="J40" s="1" t="str">
        <f>IFERROR(__xludf.DUMMYFUNCTION("""COMPUTED_VALUE"""),"")</f>
        <v/>
      </c>
    </row>
    <row r="41">
      <c r="A41" s="1" t="str">
        <f>IFERROR(__xludf.DUMMYFUNCTION("""COMPUTED_VALUE"""),"")</f>
        <v/>
      </c>
      <c r="B41" s="1" t="str">
        <f>IFERROR(__xludf.DUMMYFUNCTION("""COMPUTED_VALUE"""),"")</f>
        <v/>
      </c>
      <c r="C41" s="1" t="str">
        <f>IFERROR(__xludf.DUMMYFUNCTION("""COMPUTED_VALUE"""),"")</f>
        <v/>
      </c>
      <c r="D41" s="1" t="str">
        <f>IFERROR(__xludf.DUMMYFUNCTION("""COMPUTED_VALUE"""),"")</f>
        <v/>
      </c>
      <c r="E41" s="1" t="str">
        <f>IFERROR(__xludf.DUMMYFUNCTION("""COMPUTED_VALUE"""),"")</f>
        <v/>
      </c>
      <c r="F41" s="1" t="str">
        <f>IFERROR(__xludf.DUMMYFUNCTION("""COMPUTED_VALUE"""),"")</f>
        <v/>
      </c>
      <c r="G41" s="1" t="str">
        <f>IFERROR(__xludf.DUMMYFUNCTION("""COMPUTED_VALUE"""),"")</f>
        <v/>
      </c>
      <c r="H41" s="1" t="str">
        <f>IFERROR(__xludf.DUMMYFUNCTION("""COMPUTED_VALUE"""),"")</f>
        <v/>
      </c>
      <c r="I41" s="1" t="str">
        <f>IFERROR(__xludf.DUMMYFUNCTION("""COMPUTED_VALUE"""),"")</f>
        <v/>
      </c>
      <c r="J41" s="1" t="str">
        <f>IFERROR(__xludf.DUMMYFUNCTION("""COMPUTED_VALUE"""),"")</f>
        <v/>
      </c>
    </row>
    <row r="42">
      <c r="A42" s="1" t="str">
        <f>IFERROR(__xludf.DUMMYFUNCTION("""COMPUTED_VALUE"""),"")</f>
        <v/>
      </c>
      <c r="B42" s="1" t="str">
        <f>IFERROR(__xludf.DUMMYFUNCTION("""COMPUTED_VALUE"""),"")</f>
        <v/>
      </c>
      <c r="C42" s="1" t="str">
        <f>IFERROR(__xludf.DUMMYFUNCTION("""COMPUTED_VALUE"""),"")</f>
        <v/>
      </c>
      <c r="D42" s="1" t="str">
        <f>IFERROR(__xludf.DUMMYFUNCTION("""COMPUTED_VALUE"""),"")</f>
        <v/>
      </c>
      <c r="E42" s="1" t="str">
        <f>IFERROR(__xludf.DUMMYFUNCTION("""COMPUTED_VALUE"""),"")</f>
        <v/>
      </c>
      <c r="F42" s="1" t="str">
        <f>IFERROR(__xludf.DUMMYFUNCTION("""COMPUTED_VALUE"""),"")</f>
        <v/>
      </c>
      <c r="G42" s="1" t="str">
        <f>IFERROR(__xludf.DUMMYFUNCTION("""COMPUTED_VALUE"""),"")</f>
        <v/>
      </c>
      <c r="H42" s="1" t="str">
        <f>IFERROR(__xludf.DUMMYFUNCTION("""COMPUTED_VALUE"""),"")</f>
        <v/>
      </c>
      <c r="I42" s="1" t="str">
        <f>IFERROR(__xludf.DUMMYFUNCTION("""COMPUTED_VALUE"""),"")</f>
        <v/>
      </c>
      <c r="J42" s="1" t="str">
        <f>IFERROR(__xludf.DUMMYFUNCTION("""COMPUTED_VALUE"""),"")</f>
        <v/>
      </c>
    </row>
    <row r="43">
      <c r="A43" s="1" t="str">
        <f>IFERROR(__xludf.DUMMYFUNCTION("""COMPUTED_VALUE"""),"")</f>
        <v/>
      </c>
      <c r="B43" s="1" t="str">
        <f>IFERROR(__xludf.DUMMYFUNCTION("""COMPUTED_VALUE"""),"")</f>
        <v/>
      </c>
      <c r="C43" s="1" t="str">
        <f>IFERROR(__xludf.DUMMYFUNCTION("""COMPUTED_VALUE"""),"")</f>
        <v/>
      </c>
      <c r="D43" s="1" t="str">
        <f>IFERROR(__xludf.DUMMYFUNCTION("""COMPUTED_VALUE"""),"")</f>
        <v/>
      </c>
      <c r="E43" s="1" t="str">
        <f>IFERROR(__xludf.DUMMYFUNCTION("""COMPUTED_VALUE"""),"")</f>
        <v/>
      </c>
      <c r="F43" s="1" t="str">
        <f>IFERROR(__xludf.DUMMYFUNCTION("""COMPUTED_VALUE"""),"")</f>
        <v/>
      </c>
      <c r="G43" s="1" t="str">
        <f>IFERROR(__xludf.DUMMYFUNCTION("""COMPUTED_VALUE"""),"")</f>
        <v/>
      </c>
      <c r="H43" s="1" t="str">
        <f>IFERROR(__xludf.DUMMYFUNCTION("""COMPUTED_VALUE"""),"")</f>
        <v/>
      </c>
      <c r="I43" s="1" t="str">
        <f>IFERROR(__xludf.DUMMYFUNCTION("""COMPUTED_VALUE"""),"")</f>
        <v/>
      </c>
      <c r="J43" s="1" t="str">
        <f>IFERROR(__xludf.DUMMYFUNCTION("""COMPUTED_VALUE"""),"")</f>
        <v/>
      </c>
    </row>
    <row r="44">
      <c r="A44" s="1" t="str">
        <f>IFERROR(__xludf.DUMMYFUNCTION("""COMPUTED_VALUE"""),"")</f>
        <v/>
      </c>
      <c r="B44" s="1" t="str">
        <f>IFERROR(__xludf.DUMMYFUNCTION("""COMPUTED_VALUE"""),"")</f>
        <v/>
      </c>
      <c r="C44" s="1" t="str">
        <f>IFERROR(__xludf.DUMMYFUNCTION("""COMPUTED_VALUE"""),"")</f>
        <v/>
      </c>
      <c r="D44" s="1" t="str">
        <f>IFERROR(__xludf.DUMMYFUNCTION("""COMPUTED_VALUE"""),"")</f>
        <v/>
      </c>
      <c r="E44" s="1" t="str">
        <f>IFERROR(__xludf.DUMMYFUNCTION("""COMPUTED_VALUE"""),"")</f>
        <v/>
      </c>
      <c r="F44" s="1" t="str">
        <f>IFERROR(__xludf.DUMMYFUNCTION("""COMPUTED_VALUE"""),"")</f>
        <v/>
      </c>
      <c r="G44" s="1" t="str">
        <f>IFERROR(__xludf.DUMMYFUNCTION("""COMPUTED_VALUE"""),"")</f>
        <v/>
      </c>
      <c r="H44" s="1" t="str">
        <f>IFERROR(__xludf.DUMMYFUNCTION("""COMPUTED_VALUE"""),"")</f>
        <v/>
      </c>
      <c r="I44" s="1" t="str">
        <f>IFERROR(__xludf.DUMMYFUNCTION("""COMPUTED_VALUE"""),"")</f>
        <v/>
      </c>
      <c r="J44" s="1" t="str">
        <f>IFERROR(__xludf.DUMMYFUNCTION("""COMPUTED_VALUE"""),"")</f>
        <v/>
      </c>
    </row>
    <row r="45">
      <c r="A45" s="1" t="str">
        <f>IFERROR(__xludf.DUMMYFUNCTION("""COMPUTED_VALUE"""),"")</f>
        <v/>
      </c>
      <c r="B45" s="1" t="str">
        <f>IFERROR(__xludf.DUMMYFUNCTION("""COMPUTED_VALUE"""),"")</f>
        <v/>
      </c>
      <c r="C45" s="1" t="str">
        <f>IFERROR(__xludf.DUMMYFUNCTION("""COMPUTED_VALUE"""),"")</f>
        <v/>
      </c>
      <c r="D45" s="1" t="str">
        <f>IFERROR(__xludf.DUMMYFUNCTION("""COMPUTED_VALUE"""),"")</f>
        <v/>
      </c>
      <c r="E45" s="1" t="str">
        <f>IFERROR(__xludf.DUMMYFUNCTION("""COMPUTED_VALUE"""),"")</f>
        <v/>
      </c>
      <c r="F45" s="1" t="str">
        <f>IFERROR(__xludf.DUMMYFUNCTION("""COMPUTED_VALUE"""),"")</f>
        <v/>
      </c>
      <c r="G45" s="1" t="str">
        <f>IFERROR(__xludf.DUMMYFUNCTION("""COMPUTED_VALUE"""),"")</f>
        <v/>
      </c>
      <c r="H45" s="1" t="str">
        <f>IFERROR(__xludf.DUMMYFUNCTION("""COMPUTED_VALUE"""),"")</f>
        <v/>
      </c>
      <c r="I45" s="1" t="str">
        <f>IFERROR(__xludf.DUMMYFUNCTION("""COMPUTED_VALUE"""),"")</f>
        <v/>
      </c>
      <c r="J45" s="1" t="str">
        <f>IFERROR(__xludf.DUMMYFUNCTION("""COMPUTED_VALUE"""),"")</f>
        <v/>
      </c>
    </row>
    <row r="46">
      <c r="A46" s="1" t="str">
        <f>IFERROR(__xludf.DUMMYFUNCTION("""COMPUTED_VALUE"""),"")</f>
        <v/>
      </c>
      <c r="B46" s="1" t="str">
        <f>IFERROR(__xludf.DUMMYFUNCTION("""COMPUTED_VALUE"""),"")</f>
        <v/>
      </c>
      <c r="C46" s="1" t="str">
        <f>IFERROR(__xludf.DUMMYFUNCTION("""COMPUTED_VALUE"""),"")</f>
        <v/>
      </c>
      <c r="D46" s="1" t="str">
        <f>IFERROR(__xludf.DUMMYFUNCTION("""COMPUTED_VALUE"""),"")</f>
        <v/>
      </c>
      <c r="E46" s="1" t="str">
        <f>IFERROR(__xludf.DUMMYFUNCTION("""COMPUTED_VALUE"""),"")</f>
        <v/>
      </c>
      <c r="F46" s="1" t="str">
        <f>IFERROR(__xludf.DUMMYFUNCTION("""COMPUTED_VALUE"""),"")</f>
        <v/>
      </c>
      <c r="G46" s="1" t="str">
        <f>IFERROR(__xludf.DUMMYFUNCTION("""COMPUTED_VALUE"""),"")</f>
        <v/>
      </c>
      <c r="H46" s="1" t="str">
        <f>IFERROR(__xludf.DUMMYFUNCTION("""COMPUTED_VALUE"""),"")</f>
        <v/>
      </c>
      <c r="I46" s="1" t="str">
        <f>IFERROR(__xludf.DUMMYFUNCTION("""COMPUTED_VALUE"""),"")</f>
        <v/>
      </c>
      <c r="J46" s="1" t="str">
        <f>IFERROR(__xludf.DUMMYFUNCTION("""COMPUTED_VALUE"""),"")</f>
        <v/>
      </c>
    </row>
    <row r="47">
      <c r="A47" s="1" t="str">
        <f>IFERROR(__xludf.DUMMYFUNCTION("""COMPUTED_VALUE"""),"")</f>
        <v/>
      </c>
      <c r="B47" s="1" t="str">
        <f>IFERROR(__xludf.DUMMYFUNCTION("""COMPUTED_VALUE"""),"")</f>
        <v/>
      </c>
      <c r="C47" s="1" t="str">
        <f>IFERROR(__xludf.DUMMYFUNCTION("""COMPUTED_VALUE"""),"")</f>
        <v/>
      </c>
      <c r="D47" s="1" t="str">
        <f>IFERROR(__xludf.DUMMYFUNCTION("""COMPUTED_VALUE"""),"")</f>
        <v/>
      </c>
      <c r="E47" s="1" t="str">
        <f>IFERROR(__xludf.DUMMYFUNCTION("""COMPUTED_VALUE"""),"")</f>
        <v/>
      </c>
      <c r="F47" s="1" t="str">
        <f>IFERROR(__xludf.DUMMYFUNCTION("""COMPUTED_VALUE"""),"")</f>
        <v/>
      </c>
      <c r="G47" s="1" t="str">
        <f>IFERROR(__xludf.DUMMYFUNCTION("""COMPUTED_VALUE"""),"")</f>
        <v/>
      </c>
      <c r="H47" s="1" t="str">
        <f>IFERROR(__xludf.DUMMYFUNCTION("""COMPUTED_VALUE"""),"")</f>
        <v/>
      </c>
      <c r="I47" s="1" t="str">
        <f>IFERROR(__xludf.DUMMYFUNCTION("""COMPUTED_VALUE"""),"")</f>
        <v/>
      </c>
      <c r="J47" s="1" t="str">
        <f>IFERROR(__xludf.DUMMYFUNCTION("""COMPUTED_VALUE"""),"")</f>
        <v/>
      </c>
    </row>
    <row r="48">
      <c r="A48" s="1" t="str">
        <f>IFERROR(__xludf.DUMMYFUNCTION("""COMPUTED_VALUE"""),"")</f>
        <v/>
      </c>
      <c r="B48" s="1" t="str">
        <f>IFERROR(__xludf.DUMMYFUNCTION("""COMPUTED_VALUE"""),"")</f>
        <v/>
      </c>
      <c r="C48" s="1" t="str">
        <f>IFERROR(__xludf.DUMMYFUNCTION("""COMPUTED_VALUE"""),"")</f>
        <v/>
      </c>
      <c r="D48" s="1" t="str">
        <f>IFERROR(__xludf.DUMMYFUNCTION("""COMPUTED_VALUE"""),"")</f>
        <v/>
      </c>
      <c r="E48" s="1" t="str">
        <f>IFERROR(__xludf.DUMMYFUNCTION("""COMPUTED_VALUE"""),"")</f>
        <v/>
      </c>
      <c r="F48" s="1" t="str">
        <f>IFERROR(__xludf.DUMMYFUNCTION("""COMPUTED_VALUE"""),"")</f>
        <v/>
      </c>
      <c r="G48" s="1" t="str">
        <f>IFERROR(__xludf.DUMMYFUNCTION("""COMPUTED_VALUE"""),"")</f>
        <v/>
      </c>
      <c r="H48" s="1" t="str">
        <f>IFERROR(__xludf.DUMMYFUNCTION("""COMPUTED_VALUE"""),"")</f>
        <v/>
      </c>
      <c r="I48" s="1" t="str">
        <f>IFERROR(__xludf.DUMMYFUNCTION("""COMPUTED_VALUE"""),"")</f>
        <v/>
      </c>
      <c r="J48" s="1" t="str">
        <f>IFERROR(__xludf.DUMMYFUNCTION("""COMPUTED_VALUE"""),"")</f>
        <v/>
      </c>
    </row>
    <row r="49">
      <c r="A49" s="1" t="str">
        <f>IFERROR(__xludf.DUMMYFUNCTION("""COMPUTED_VALUE"""),"")</f>
        <v/>
      </c>
      <c r="B49" s="1" t="str">
        <f>IFERROR(__xludf.DUMMYFUNCTION("""COMPUTED_VALUE"""),"")</f>
        <v/>
      </c>
      <c r="C49" s="1" t="str">
        <f>IFERROR(__xludf.DUMMYFUNCTION("""COMPUTED_VALUE"""),"")</f>
        <v/>
      </c>
      <c r="D49" s="1" t="str">
        <f>IFERROR(__xludf.DUMMYFUNCTION("""COMPUTED_VALUE"""),"")</f>
        <v/>
      </c>
      <c r="E49" s="1" t="str">
        <f>IFERROR(__xludf.DUMMYFUNCTION("""COMPUTED_VALUE"""),"")</f>
        <v/>
      </c>
      <c r="F49" s="1" t="str">
        <f>IFERROR(__xludf.DUMMYFUNCTION("""COMPUTED_VALUE"""),"")</f>
        <v/>
      </c>
      <c r="G49" s="1" t="str">
        <f>IFERROR(__xludf.DUMMYFUNCTION("""COMPUTED_VALUE"""),"")</f>
        <v/>
      </c>
      <c r="H49" s="1" t="str">
        <f>IFERROR(__xludf.DUMMYFUNCTION("""COMPUTED_VALUE"""),"")</f>
        <v/>
      </c>
      <c r="I49" s="1" t="str">
        <f>IFERROR(__xludf.DUMMYFUNCTION("""COMPUTED_VALUE"""),"")</f>
        <v/>
      </c>
      <c r="J49" s="1" t="str">
        <f>IFERROR(__xludf.DUMMYFUNCTION("""COMPUTED_VALUE"""),"")</f>
        <v/>
      </c>
    </row>
    <row r="50">
      <c r="A50" s="1" t="str">
        <f>IFERROR(__xludf.DUMMYFUNCTION("""COMPUTED_VALUE"""),"")</f>
        <v/>
      </c>
      <c r="B50" s="1" t="str">
        <f>IFERROR(__xludf.DUMMYFUNCTION("""COMPUTED_VALUE"""),"")</f>
        <v/>
      </c>
      <c r="C50" s="1" t="str">
        <f>IFERROR(__xludf.DUMMYFUNCTION("""COMPUTED_VALUE"""),"")</f>
        <v/>
      </c>
      <c r="D50" s="1" t="str">
        <f>IFERROR(__xludf.DUMMYFUNCTION("""COMPUTED_VALUE"""),"")</f>
        <v/>
      </c>
      <c r="E50" s="1" t="str">
        <f>IFERROR(__xludf.DUMMYFUNCTION("""COMPUTED_VALUE"""),"")</f>
        <v/>
      </c>
      <c r="F50" s="1" t="str">
        <f>IFERROR(__xludf.DUMMYFUNCTION("""COMPUTED_VALUE"""),"")</f>
        <v/>
      </c>
      <c r="G50" s="1" t="str">
        <f>IFERROR(__xludf.DUMMYFUNCTION("""COMPUTED_VALUE"""),"")</f>
        <v/>
      </c>
      <c r="H50" s="1" t="str">
        <f>IFERROR(__xludf.DUMMYFUNCTION("""COMPUTED_VALUE"""),"")</f>
        <v/>
      </c>
      <c r="I50" s="1" t="str">
        <f>IFERROR(__xludf.DUMMYFUNCTION("""COMPUTED_VALUE"""),"")</f>
        <v/>
      </c>
      <c r="J50" s="1" t="str">
        <f>IFERROR(__xludf.DUMMYFUNCTION("""COMPUTED_VALUE"""),"")</f>
        <v/>
      </c>
    </row>
    <row r="51">
      <c r="A51" s="1" t="str">
        <f>IFERROR(__xludf.DUMMYFUNCTION("""COMPUTED_VALUE"""),"")</f>
        <v/>
      </c>
      <c r="B51" s="1" t="str">
        <f>IFERROR(__xludf.DUMMYFUNCTION("""COMPUTED_VALUE"""),"")</f>
        <v/>
      </c>
      <c r="C51" s="1" t="str">
        <f>IFERROR(__xludf.DUMMYFUNCTION("""COMPUTED_VALUE"""),"")</f>
        <v/>
      </c>
      <c r="D51" s="1" t="str">
        <f>IFERROR(__xludf.DUMMYFUNCTION("""COMPUTED_VALUE"""),"")</f>
        <v/>
      </c>
      <c r="E51" s="1" t="str">
        <f>IFERROR(__xludf.DUMMYFUNCTION("""COMPUTED_VALUE"""),"")</f>
        <v/>
      </c>
      <c r="F51" s="1" t="str">
        <f>IFERROR(__xludf.DUMMYFUNCTION("""COMPUTED_VALUE"""),"")</f>
        <v/>
      </c>
      <c r="G51" s="1" t="str">
        <f>IFERROR(__xludf.DUMMYFUNCTION("""COMPUTED_VALUE"""),"")</f>
        <v/>
      </c>
      <c r="H51" s="1" t="str">
        <f>IFERROR(__xludf.DUMMYFUNCTION("""COMPUTED_VALUE"""),"")</f>
        <v/>
      </c>
      <c r="I51" s="1" t="str">
        <f>IFERROR(__xludf.DUMMYFUNCTION("""COMPUTED_VALUE"""),"")</f>
        <v/>
      </c>
      <c r="J51" s="1" t="str">
        <f>IFERROR(__xludf.DUMMYFUNCTION("""COMPUTED_VALUE"""),"")</f>
        <v/>
      </c>
    </row>
    <row r="52">
      <c r="A52" s="1" t="str">
        <f>IFERROR(__xludf.DUMMYFUNCTION("""COMPUTED_VALUE"""),"")</f>
        <v/>
      </c>
      <c r="B52" s="1" t="str">
        <f>IFERROR(__xludf.DUMMYFUNCTION("""COMPUTED_VALUE"""),"")</f>
        <v/>
      </c>
      <c r="C52" s="1" t="str">
        <f>IFERROR(__xludf.DUMMYFUNCTION("""COMPUTED_VALUE"""),"")</f>
        <v/>
      </c>
      <c r="D52" s="1" t="str">
        <f>IFERROR(__xludf.DUMMYFUNCTION("""COMPUTED_VALUE"""),"")</f>
        <v/>
      </c>
      <c r="E52" s="1" t="str">
        <f>IFERROR(__xludf.DUMMYFUNCTION("""COMPUTED_VALUE"""),"")</f>
        <v/>
      </c>
      <c r="F52" s="1" t="str">
        <f>IFERROR(__xludf.DUMMYFUNCTION("""COMPUTED_VALUE"""),"")</f>
        <v/>
      </c>
      <c r="G52" s="1" t="str">
        <f>IFERROR(__xludf.DUMMYFUNCTION("""COMPUTED_VALUE"""),"")</f>
        <v/>
      </c>
      <c r="H52" s="1" t="str">
        <f>IFERROR(__xludf.DUMMYFUNCTION("""COMPUTED_VALUE"""),"")</f>
        <v/>
      </c>
      <c r="I52" s="1" t="str">
        <f>IFERROR(__xludf.DUMMYFUNCTION("""COMPUTED_VALUE"""),"")</f>
        <v/>
      </c>
      <c r="J52" s="1" t="str">
        <f>IFERROR(__xludf.DUMMYFUNCTION("""COMPUTED_VALUE"""),"")</f>
        <v/>
      </c>
    </row>
    <row r="53">
      <c r="A53" s="1" t="str">
        <f>IFERROR(__xludf.DUMMYFUNCTION("""COMPUTED_VALUE"""),"")</f>
        <v/>
      </c>
      <c r="B53" s="1" t="str">
        <f>IFERROR(__xludf.DUMMYFUNCTION("""COMPUTED_VALUE"""),"")</f>
        <v/>
      </c>
      <c r="C53" s="1" t="str">
        <f>IFERROR(__xludf.DUMMYFUNCTION("""COMPUTED_VALUE"""),"")</f>
        <v/>
      </c>
      <c r="D53" s="1" t="str">
        <f>IFERROR(__xludf.DUMMYFUNCTION("""COMPUTED_VALUE"""),"")</f>
        <v/>
      </c>
      <c r="E53" s="1" t="str">
        <f>IFERROR(__xludf.DUMMYFUNCTION("""COMPUTED_VALUE"""),"")</f>
        <v/>
      </c>
      <c r="F53" s="1" t="str">
        <f>IFERROR(__xludf.DUMMYFUNCTION("""COMPUTED_VALUE"""),"")</f>
        <v/>
      </c>
      <c r="G53" s="1" t="str">
        <f>IFERROR(__xludf.DUMMYFUNCTION("""COMPUTED_VALUE"""),"")</f>
        <v/>
      </c>
      <c r="H53" s="1" t="str">
        <f>IFERROR(__xludf.DUMMYFUNCTION("""COMPUTED_VALUE"""),"")</f>
        <v/>
      </c>
      <c r="I53" s="1" t="str">
        <f>IFERROR(__xludf.DUMMYFUNCTION("""COMPUTED_VALUE"""),"")</f>
        <v/>
      </c>
      <c r="J53" s="1" t="str">
        <f>IFERROR(__xludf.DUMMYFUNCTION("""COMPUTED_VALUE"""),"")</f>
        <v/>
      </c>
    </row>
    <row r="54">
      <c r="A54" s="1" t="str">
        <f>IFERROR(__xludf.DUMMYFUNCTION("""COMPUTED_VALUE"""),"")</f>
        <v/>
      </c>
      <c r="B54" s="1" t="str">
        <f>IFERROR(__xludf.DUMMYFUNCTION("""COMPUTED_VALUE"""),"")</f>
        <v/>
      </c>
      <c r="C54" s="1" t="str">
        <f>IFERROR(__xludf.DUMMYFUNCTION("""COMPUTED_VALUE"""),"")</f>
        <v/>
      </c>
      <c r="D54" s="1" t="str">
        <f>IFERROR(__xludf.DUMMYFUNCTION("""COMPUTED_VALUE"""),"")</f>
        <v/>
      </c>
      <c r="E54" s="1" t="str">
        <f>IFERROR(__xludf.DUMMYFUNCTION("""COMPUTED_VALUE"""),"")</f>
        <v/>
      </c>
      <c r="F54" s="1" t="str">
        <f>IFERROR(__xludf.DUMMYFUNCTION("""COMPUTED_VALUE"""),"")</f>
        <v/>
      </c>
      <c r="G54" s="1" t="str">
        <f>IFERROR(__xludf.DUMMYFUNCTION("""COMPUTED_VALUE"""),"")</f>
        <v/>
      </c>
      <c r="H54" s="1" t="str">
        <f>IFERROR(__xludf.DUMMYFUNCTION("""COMPUTED_VALUE"""),"")</f>
        <v/>
      </c>
      <c r="I54" s="1" t="str">
        <f>IFERROR(__xludf.DUMMYFUNCTION("""COMPUTED_VALUE"""),"")</f>
        <v/>
      </c>
      <c r="J54" s="1" t="str">
        <f>IFERROR(__xludf.DUMMYFUNCTION("""COMPUTED_VALUE"""),"")</f>
        <v/>
      </c>
    </row>
    <row r="55">
      <c r="A55" s="1" t="str">
        <f>IFERROR(__xludf.DUMMYFUNCTION("""COMPUTED_VALUE"""),"")</f>
        <v/>
      </c>
      <c r="B55" s="1" t="str">
        <f>IFERROR(__xludf.DUMMYFUNCTION("""COMPUTED_VALUE"""),"")</f>
        <v/>
      </c>
      <c r="C55" s="1" t="str">
        <f>IFERROR(__xludf.DUMMYFUNCTION("""COMPUTED_VALUE"""),"")</f>
        <v/>
      </c>
      <c r="D55" s="1" t="str">
        <f>IFERROR(__xludf.DUMMYFUNCTION("""COMPUTED_VALUE"""),"")</f>
        <v/>
      </c>
      <c r="E55" s="1" t="str">
        <f>IFERROR(__xludf.DUMMYFUNCTION("""COMPUTED_VALUE"""),"")</f>
        <v/>
      </c>
      <c r="F55" s="1" t="str">
        <f>IFERROR(__xludf.DUMMYFUNCTION("""COMPUTED_VALUE"""),"")</f>
        <v/>
      </c>
      <c r="G55" s="1" t="str">
        <f>IFERROR(__xludf.DUMMYFUNCTION("""COMPUTED_VALUE"""),"")</f>
        <v/>
      </c>
      <c r="H55" s="1" t="str">
        <f>IFERROR(__xludf.DUMMYFUNCTION("""COMPUTED_VALUE"""),"")</f>
        <v/>
      </c>
      <c r="I55" s="1" t="str">
        <f>IFERROR(__xludf.DUMMYFUNCTION("""COMPUTED_VALUE"""),"")</f>
        <v/>
      </c>
      <c r="J55" s="1" t="str">
        <f>IFERROR(__xludf.DUMMYFUNCTION("""COMPUTED_VALUE"""),"")</f>
        <v/>
      </c>
    </row>
    <row r="56">
      <c r="A56" s="1" t="str">
        <f>IFERROR(__xludf.DUMMYFUNCTION("""COMPUTED_VALUE"""),"")</f>
        <v/>
      </c>
      <c r="B56" s="1" t="str">
        <f>IFERROR(__xludf.DUMMYFUNCTION("""COMPUTED_VALUE"""),"")</f>
        <v/>
      </c>
      <c r="C56" s="1" t="str">
        <f>IFERROR(__xludf.DUMMYFUNCTION("""COMPUTED_VALUE"""),"")</f>
        <v/>
      </c>
      <c r="D56" s="1" t="str">
        <f>IFERROR(__xludf.DUMMYFUNCTION("""COMPUTED_VALUE"""),"")</f>
        <v/>
      </c>
      <c r="E56" s="1" t="str">
        <f>IFERROR(__xludf.DUMMYFUNCTION("""COMPUTED_VALUE"""),"")</f>
        <v/>
      </c>
      <c r="F56" s="1" t="str">
        <f>IFERROR(__xludf.DUMMYFUNCTION("""COMPUTED_VALUE"""),"")</f>
        <v/>
      </c>
      <c r="G56" s="1" t="str">
        <f>IFERROR(__xludf.DUMMYFUNCTION("""COMPUTED_VALUE"""),"")</f>
        <v/>
      </c>
      <c r="H56" s="1" t="str">
        <f>IFERROR(__xludf.DUMMYFUNCTION("""COMPUTED_VALUE"""),"")</f>
        <v/>
      </c>
      <c r="I56" s="1" t="str">
        <f>IFERROR(__xludf.DUMMYFUNCTION("""COMPUTED_VALUE"""),"")</f>
        <v/>
      </c>
      <c r="J56" s="1" t="str">
        <f>IFERROR(__xludf.DUMMYFUNCTION("""COMPUTED_VALUE"""),"")</f>
        <v/>
      </c>
    </row>
    <row r="57">
      <c r="A57" s="1" t="str">
        <f>IFERROR(__xludf.DUMMYFUNCTION("""COMPUTED_VALUE"""),"")</f>
        <v/>
      </c>
      <c r="B57" s="1" t="str">
        <f>IFERROR(__xludf.DUMMYFUNCTION("""COMPUTED_VALUE"""),"")</f>
        <v/>
      </c>
      <c r="C57" s="1" t="str">
        <f>IFERROR(__xludf.DUMMYFUNCTION("""COMPUTED_VALUE"""),"")</f>
        <v/>
      </c>
      <c r="D57" s="1" t="str">
        <f>IFERROR(__xludf.DUMMYFUNCTION("""COMPUTED_VALUE"""),"")</f>
        <v/>
      </c>
      <c r="E57" s="1" t="str">
        <f>IFERROR(__xludf.DUMMYFUNCTION("""COMPUTED_VALUE"""),"")</f>
        <v/>
      </c>
      <c r="F57" s="1" t="str">
        <f>IFERROR(__xludf.DUMMYFUNCTION("""COMPUTED_VALUE"""),"")</f>
        <v/>
      </c>
      <c r="G57" s="1" t="str">
        <f>IFERROR(__xludf.DUMMYFUNCTION("""COMPUTED_VALUE"""),"")</f>
        <v/>
      </c>
      <c r="H57" s="1" t="str">
        <f>IFERROR(__xludf.DUMMYFUNCTION("""COMPUTED_VALUE"""),"")</f>
        <v/>
      </c>
      <c r="I57" s="1" t="str">
        <f>IFERROR(__xludf.DUMMYFUNCTION("""COMPUTED_VALUE"""),"")</f>
        <v/>
      </c>
      <c r="J57" s="1" t="str">
        <f>IFERROR(__xludf.DUMMYFUNCTION("""COMPUTED_VALUE"""),"")</f>
        <v/>
      </c>
    </row>
    <row r="58">
      <c r="A58" s="1" t="str">
        <f>IFERROR(__xludf.DUMMYFUNCTION("""COMPUTED_VALUE"""),"")</f>
        <v/>
      </c>
      <c r="B58" s="1" t="str">
        <f>IFERROR(__xludf.DUMMYFUNCTION("""COMPUTED_VALUE"""),"")</f>
        <v/>
      </c>
      <c r="C58" s="1" t="str">
        <f>IFERROR(__xludf.DUMMYFUNCTION("""COMPUTED_VALUE"""),"")</f>
        <v/>
      </c>
      <c r="D58" s="1" t="str">
        <f>IFERROR(__xludf.DUMMYFUNCTION("""COMPUTED_VALUE"""),"")</f>
        <v/>
      </c>
      <c r="E58" s="1" t="str">
        <f>IFERROR(__xludf.DUMMYFUNCTION("""COMPUTED_VALUE"""),"")</f>
        <v/>
      </c>
      <c r="F58" s="1" t="str">
        <f>IFERROR(__xludf.DUMMYFUNCTION("""COMPUTED_VALUE"""),"")</f>
        <v/>
      </c>
      <c r="G58" s="1" t="str">
        <f>IFERROR(__xludf.DUMMYFUNCTION("""COMPUTED_VALUE"""),"")</f>
        <v/>
      </c>
      <c r="H58" s="1" t="str">
        <f>IFERROR(__xludf.DUMMYFUNCTION("""COMPUTED_VALUE"""),"")</f>
        <v/>
      </c>
      <c r="I58" s="1" t="str">
        <f>IFERROR(__xludf.DUMMYFUNCTION("""COMPUTED_VALUE"""),"")</f>
        <v/>
      </c>
      <c r="J58" s="1" t="str">
        <f>IFERROR(__xludf.DUMMYFUNCTION("""COMPUTED_VALUE"""),"")</f>
        <v/>
      </c>
    </row>
    <row r="59">
      <c r="A59" s="1" t="str">
        <f>IFERROR(__xludf.DUMMYFUNCTION("""COMPUTED_VALUE"""),"")</f>
        <v/>
      </c>
      <c r="B59" s="1" t="str">
        <f>IFERROR(__xludf.DUMMYFUNCTION("""COMPUTED_VALUE"""),"")</f>
        <v/>
      </c>
      <c r="C59" s="1" t="str">
        <f>IFERROR(__xludf.DUMMYFUNCTION("""COMPUTED_VALUE"""),"")</f>
        <v/>
      </c>
      <c r="D59" s="1" t="str">
        <f>IFERROR(__xludf.DUMMYFUNCTION("""COMPUTED_VALUE"""),"")</f>
        <v/>
      </c>
      <c r="E59" s="1" t="str">
        <f>IFERROR(__xludf.DUMMYFUNCTION("""COMPUTED_VALUE"""),"")</f>
        <v/>
      </c>
      <c r="F59" s="1" t="str">
        <f>IFERROR(__xludf.DUMMYFUNCTION("""COMPUTED_VALUE"""),"")</f>
        <v/>
      </c>
      <c r="G59" s="1" t="str">
        <f>IFERROR(__xludf.DUMMYFUNCTION("""COMPUTED_VALUE"""),"")</f>
        <v/>
      </c>
      <c r="H59" s="1" t="str">
        <f>IFERROR(__xludf.DUMMYFUNCTION("""COMPUTED_VALUE"""),"")</f>
        <v/>
      </c>
      <c r="I59" s="1" t="str">
        <f>IFERROR(__xludf.DUMMYFUNCTION("""COMPUTED_VALUE"""),"")</f>
        <v/>
      </c>
      <c r="J59" s="1" t="str">
        <f>IFERROR(__xludf.DUMMYFUNCTION("""COMPUTED_VALUE"""),"")</f>
        <v/>
      </c>
    </row>
    <row r="60">
      <c r="A60" s="1" t="str">
        <f>IFERROR(__xludf.DUMMYFUNCTION("""COMPUTED_VALUE"""),"")</f>
        <v/>
      </c>
      <c r="B60" s="1" t="str">
        <f>IFERROR(__xludf.DUMMYFUNCTION("""COMPUTED_VALUE"""),"")</f>
        <v/>
      </c>
      <c r="C60" s="1" t="str">
        <f>IFERROR(__xludf.DUMMYFUNCTION("""COMPUTED_VALUE"""),"")</f>
        <v/>
      </c>
      <c r="D60" s="1" t="str">
        <f>IFERROR(__xludf.DUMMYFUNCTION("""COMPUTED_VALUE"""),"")</f>
        <v/>
      </c>
      <c r="E60" s="1" t="str">
        <f>IFERROR(__xludf.DUMMYFUNCTION("""COMPUTED_VALUE"""),"")</f>
        <v/>
      </c>
      <c r="F60" s="1" t="str">
        <f>IFERROR(__xludf.DUMMYFUNCTION("""COMPUTED_VALUE"""),"")</f>
        <v/>
      </c>
      <c r="G60" s="1" t="str">
        <f>IFERROR(__xludf.DUMMYFUNCTION("""COMPUTED_VALUE"""),"")</f>
        <v/>
      </c>
      <c r="H60" s="1" t="str">
        <f>IFERROR(__xludf.DUMMYFUNCTION("""COMPUTED_VALUE"""),"")</f>
        <v/>
      </c>
      <c r="I60" s="1" t="str">
        <f>IFERROR(__xludf.DUMMYFUNCTION("""COMPUTED_VALUE"""),"")</f>
        <v/>
      </c>
      <c r="J60" s="1" t="str">
        <f>IFERROR(__xludf.DUMMYFUNCTION("""COMPUTED_VALUE"""),"")</f>
        <v/>
      </c>
    </row>
    <row r="61">
      <c r="A61" s="1" t="str">
        <f>IFERROR(__xludf.DUMMYFUNCTION("""COMPUTED_VALUE"""),"")</f>
        <v/>
      </c>
      <c r="B61" s="1" t="str">
        <f>IFERROR(__xludf.DUMMYFUNCTION("""COMPUTED_VALUE"""),"")</f>
        <v/>
      </c>
      <c r="C61" s="1" t="str">
        <f>IFERROR(__xludf.DUMMYFUNCTION("""COMPUTED_VALUE"""),"")</f>
        <v/>
      </c>
      <c r="D61" s="1" t="str">
        <f>IFERROR(__xludf.DUMMYFUNCTION("""COMPUTED_VALUE"""),"")</f>
        <v/>
      </c>
      <c r="E61" s="1" t="str">
        <f>IFERROR(__xludf.DUMMYFUNCTION("""COMPUTED_VALUE"""),"")</f>
        <v/>
      </c>
      <c r="F61" s="1" t="str">
        <f>IFERROR(__xludf.DUMMYFUNCTION("""COMPUTED_VALUE"""),"")</f>
        <v/>
      </c>
      <c r="G61" s="1" t="str">
        <f>IFERROR(__xludf.DUMMYFUNCTION("""COMPUTED_VALUE"""),"")</f>
        <v/>
      </c>
      <c r="H61" s="1" t="str">
        <f>IFERROR(__xludf.DUMMYFUNCTION("""COMPUTED_VALUE"""),"")</f>
        <v/>
      </c>
      <c r="I61" s="1" t="str">
        <f>IFERROR(__xludf.DUMMYFUNCTION("""COMPUTED_VALUE"""),"")</f>
        <v/>
      </c>
      <c r="J61" s="1" t="str">
        <f>IFERROR(__xludf.DUMMYFUNCTION("""COMPUTED_VALUE"""),"")</f>
        <v/>
      </c>
    </row>
    <row r="62">
      <c r="A62" s="1" t="str">
        <f>IFERROR(__xludf.DUMMYFUNCTION("""COMPUTED_VALUE"""),"")</f>
        <v/>
      </c>
      <c r="B62" s="1" t="str">
        <f>IFERROR(__xludf.DUMMYFUNCTION("""COMPUTED_VALUE"""),"")</f>
        <v/>
      </c>
      <c r="C62" s="1" t="str">
        <f>IFERROR(__xludf.DUMMYFUNCTION("""COMPUTED_VALUE"""),"")</f>
        <v/>
      </c>
      <c r="D62" s="1" t="str">
        <f>IFERROR(__xludf.DUMMYFUNCTION("""COMPUTED_VALUE"""),"")</f>
        <v/>
      </c>
      <c r="E62" s="1" t="str">
        <f>IFERROR(__xludf.DUMMYFUNCTION("""COMPUTED_VALUE"""),"")</f>
        <v/>
      </c>
      <c r="F62" s="1" t="str">
        <f>IFERROR(__xludf.DUMMYFUNCTION("""COMPUTED_VALUE"""),"")</f>
        <v/>
      </c>
      <c r="G62" s="1" t="str">
        <f>IFERROR(__xludf.DUMMYFUNCTION("""COMPUTED_VALUE"""),"")</f>
        <v/>
      </c>
      <c r="H62" s="1" t="str">
        <f>IFERROR(__xludf.DUMMYFUNCTION("""COMPUTED_VALUE"""),"")</f>
        <v/>
      </c>
      <c r="I62" s="1" t="str">
        <f>IFERROR(__xludf.DUMMYFUNCTION("""COMPUTED_VALUE"""),"")</f>
        <v/>
      </c>
      <c r="J62" s="1" t="str">
        <f>IFERROR(__xludf.DUMMYFUNCTION("""COMPUTED_VALUE"""),"")</f>
        <v/>
      </c>
    </row>
    <row r="63">
      <c r="A63" s="1" t="str">
        <f>IFERROR(__xludf.DUMMYFUNCTION("""COMPUTED_VALUE"""),"")</f>
        <v/>
      </c>
      <c r="B63" s="1" t="str">
        <f>IFERROR(__xludf.DUMMYFUNCTION("""COMPUTED_VALUE"""),"")</f>
        <v/>
      </c>
      <c r="C63" s="1" t="str">
        <f>IFERROR(__xludf.DUMMYFUNCTION("""COMPUTED_VALUE"""),"")</f>
        <v/>
      </c>
      <c r="D63" s="1" t="str">
        <f>IFERROR(__xludf.DUMMYFUNCTION("""COMPUTED_VALUE"""),"")</f>
        <v/>
      </c>
      <c r="E63" s="1" t="str">
        <f>IFERROR(__xludf.DUMMYFUNCTION("""COMPUTED_VALUE"""),"")</f>
        <v/>
      </c>
      <c r="F63" s="1" t="str">
        <f>IFERROR(__xludf.DUMMYFUNCTION("""COMPUTED_VALUE"""),"")</f>
        <v/>
      </c>
      <c r="G63" s="1" t="str">
        <f>IFERROR(__xludf.DUMMYFUNCTION("""COMPUTED_VALUE"""),"")</f>
        <v/>
      </c>
      <c r="H63" s="1" t="str">
        <f>IFERROR(__xludf.DUMMYFUNCTION("""COMPUTED_VALUE"""),"")</f>
        <v/>
      </c>
      <c r="I63" s="1" t="str">
        <f>IFERROR(__xludf.DUMMYFUNCTION("""COMPUTED_VALUE"""),"")</f>
        <v/>
      </c>
      <c r="J63" s="1" t="str">
        <f>IFERROR(__xludf.DUMMYFUNCTION("""COMPUTED_VALUE"""),"")</f>
        <v/>
      </c>
    </row>
    <row r="64">
      <c r="A64" s="1" t="str">
        <f>IFERROR(__xludf.DUMMYFUNCTION("""COMPUTED_VALUE"""),"")</f>
        <v/>
      </c>
      <c r="B64" s="1" t="str">
        <f>IFERROR(__xludf.DUMMYFUNCTION("""COMPUTED_VALUE"""),"")</f>
        <v/>
      </c>
      <c r="C64" s="1" t="str">
        <f>IFERROR(__xludf.DUMMYFUNCTION("""COMPUTED_VALUE"""),"")</f>
        <v/>
      </c>
      <c r="D64" s="1" t="str">
        <f>IFERROR(__xludf.DUMMYFUNCTION("""COMPUTED_VALUE"""),"")</f>
        <v/>
      </c>
      <c r="E64" s="1" t="str">
        <f>IFERROR(__xludf.DUMMYFUNCTION("""COMPUTED_VALUE"""),"")</f>
        <v/>
      </c>
      <c r="F64" s="1" t="str">
        <f>IFERROR(__xludf.DUMMYFUNCTION("""COMPUTED_VALUE"""),"")</f>
        <v/>
      </c>
      <c r="G64" s="1" t="str">
        <f>IFERROR(__xludf.DUMMYFUNCTION("""COMPUTED_VALUE"""),"")</f>
        <v/>
      </c>
      <c r="H64" s="1" t="str">
        <f>IFERROR(__xludf.DUMMYFUNCTION("""COMPUTED_VALUE"""),"")</f>
        <v/>
      </c>
      <c r="I64" s="1" t="str">
        <f>IFERROR(__xludf.DUMMYFUNCTION("""COMPUTED_VALUE"""),"")</f>
        <v/>
      </c>
      <c r="J64" s="1" t="str">
        <f>IFERROR(__xludf.DUMMYFUNCTION("""COMPUTED_VALUE"""),"")</f>
        <v/>
      </c>
    </row>
    <row r="65">
      <c r="A65" s="1" t="str">
        <f>IFERROR(__xludf.DUMMYFUNCTION("""COMPUTED_VALUE"""),"")</f>
        <v/>
      </c>
      <c r="B65" s="1" t="str">
        <f>IFERROR(__xludf.DUMMYFUNCTION("""COMPUTED_VALUE"""),"")</f>
        <v/>
      </c>
      <c r="C65" s="1" t="str">
        <f>IFERROR(__xludf.DUMMYFUNCTION("""COMPUTED_VALUE"""),"")</f>
        <v/>
      </c>
      <c r="D65" s="1" t="str">
        <f>IFERROR(__xludf.DUMMYFUNCTION("""COMPUTED_VALUE"""),"")</f>
        <v/>
      </c>
      <c r="E65" s="1" t="str">
        <f>IFERROR(__xludf.DUMMYFUNCTION("""COMPUTED_VALUE"""),"")</f>
        <v/>
      </c>
      <c r="F65" s="1" t="str">
        <f>IFERROR(__xludf.DUMMYFUNCTION("""COMPUTED_VALUE"""),"")</f>
        <v/>
      </c>
      <c r="G65" s="1" t="str">
        <f>IFERROR(__xludf.DUMMYFUNCTION("""COMPUTED_VALUE"""),"")</f>
        <v/>
      </c>
      <c r="H65" s="1" t="str">
        <f>IFERROR(__xludf.DUMMYFUNCTION("""COMPUTED_VALUE"""),"")</f>
        <v/>
      </c>
      <c r="I65" s="1" t="str">
        <f>IFERROR(__xludf.DUMMYFUNCTION("""COMPUTED_VALUE"""),"")</f>
        <v/>
      </c>
      <c r="J65" s="1" t="str">
        <f>IFERROR(__xludf.DUMMYFUNCTION("""COMPUTED_VALUE"""),"")</f>
        <v/>
      </c>
    </row>
    <row r="66">
      <c r="A66" s="1" t="str">
        <f>IFERROR(__xludf.DUMMYFUNCTION("""COMPUTED_VALUE"""),"")</f>
        <v/>
      </c>
      <c r="B66" s="1" t="str">
        <f>IFERROR(__xludf.DUMMYFUNCTION("""COMPUTED_VALUE"""),"")</f>
        <v/>
      </c>
      <c r="C66" s="1" t="str">
        <f>IFERROR(__xludf.DUMMYFUNCTION("""COMPUTED_VALUE"""),"")</f>
        <v/>
      </c>
      <c r="D66" s="1" t="str">
        <f>IFERROR(__xludf.DUMMYFUNCTION("""COMPUTED_VALUE"""),"")</f>
        <v/>
      </c>
      <c r="E66" s="1" t="str">
        <f>IFERROR(__xludf.DUMMYFUNCTION("""COMPUTED_VALUE"""),"")</f>
        <v/>
      </c>
      <c r="F66" s="1" t="str">
        <f>IFERROR(__xludf.DUMMYFUNCTION("""COMPUTED_VALUE"""),"")</f>
        <v/>
      </c>
      <c r="G66" s="1" t="str">
        <f>IFERROR(__xludf.DUMMYFUNCTION("""COMPUTED_VALUE"""),"")</f>
        <v/>
      </c>
      <c r="H66" s="1" t="str">
        <f>IFERROR(__xludf.DUMMYFUNCTION("""COMPUTED_VALUE"""),"")</f>
        <v/>
      </c>
      <c r="I66" s="1" t="str">
        <f>IFERROR(__xludf.DUMMYFUNCTION("""COMPUTED_VALUE"""),"")</f>
        <v/>
      </c>
      <c r="J66" s="1" t="str">
        <f>IFERROR(__xludf.DUMMYFUNCTION("""COMPUTED_VALUE"""),"")</f>
        <v/>
      </c>
    </row>
    <row r="67">
      <c r="A67" s="1" t="str">
        <f>IFERROR(__xludf.DUMMYFUNCTION("""COMPUTED_VALUE"""),"")</f>
        <v/>
      </c>
      <c r="B67" s="1" t="str">
        <f>IFERROR(__xludf.DUMMYFUNCTION("""COMPUTED_VALUE"""),"")</f>
        <v/>
      </c>
      <c r="C67" s="1" t="str">
        <f>IFERROR(__xludf.DUMMYFUNCTION("""COMPUTED_VALUE"""),"")</f>
        <v/>
      </c>
      <c r="D67" s="1" t="str">
        <f>IFERROR(__xludf.DUMMYFUNCTION("""COMPUTED_VALUE"""),"")</f>
        <v/>
      </c>
      <c r="E67" s="1" t="str">
        <f>IFERROR(__xludf.DUMMYFUNCTION("""COMPUTED_VALUE"""),"")</f>
        <v/>
      </c>
      <c r="F67" s="1" t="str">
        <f>IFERROR(__xludf.DUMMYFUNCTION("""COMPUTED_VALUE"""),"")</f>
        <v/>
      </c>
      <c r="G67" s="1" t="str">
        <f>IFERROR(__xludf.DUMMYFUNCTION("""COMPUTED_VALUE"""),"")</f>
        <v/>
      </c>
      <c r="H67" s="1" t="str">
        <f>IFERROR(__xludf.DUMMYFUNCTION("""COMPUTED_VALUE"""),"")</f>
        <v/>
      </c>
      <c r="I67" s="1" t="str">
        <f>IFERROR(__xludf.DUMMYFUNCTION("""COMPUTED_VALUE"""),"")</f>
        <v/>
      </c>
      <c r="J67" s="1" t="str">
        <f>IFERROR(__xludf.DUMMYFUNCTION("""COMPUTED_VALUE"""),"")</f>
        <v/>
      </c>
    </row>
    <row r="68">
      <c r="A68" s="1" t="str">
        <f>IFERROR(__xludf.DUMMYFUNCTION("""COMPUTED_VALUE"""),"")</f>
        <v/>
      </c>
      <c r="B68" s="1" t="str">
        <f>IFERROR(__xludf.DUMMYFUNCTION("""COMPUTED_VALUE"""),"")</f>
        <v/>
      </c>
      <c r="C68" s="1" t="str">
        <f>IFERROR(__xludf.DUMMYFUNCTION("""COMPUTED_VALUE"""),"")</f>
        <v/>
      </c>
      <c r="D68" s="1" t="str">
        <f>IFERROR(__xludf.DUMMYFUNCTION("""COMPUTED_VALUE"""),"")</f>
        <v/>
      </c>
      <c r="E68" s="1" t="str">
        <f>IFERROR(__xludf.DUMMYFUNCTION("""COMPUTED_VALUE"""),"")</f>
        <v/>
      </c>
      <c r="F68" s="1" t="str">
        <f>IFERROR(__xludf.DUMMYFUNCTION("""COMPUTED_VALUE"""),"")</f>
        <v/>
      </c>
      <c r="G68" s="1" t="str">
        <f>IFERROR(__xludf.DUMMYFUNCTION("""COMPUTED_VALUE"""),"")</f>
        <v/>
      </c>
      <c r="H68" s="1" t="str">
        <f>IFERROR(__xludf.DUMMYFUNCTION("""COMPUTED_VALUE"""),"")</f>
        <v/>
      </c>
      <c r="I68" s="1" t="str">
        <f>IFERROR(__xludf.DUMMYFUNCTION("""COMPUTED_VALUE"""),"")</f>
        <v/>
      </c>
      <c r="J68" s="1" t="str">
        <f>IFERROR(__xludf.DUMMYFUNCTION("""COMPUTED_VALUE"""),"")</f>
        <v/>
      </c>
    </row>
    <row r="69">
      <c r="A69" s="1" t="str">
        <f>IFERROR(__xludf.DUMMYFUNCTION("""COMPUTED_VALUE"""),"")</f>
        <v/>
      </c>
      <c r="B69" s="1" t="str">
        <f>IFERROR(__xludf.DUMMYFUNCTION("""COMPUTED_VALUE"""),"")</f>
        <v/>
      </c>
      <c r="C69" s="1" t="str">
        <f>IFERROR(__xludf.DUMMYFUNCTION("""COMPUTED_VALUE"""),"")</f>
        <v/>
      </c>
      <c r="D69" s="1" t="str">
        <f>IFERROR(__xludf.DUMMYFUNCTION("""COMPUTED_VALUE"""),"")</f>
        <v/>
      </c>
      <c r="E69" s="1" t="str">
        <f>IFERROR(__xludf.DUMMYFUNCTION("""COMPUTED_VALUE"""),"")</f>
        <v/>
      </c>
      <c r="F69" s="1" t="str">
        <f>IFERROR(__xludf.DUMMYFUNCTION("""COMPUTED_VALUE"""),"")</f>
        <v/>
      </c>
      <c r="G69" s="1" t="str">
        <f>IFERROR(__xludf.DUMMYFUNCTION("""COMPUTED_VALUE"""),"")</f>
        <v/>
      </c>
      <c r="H69" s="1" t="str">
        <f>IFERROR(__xludf.DUMMYFUNCTION("""COMPUTED_VALUE"""),"")</f>
        <v/>
      </c>
      <c r="I69" s="1" t="str">
        <f>IFERROR(__xludf.DUMMYFUNCTION("""COMPUTED_VALUE"""),"")</f>
        <v/>
      </c>
      <c r="J69" s="1" t="str">
        <f>IFERROR(__xludf.DUMMYFUNCTION("""COMPUTED_VALUE"""),"")</f>
        <v/>
      </c>
    </row>
    <row r="70">
      <c r="A70" s="1" t="str">
        <f>IFERROR(__xludf.DUMMYFUNCTION("""COMPUTED_VALUE"""),"")</f>
        <v/>
      </c>
      <c r="B70" s="1" t="str">
        <f>IFERROR(__xludf.DUMMYFUNCTION("""COMPUTED_VALUE"""),"")</f>
        <v/>
      </c>
      <c r="C70" s="1" t="str">
        <f>IFERROR(__xludf.DUMMYFUNCTION("""COMPUTED_VALUE"""),"")</f>
        <v/>
      </c>
      <c r="D70" s="1" t="str">
        <f>IFERROR(__xludf.DUMMYFUNCTION("""COMPUTED_VALUE"""),"")</f>
        <v/>
      </c>
      <c r="E70" s="1" t="str">
        <f>IFERROR(__xludf.DUMMYFUNCTION("""COMPUTED_VALUE"""),"")</f>
        <v/>
      </c>
      <c r="F70" s="1" t="str">
        <f>IFERROR(__xludf.DUMMYFUNCTION("""COMPUTED_VALUE"""),"")</f>
        <v/>
      </c>
      <c r="G70" s="1" t="str">
        <f>IFERROR(__xludf.DUMMYFUNCTION("""COMPUTED_VALUE"""),"")</f>
        <v/>
      </c>
      <c r="H70" s="1" t="str">
        <f>IFERROR(__xludf.DUMMYFUNCTION("""COMPUTED_VALUE"""),"")</f>
        <v/>
      </c>
      <c r="I70" s="1" t="str">
        <f>IFERROR(__xludf.DUMMYFUNCTION("""COMPUTED_VALUE"""),"")</f>
        <v/>
      </c>
      <c r="J70" s="1" t="str">
        <f>IFERROR(__xludf.DUMMYFUNCTION("""COMPUTED_VALUE"""),"")</f>
        <v/>
      </c>
    </row>
    <row r="71">
      <c r="A71" s="1" t="str">
        <f>IFERROR(__xludf.DUMMYFUNCTION("""COMPUTED_VALUE"""),"")</f>
        <v/>
      </c>
      <c r="B71" s="1" t="str">
        <f>IFERROR(__xludf.DUMMYFUNCTION("""COMPUTED_VALUE"""),"")</f>
        <v/>
      </c>
      <c r="C71" s="1" t="str">
        <f>IFERROR(__xludf.DUMMYFUNCTION("""COMPUTED_VALUE"""),"")</f>
        <v/>
      </c>
      <c r="D71" s="1" t="str">
        <f>IFERROR(__xludf.DUMMYFUNCTION("""COMPUTED_VALUE"""),"")</f>
        <v/>
      </c>
      <c r="E71" s="1" t="str">
        <f>IFERROR(__xludf.DUMMYFUNCTION("""COMPUTED_VALUE"""),"")</f>
        <v/>
      </c>
      <c r="F71" s="1" t="str">
        <f>IFERROR(__xludf.DUMMYFUNCTION("""COMPUTED_VALUE"""),"")</f>
        <v/>
      </c>
      <c r="G71" s="1" t="str">
        <f>IFERROR(__xludf.DUMMYFUNCTION("""COMPUTED_VALUE"""),"")</f>
        <v/>
      </c>
      <c r="H71" s="1" t="str">
        <f>IFERROR(__xludf.DUMMYFUNCTION("""COMPUTED_VALUE"""),"")</f>
        <v/>
      </c>
      <c r="I71" s="1" t="str">
        <f>IFERROR(__xludf.DUMMYFUNCTION("""COMPUTED_VALUE"""),"")</f>
        <v/>
      </c>
      <c r="J71" s="1" t="str">
        <f>IFERROR(__xludf.DUMMYFUNCTION("""COMPUTED_VALUE"""),"")</f>
        <v/>
      </c>
    </row>
    <row r="72">
      <c r="A72" s="1" t="str">
        <f>IFERROR(__xludf.DUMMYFUNCTION("""COMPUTED_VALUE"""),"")</f>
        <v/>
      </c>
      <c r="B72" s="1" t="str">
        <f>IFERROR(__xludf.DUMMYFUNCTION("""COMPUTED_VALUE"""),"")</f>
        <v/>
      </c>
      <c r="C72" s="1" t="str">
        <f>IFERROR(__xludf.DUMMYFUNCTION("""COMPUTED_VALUE"""),"")</f>
        <v/>
      </c>
      <c r="D72" s="1" t="str">
        <f>IFERROR(__xludf.DUMMYFUNCTION("""COMPUTED_VALUE"""),"")</f>
        <v/>
      </c>
      <c r="E72" s="1" t="str">
        <f>IFERROR(__xludf.DUMMYFUNCTION("""COMPUTED_VALUE"""),"")</f>
        <v/>
      </c>
      <c r="F72" s="1" t="str">
        <f>IFERROR(__xludf.DUMMYFUNCTION("""COMPUTED_VALUE"""),"")</f>
        <v/>
      </c>
      <c r="G72" s="1" t="str">
        <f>IFERROR(__xludf.DUMMYFUNCTION("""COMPUTED_VALUE"""),"")</f>
        <v/>
      </c>
      <c r="H72" s="1" t="str">
        <f>IFERROR(__xludf.DUMMYFUNCTION("""COMPUTED_VALUE"""),"")</f>
        <v/>
      </c>
      <c r="I72" s="1" t="str">
        <f>IFERROR(__xludf.DUMMYFUNCTION("""COMPUTED_VALUE"""),"")</f>
        <v/>
      </c>
      <c r="J72" s="1" t="str">
        <f>IFERROR(__xludf.DUMMYFUNCTION("""COMPUTED_VALUE"""),"")</f>
        <v/>
      </c>
    </row>
    <row r="73">
      <c r="A73" s="1" t="str">
        <f>IFERROR(__xludf.DUMMYFUNCTION("""COMPUTED_VALUE"""),"")</f>
        <v/>
      </c>
      <c r="B73" s="1" t="str">
        <f>IFERROR(__xludf.DUMMYFUNCTION("""COMPUTED_VALUE"""),"")</f>
        <v/>
      </c>
      <c r="C73" s="1" t="str">
        <f>IFERROR(__xludf.DUMMYFUNCTION("""COMPUTED_VALUE"""),"")</f>
        <v/>
      </c>
      <c r="D73" s="1" t="str">
        <f>IFERROR(__xludf.DUMMYFUNCTION("""COMPUTED_VALUE"""),"")</f>
        <v/>
      </c>
      <c r="E73" s="1" t="str">
        <f>IFERROR(__xludf.DUMMYFUNCTION("""COMPUTED_VALUE"""),"")</f>
        <v/>
      </c>
      <c r="F73" s="1" t="str">
        <f>IFERROR(__xludf.DUMMYFUNCTION("""COMPUTED_VALUE"""),"")</f>
        <v/>
      </c>
      <c r="G73" s="1" t="str">
        <f>IFERROR(__xludf.DUMMYFUNCTION("""COMPUTED_VALUE"""),"")</f>
        <v/>
      </c>
      <c r="H73" s="1" t="str">
        <f>IFERROR(__xludf.DUMMYFUNCTION("""COMPUTED_VALUE"""),"")</f>
        <v/>
      </c>
      <c r="I73" s="1" t="str">
        <f>IFERROR(__xludf.DUMMYFUNCTION("""COMPUTED_VALUE"""),"")</f>
        <v/>
      </c>
      <c r="J73" s="1" t="str">
        <f>IFERROR(__xludf.DUMMYFUNCTION("""COMPUTED_VALUE"""),"")</f>
        <v/>
      </c>
    </row>
    <row r="74">
      <c r="A74" s="1" t="str">
        <f>IFERROR(__xludf.DUMMYFUNCTION("""COMPUTED_VALUE"""),"")</f>
        <v/>
      </c>
      <c r="B74" s="1" t="str">
        <f>IFERROR(__xludf.DUMMYFUNCTION("""COMPUTED_VALUE"""),"")</f>
        <v/>
      </c>
      <c r="C74" s="1" t="str">
        <f>IFERROR(__xludf.DUMMYFUNCTION("""COMPUTED_VALUE"""),"")</f>
        <v/>
      </c>
      <c r="D74" s="1" t="str">
        <f>IFERROR(__xludf.DUMMYFUNCTION("""COMPUTED_VALUE"""),"")</f>
        <v/>
      </c>
      <c r="E74" s="1" t="str">
        <f>IFERROR(__xludf.DUMMYFUNCTION("""COMPUTED_VALUE"""),"")</f>
        <v/>
      </c>
      <c r="F74" s="1" t="str">
        <f>IFERROR(__xludf.DUMMYFUNCTION("""COMPUTED_VALUE"""),"")</f>
        <v/>
      </c>
      <c r="G74" s="1" t="str">
        <f>IFERROR(__xludf.DUMMYFUNCTION("""COMPUTED_VALUE"""),"")</f>
        <v/>
      </c>
      <c r="H74" s="1" t="str">
        <f>IFERROR(__xludf.DUMMYFUNCTION("""COMPUTED_VALUE"""),"")</f>
        <v/>
      </c>
      <c r="I74" s="1" t="str">
        <f>IFERROR(__xludf.DUMMYFUNCTION("""COMPUTED_VALUE"""),"")</f>
        <v/>
      </c>
      <c r="J74" s="1" t="str">
        <f>IFERROR(__xludf.DUMMYFUNCTION("""COMPUTED_VALUE"""),"")</f>
        <v/>
      </c>
    </row>
    <row r="75">
      <c r="A75" s="1" t="str">
        <f>IFERROR(__xludf.DUMMYFUNCTION("""COMPUTED_VALUE"""),"")</f>
        <v/>
      </c>
      <c r="B75" s="1" t="str">
        <f>IFERROR(__xludf.DUMMYFUNCTION("""COMPUTED_VALUE"""),"")</f>
        <v/>
      </c>
      <c r="C75" s="1" t="str">
        <f>IFERROR(__xludf.DUMMYFUNCTION("""COMPUTED_VALUE"""),"")</f>
        <v/>
      </c>
      <c r="D75" s="1" t="str">
        <f>IFERROR(__xludf.DUMMYFUNCTION("""COMPUTED_VALUE"""),"")</f>
        <v/>
      </c>
      <c r="E75" s="1" t="str">
        <f>IFERROR(__xludf.DUMMYFUNCTION("""COMPUTED_VALUE"""),"")</f>
        <v/>
      </c>
      <c r="F75" s="1" t="str">
        <f>IFERROR(__xludf.DUMMYFUNCTION("""COMPUTED_VALUE"""),"")</f>
        <v/>
      </c>
      <c r="G75" s="1" t="str">
        <f>IFERROR(__xludf.DUMMYFUNCTION("""COMPUTED_VALUE"""),"")</f>
        <v/>
      </c>
      <c r="H75" s="1" t="str">
        <f>IFERROR(__xludf.DUMMYFUNCTION("""COMPUTED_VALUE"""),"")</f>
        <v/>
      </c>
      <c r="I75" s="1" t="str">
        <f>IFERROR(__xludf.DUMMYFUNCTION("""COMPUTED_VALUE"""),"")</f>
        <v/>
      </c>
      <c r="J75" s="1" t="str">
        <f>IFERROR(__xludf.DUMMYFUNCTION("""COMPUTED_VALUE"""),"")</f>
        <v/>
      </c>
    </row>
    <row r="76">
      <c r="A76" s="1" t="str">
        <f>IFERROR(__xludf.DUMMYFUNCTION("""COMPUTED_VALUE"""),"")</f>
        <v/>
      </c>
      <c r="B76" s="1" t="str">
        <f>IFERROR(__xludf.DUMMYFUNCTION("""COMPUTED_VALUE"""),"")</f>
        <v/>
      </c>
      <c r="C76" s="1" t="str">
        <f>IFERROR(__xludf.DUMMYFUNCTION("""COMPUTED_VALUE"""),"")</f>
        <v/>
      </c>
      <c r="D76" s="1" t="str">
        <f>IFERROR(__xludf.DUMMYFUNCTION("""COMPUTED_VALUE"""),"")</f>
        <v/>
      </c>
      <c r="E76" s="1" t="str">
        <f>IFERROR(__xludf.DUMMYFUNCTION("""COMPUTED_VALUE"""),"")</f>
        <v/>
      </c>
      <c r="F76" s="1" t="str">
        <f>IFERROR(__xludf.DUMMYFUNCTION("""COMPUTED_VALUE"""),"")</f>
        <v/>
      </c>
      <c r="G76" s="1" t="str">
        <f>IFERROR(__xludf.DUMMYFUNCTION("""COMPUTED_VALUE"""),"")</f>
        <v/>
      </c>
      <c r="H76" s="1" t="str">
        <f>IFERROR(__xludf.DUMMYFUNCTION("""COMPUTED_VALUE"""),"")</f>
        <v/>
      </c>
      <c r="I76" s="1" t="str">
        <f>IFERROR(__xludf.DUMMYFUNCTION("""COMPUTED_VALUE"""),"")</f>
        <v/>
      </c>
      <c r="J76" s="1" t="str">
        <f>IFERROR(__xludf.DUMMYFUNCTION("""COMPUTED_VALUE"""),"")</f>
        <v/>
      </c>
    </row>
    <row r="77">
      <c r="A77" s="1" t="str">
        <f>IFERROR(__xludf.DUMMYFUNCTION("""COMPUTED_VALUE"""),"")</f>
        <v/>
      </c>
      <c r="B77" s="1" t="str">
        <f>IFERROR(__xludf.DUMMYFUNCTION("""COMPUTED_VALUE"""),"")</f>
        <v/>
      </c>
      <c r="C77" s="1" t="str">
        <f>IFERROR(__xludf.DUMMYFUNCTION("""COMPUTED_VALUE"""),"")</f>
        <v/>
      </c>
      <c r="D77" s="1" t="str">
        <f>IFERROR(__xludf.DUMMYFUNCTION("""COMPUTED_VALUE"""),"")</f>
        <v/>
      </c>
      <c r="E77" s="1" t="str">
        <f>IFERROR(__xludf.DUMMYFUNCTION("""COMPUTED_VALUE"""),"")</f>
        <v/>
      </c>
      <c r="F77" s="1" t="str">
        <f>IFERROR(__xludf.DUMMYFUNCTION("""COMPUTED_VALUE"""),"")</f>
        <v/>
      </c>
      <c r="G77" s="1" t="str">
        <f>IFERROR(__xludf.DUMMYFUNCTION("""COMPUTED_VALUE"""),"")</f>
        <v/>
      </c>
      <c r="H77" s="1" t="str">
        <f>IFERROR(__xludf.DUMMYFUNCTION("""COMPUTED_VALUE"""),"")</f>
        <v/>
      </c>
      <c r="I77" s="1" t="str">
        <f>IFERROR(__xludf.DUMMYFUNCTION("""COMPUTED_VALUE"""),"")</f>
        <v/>
      </c>
      <c r="J77" s="1" t="str">
        <f>IFERROR(__xludf.DUMMYFUNCTION("""COMPUTED_VALUE"""),"")</f>
        <v/>
      </c>
    </row>
    <row r="78">
      <c r="A78" s="1" t="str">
        <f>IFERROR(__xludf.DUMMYFUNCTION("""COMPUTED_VALUE"""),"")</f>
        <v/>
      </c>
      <c r="B78" s="1" t="str">
        <f>IFERROR(__xludf.DUMMYFUNCTION("""COMPUTED_VALUE"""),"")</f>
        <v/>
      </c>
      <c r="C78" s="1" t="str">
        <f>IFERROR(__xludf.DUMMYFUNCTION("""COMPUTED_VALUE"""),"")</f>
        <v/>
      </c>
      <c r="D78" s="1" t="str">
        <f>IFERROR(__xludf.DUMMYFUNCTION("""COMPUTED_VALUE"""),"")</f>
        <v/>
      </c>
      <c r="E78" s="1" t="str">
        <f>IFERROR(__xludf.DUMMYFUNCTION("""COMPUTED_VALUE"""),"")</f>
        <v/>
      </c>
      <c r="F78" s="1" t="str">
        <f>IFERROR(__xludf.DUMMYFUNCTION("""COMPUTED_VALUE"""),"")</f>
        <v/>
      </c>
      <c r="G78" s="1" t="str">
        <f>IFERROR(__xludf.DUMMYFUNCTION("""COMPUTED_VALUE"""),"")</f>
        <v/>
      </c>
      <c r="H78" s="1" t="str">
        <f>IFERROR(__xludf.DUMMYFUNCTION("""COMPUTED_VALUE"""),"")</f>
        <v/>
      </c>
      <c r="I78" s="1" t="str">
        <f>IFERROR(__xludf.DUMMYFUNCTION("""COMPUTED_VALUE"""),"")</f>
        <v/>
      </c>
      <c r="J78" s="1" t="str">
        <f>IFERROR(__xludf.DUMMYFUNCTION("""COMPUTED_VALUE"""),"")</f>
        <v/>
      </c>
    </row>
    <row r="79">
      <c r="A79" s="1" t="str">
        <f>IFERROR(__xludf.DUMMYFUNCTION("""COMPUTED_VALUE"""),"")</f>
        <v/>
      </c>
      <c r="B79" s="1" t="str">
        <f>IFERROR(__xludf.DUMMYFUNCTION("""COMPUTED_VALUE"""),"")</f>
        <v/>
      </c>
      <c r="C79" s="1" t="str">
        <f>IFERROR(__xludf.DUMMYFUNCTION("""COMPUTED_VALUE"""),"")</f>
        <v/>
      </c>
      <c r="D79" s="1" t="str">
        <f>IFERROR(__xludf.DUMMYFUNCTION("""COMPUTED_VALUE"""),"")</f>
        <v/>
      </c>
      <c r="E79" s="1" t="str">
        <f>IFERROR(__xludf.DUMMYFUNCTION("""COMPUTED_VALUE"""),"")</f>
        <v/>
      </c>
      <c r="F79" s="1" t="str">
        <f>IFERROR(__xludf.DUMMYFUNCTION("""COMPUTED_VALUE"""),"")</f>
        <v/>
      </c>
      <c r="G79" s="1" t="str">
        <f>IFERROR(__xludf.DUMMYFUNCTION("""COMPUTED_VALUE"""),"")</f>
        <v/>
      </c>
      <c r="H79" s="1" t="str">
        <f>IFERROR(__xludf.DUMMYFUNCTION("""COMPUTED_VALUE"""),"")</f>
        <v/>
      </c>
      <c r="I79" s="1" t="str">
        <f>IFERROR(__xludf.DUMMYFUNCTION("""COMPUTED_VALUE"""),"")</f>
        <v/>
      </c>
      <c r="J79" s="1" t="str">
        <f>IFERROR(__xludf.DUMMYFUNCTION("""COMPUTED_VALUE"""),"")</f>
        <v/>
      </c>
    </row>
    <row r="80">
      <c r="A80" s="1" t="str">
        <f>IFERROR(__xludf.DUMMYFUNCTION("""COMPUTED_VALUE"""),"")</f>
        <v/>
      </c>
      <c r="B80" s="1" t="str">
        <f>IFERROR(__xludf.DUMMYFUNCTION("""COMPUTED_VALUE"""),"")</f>
        <v/>
      </c>
      <c r="C80" s="1" t="str">
        <f>IFERROR(__xludf.DUMMYFUNCTION("""COMPUTED_VALUE"""),"")</f>
        <v/>
      </c>
      <c r="D80" s="1" t="str">
        <f>IFERROR(__xludf.DUMMYFUNCTION("""COMPUTED_VALUE"""),"")</f>
        <v/>
      </c>
      <c r="E80" s="1" t="str">
        <f>IFERROR(__xludf.DUMMYFUNCTION("""COMPUTED_VALUE"""),"")</f>
        <v/>
      </c>
      <c r="F80" s="1" t="str">
        <f>IFERROR(__xludf.DUMMYFUNCTION("""COMPUTED_VALUE"""),"")</f>
        <v/>
      </c>
      <c r="G80" s="1" t="str">
        <f>IFERROR(__xludf.DUMMYFUNCTION("""COMPUTED_VALUE"""),"")</f>
        <v/>
      </c>
      <c r="H80" s="1" t="str">
        <f>IFERROR(__xludf.DUMMYFUNCTION("""COMPUTED_VALUE"""),"")</f>
        <v/>
      </c>
      <c r="I80" s="1" t="str">
        <f>IFERROR(__xludf.DUMMYFUNCTION("""COMPUTED_VALUE"""),"")</f>
        <v/>
      </c>
      <c r="J80" s="1" t="str">
        <f>IFERROR(__xludf.DUMMYFUNCTION("""COMPUTED_VALUE"""),"")</f>
        <v/>
      </c>
    </row>
    <row r="81">
      <c r="A81" s="1" t="str">
        <f>IFERROR(__xludf.DUMMYFUNCTION("""COMPUTED_VALUE"""),"")</f>
        <v/>
      </c>
      <c r="B81" s="1" t="str">
        <f>IFERROR(__xludf.DUMMYFUNCTION("""COMPUTED_VALUE"""),"")</f>
        <v/>
      </c>
      <c r="C81" s="1" t="str">
        <f>IFERROR(__xludf.DUMMYFUNCTION("""COMPUTED_VALUE"""),"")</f>
        <v/>
      </c>
      <c r="D81" s="1" t="str">
        <f>IFERROR(__xludf.DUMMYFUNCTION("""COMPUTED_VALUE"""),"")</f>
        <v/>
      </c>
      <c r="E81" s="1" t="str">
        <f>IFERROR(__xludf.DUMMYFUNCTION("""COMPUTED_VALUE"""),"")</f>
        <v/>
      </c>
      <c r="F81" s="1" t="str">
        <f>IFERROR(__xludf.DUMMYFUNCTION("""COMPUTED_VALUE"""),"")</f>
        <v/>
      </c>
      <c r="G81" s="1" t="str">
        <f>IFERROR(__xludf.DUMMYFUNCTION("""COMPUTED_VALUE"""),"")</f>
        <v/>
      </c>
      <c r="H81" s="1" t="str">
        <f>IFERROR(__xludf.DUMMYFUNCTION("""COMPUTED_VALUE"""),"")</f>
        <v/>
      </c>
      <c r="I81" s="1" t="str">
        <f>IFERROR(__xludf.DUMMYFUNCTION("""COMPUTED_VALUE"""),"")</f>
        <v/>
      </c>
      <c r="J81" s="1" t="str">
        <f>IFERROR(__xludf.DUMMYFUNCTION("""COMPUTED_VALUE"""),"")</f>
        <v/>
      </c>
    </row>
    <row r="82">
      <c r="A82" s="1" t="str">
        <f>IFERROR(__xludf.DUMMYFUNCTION("""COMPUTED_VALUE"""),"")</f>
        <v/>
      </c>
      <c r="B82" s="1" t="str">
        <f>IFERROR(__xludf.DUMMYFUNCTION("""COMPUTED_VALUE"""),"")</f>
        <v/>
      </c>
      <c r="C82" s="1" t="str">
        <f>IFERROR(__xludf.DUMMYFUNCTION("""COMPUTED_VALUE"""),"")</f>
        <v/>
      </c>
      <c r="D82" s="1" t="str">
        <f>IFERROR(__xludf.DUMMYFUNCTION("""COMPUTED_VALUE"""),"")</f>
        <v/>
      </c>
      <c r="E82" s="1" t="str">
        <f>IFERROR(__xludf.DUMMYFUNCTION("""COMPUTED_VALUE"""),"")</f>
        <v/>
      </c>
      <c r="F82" s="1" t="str">
        <f>IFERROR(__xludf.DUMMYFUNCTION("""COMPUTED_VALUE"""),"")</f>
        <v/>
      </c>
      <c r="G82" s="1" t="str">
        <f>IFERROR(__xludf.DUMMYFUNCTION("""COMPUTED_VALUE"""),"")</f>
        <v/>
      </c>
      <c r="H82" s="1" t="str">
        <f>IFERROR(__xludf.DUMMYFUNCTION("""COMPUTED_VALUE"""),"")</f>
        <v/>
      </c>
      <c r="I82" s="1" t="str">
        <f>IFERROR(__xludf.DUMMYFUNCTION("""COMPUTED_VALUE"""),"")</f>
        <v/>
      </c>
      <c r="J82" s="1" t="str">
        <f>IFERROR(__xludf.DUMMYFUNCTION("""COMPUTED_VALUE"""),"")</f>
        <v/>
      </c>
    </row>
    <row r="83">
      <c r="A83" s="1" t="str">
        <f>IFERROR(__xludf.DUMMYFUNCTION("""COMPUTED_VALUE"""),"")</f>
        <v/>
      </c>
      <c r="B83" s="1" t="str">
        <f>IFERROR(__xludf.DUMMYFUNCTION("""COMPUTED_VALUE"""),"")</f>
        <v/>
      </c>
      <c r="C83" s="1" t="str">
        <f>IFERROR(__xludf.DUMMYFUNCTION("""COMPUTED_VALUE"""),"")</f>
        <v/>
      </c>
      <c r="D83" s="1" t="str">
        <f>IFERROR(__xludf.DUMMYFUNCTION("""COMPUTED_VALUE"""),"")</f>
        <v/>
      </c>
      <c r="E83" s="1" t="str">
        <f>IFERROR(__xludf.DUMMYFUNCTION("""COMPUTED_VALUE"""),"")</f>
        <v/>
      </c>
      <c r="F83" s="1" t="str">
        <f>IFERROR(__xludf.DUMMYFUNCTION("""COMPUTED_VALUE"""),"")</f>
        <v/>
      </c>
      <c r="G83" s="1" t="str">
        <f>IFERROR(__xludf.DUMMYFUNCTION("""COMPUTED_VALUE"""),"")</f>
        <v/>
      </c>
      <c r="H83" s="1" t="str">
        <f>IFERROR(__xludf.DUMMYFUNCTION("""COMPUTED_VALUE"""),"")</f>
        <v/>
      </c>
      <c r="I83" s="1" t="str">
        <f>IFERROR(__xludf.DUMMYFUNCTION("""COMPUTED_VALUE"""),"")</f>
        <v/>
      </c>
      <c r="J83" s="1" t="str">
        <f>IFERROR(__xludf.DUMMYFUNCTION("""COMPUTED_VALUE"""),"")</f>
        <v/>
      </c>
    </row>
    <row r="84">
      <c r="A84" s="1" t="str">
        <f>IFERROR(__xludf.DUMMYFUNCTION("""COMPUTED_VALUE"""),"")</f>
        <v/>
      </c>
      <c r="B84" s="1" t="str">
        <f>IFERROR(__xludf.DUMMYFUNCTION("""COMPUTED_VALUE"""),"")</f>
        <v/>
      </c>
      <c r="C84" s="1" t="str">
        <f>IFERROR(__xludf.DUMMYFUNCTION("""COMPUTED_VALUE"""),"")</f>
        <v/>
      </c>
      <c r="D84" s="1" t="str">
        <f>IFERROR(__xludf.DUMMYFUNCTION("""COMPUTED_VALUE"""),"")</f>
        <v/>
      </c>
      <c r="E84" s="1" t="str">
        <f>IFERROR(__xludf.DUMMYFUNCTION("""COMPUTED_VALUE"""),"")</f>
        <v/>
      </c>
      <c r="F84" s="1" t="str">
        <f>IFERROR(__xludf.DUMMYFUNCTION("""COMPUTED_VALUE"""),"")</f>
        <v/>
      </c>
      <c r="G84" s="1" t="str">
        <f>IFERROR(__xludf.DUMMYFUNCTION("""COMPUTED_VALUE"""),"")</f>
        <v/>
      </c>
      <c r="H84" s="1" t="str">
        <f>IFERROR(__xludf.DUMMYFUNCTION("""COMPUTED_VALUE"""),"")</f>
        <v/>
      </c>
      <c r="I84" s="1" t="str">
        <f>IFERROR(__xludf.DUMMYFUNCTION("""COMPUTED_VALUE"""),"")</f>
        <v/>
      </c>
      <c r="J84" s="1" t="str">
        <f>IFERROR(__xludf.DUMMYFUNCTION("""COMPUTED_VALUE"""),"")</f>
        <v/>
      </c>
    </row>
    <row r="85">
      <c r="A85" s="1" t="str">
        <f>IFERROR(__xludf.DUMMYFUNCTION("""COMPUTED_VALUE"""),"")</f>
        <v/>
      </c>
      <c r="B85" s="1" t="str">
        <f>IFERROR(__xludf.DUMMYFUNCTION("""COMPUTED_VALUE"""),"")</f>
        <v/>
      </c>
      <c r="C85" s="1" t="str">
        <f>IFERROR(__xludf.DUMMYFUNCTION("""COMPUTED_VALUE"""),"")</f>
        <v/>
      </c>
      <c r="D85" s="1" t="str">
        <f>IFERROR(__xludf.DUMMYFUNCTION("""COMPUTED_VALUE"""),"")</f>
        <v/>
      </c>
      <c r="E85" s="1" t="str">
        <f>IFERROR(__xludf.DUMMYFUNCTION("""COMPUTED_VALUE"""),"")</f>
        <v/>
      </c>
      <c r="F85" s="1" t="str">
        <f>IFERROR(__xludf.DUMMYFUNCTION("""COMPUTED_VALUE"""),"")</f>
        <v/>
      </c>
      <c r="G85" s="1" t="str">
        <f>IFERROR(__xludf.DUMMYFUNCTION("""COMPUTED_VALUE"""),"")</f>
        <v/>
      </c>
      <c r="H85" s="1" t="str">
        <f>IFERROR(__xludf.DUMMYFUNCTION("""COMPUTED_VALUE"""),"")</f>
        <v/>
      </c>
      <c r="I85" s="1" t="str">
        <f>IFERROR(__xludf.DUMMYFUNCTION("""COMPUTED_VALUE"""),"")</f>
        <v/>
      </c>
      <c r="J85" s="1" t="str">
        <f>IFERROR(__xludf.DUMMYFUNCTION("""COMPUTED_VALUE"""),"")</f>
        <v/>
      </c>
    </row>
    <row r="86">
      <c r="A86" s="1" t="str">
        <f>IFERROR(__xludf.DUMMYFUNCTION("""COMPUTED_VALUE"""),"")</f>
        <v/>
      </c>
      <c r="B86" s="1" t="str">
        <f>IFERROR(__xludf.DUMMYFUNCTION("""COMPUTED_VALUE"""),"")</f>
        <v/>
      </c>
      <c r="C86" s="1" t="str">
        <f>IFERROR(__xludf.DUMMYFUNCTION("""COMPUTED_VALUE"""),"")</f>
        <v/>
      </c>
      <c r="D86" s="1" t="str">
        <f>IFERROR(__xludf.DUMMYFUNCTION("""COMPUTED_VALUE"""),"")</f>
        <v/>
      </c>
      <c r="E86" s="1" t="str">
        <f>IFERROR(__xludf.DUMMYFUNCTION("""COMPUTED_VALUE"""),"")</f>
        <v/>
      </c>
      <c r="F86" s="1" t="str">
        <f>IFERROR(__xludf.DUMMYFUNCTION("""COMPUTED_VALUE"""),"")</f>
        <v/>
      </c>
      <c r="G86" s="1" t="str">
        <f>IFERROR(__xludf.DUMMYFUNCTION("""COMPUTED_VALUE"""),"")</f>
        <v/>
      </c>
      <c r="H86" s="1" t="str">
        <f>IFERROR(__xludf.DUMMYFUNCTION("""COMPUTED_VALUE"""),"")</f>
        <v/>
      </c>
      <c r="I86" s="1" t="str">
        <f>IFERROR(__xludf.DUMMYFUNCTION("""COMPUTED_VALUE"""),"")</f>
        <v/>
      </c>
      <c r="J86" s="1" t="str">
        <f>IFERROR(__xludf.DUMMYFUNCTION("""COMPUTED_VALUE"""),"")</f>
        <v/>
      </c>
    </row>
    <row r="87">
      <c r="A87" s="1" t="str">
        <f>IFERROR(__xludf.DUMMYFUNCTION("""COMPUTED_VALUE"""),"")</f>
        <v/>
      </c>
      <c r="B87" s="1" t="str">
        <f>IFERROR(__xludf.DUMMYFUNCTION("""COMPUTED_VALUE"""),"")</f>
        <v/>
      </c>
      <c r="C87" s="1" t="str">
        <f>IFERROR(__xludf.DUMMYFUNCTION("""COMPUTED_VALUE"""),"")</f>
        <v/>
      </c>
      <c r="D87" s="1" t="str">
        <f>IFERROR(__xludf.DUMMYFUNCTION("""COMPUTED_VALUE"""),"")</f>
        <v/>
      </c>
      <c r="E87" s="1" t="str">
        <f>IFERROR(__xludf.DUMMYFUNCTION("""COMPUTED_VALUE"""),"")</f>
        <v/>
      </c>
      <c r="F87" s="1" t="str">
        <f>IFERROR(__xludf.DUMMYFUNCTION("""COMPUTED_VALUE"""),"")</f>
        <v/>
      </c>
      <c r="G87" s="1" t="str">
        <f>IFERROR(__xludf.DUMMYFUNCTION("""COMPUTED_VALUE"""),"")</f>
        <v/>
      </c>
      <c r="H87" s="1" t="str">
        <f>IFERROR(__xludf.DUMMYFUNCTION("""COMPUTED_VALUE"""),"")</f>
        <v/>
      </c>
      <c r="I87" s="1" t="str">
        <f>IFERROR(__xludf.DUMMYFUNCTION("""COMPUTED_VALUE"""),"")</f>
        <v/>
      </c>
      <c r="J87" s="1" t="str">
        <f>IFERROR(__xludf.DUMMYFUNCTION("""COMPUTED_VALUE"""),"")</f>
        <v/>
      </c>
    </row>
    <row r="88">
      <c r="A88" s="1" t="str">
        <f>IFERROR(__xludf.DUMMYFUNCTION("""COMPUTED_VALUE"""),"")</f>
        <v/>
      </c>
      <c r="B88" s="1" t="str">
        <f>IFERROR(__xludf.DUMMYFUNCTION("""COMPUTED_VALUE"""),"")</f>
        <v/>
      </c>
      <c r="C88" s="1" t="str">
        <f>IFERROR(__xludf.DUMMYFUNCTION("""COMPUTED_VALUE"""),"")</f>
        <v/>
      </c>
      <c r="D88" s="1" t="str">
        <f>IFERROR(__xludf.DUMMYFUNCTION("""COMPUTED_VALUE"""),"")</f>
        <v/>
      </c>
      <c r="E88" s="1" t="str">
        <f>IFERROR(__xludf.DUMMYFUNCTION("""COMPUTED_VALUE"""),"")</f>
        <v/>
      </c>
      <c r="F88" s="1" t="str">
        <f>IFERROR(__xludf.DUMMYFUNCTION("""COMPUTED_VALUE"""),"")</f>
        <v/>
      </c>
      <c r="G88" s="1" t="str">
        <f>IFERROR(__xludf.DUMMYFUNCTION("""COMPUTED_VALUE"""),"")</f>
        <v/>
      </c>
      <c r="H88" s="1" t="str">
        <f>IFERROR(__xludf.DUMMYFUNCTION("""COMPUTED_VALUE"""),"")</f>
        <v/>
      </c>
      <c r="I88" s="1" t="str">
        <f>IFERROR(__xludf.DUMMYFUNCTION("""COMPUTED_VALUE"""),"")</f>
        <v/>
      </c>
      <c r="J88" s="1" t="str">
        <f>IFERROR(__xludf.DUMMYFUNCTION("""COMPUTED_VALUE"""),"")</f>
        <v/>
      </c>
    </row>
    <row r="89">
      <c r="A89" s="1" t="str">
        <f>IFERROR(__xludf.DUMMYFUNCTION("""COMPUTED_VALUE"""),"")</f>
        <v/>
      </c>
      <c r="B89" s="1" t="str">
        <f>IFERROR(__xludf.DUMMYFUNCTION("""COMPUTED_VALUE"""),"")</f>
        <v/>
      </c>
      <c r="C89" s="1" t="str">
        <f>IFERROR(__xludf.DUMMYFUNCTION("""COMPUTED_VALUE"""),"")</f>
        <v/>
      </c>
      <c r="D89" s="1" t="str">
        <f>IFERROR(__xludf.DUMMYFUNCTION("""COMPUTED_VALUE"""),"")</f>
        <v/>
      </c>
      <c r="E89" s="1" t="str">
        <f>IFERROR(__xludf.DUMMYFUNCTION("""COMPUTED_VALUE"""),"")</f>
        <v/>
      </c>
      <c r="F89" s="1" t="str">
        <f>IFERROR(__xludf.DUMMYFUNCTION("""COMPUTED_VALUE"""),"")</f>
        <v/>
      </c>
      <c r="G89" s="1" t="str">
        <f>IFERROR(__xludf.DUMMYFUNCTION("""COMPUTED_VALUE"""),"")</f>
        <v/>
      </c>
      <c r="H89" s="1" t="str">
        <f>IFERROR(__xludf.DUMMYFUNCTION("""COMPUTED_VALUE"""),"")</f>
        <v/>
      </c>
      <c r="I89" s="1" t="str">
        <f>IFERROR(__xludf.DUMMYFUNCTION("""COMPUTED_VALUE"""),"")</f>
        <v/>
      </c>
      <c r="J89" s="1" t="str">
        <f>IFERROR(__xludf.DUMMYFUNCTION("""COMPUTED_VALUE"""),"")</f>
        <v/>
      </c>
    </row>
    <row r="90">
      <c r="A90" s="1" t="str">
        <f>IFERROR(__xludf.DUMMYFUNCTION("""COMPUTED_VALUE"""),"")</f>
        <v/>
      </c>
      <c r="B90" s="1" t="str">
        <f>IFERROR(__xludf.DUMMYFUNCTION("""COMPUTED_VALUE"""),"")</f>
        <v/>
      </c>
      <c r="C90" s="1" t="str">
        <f>IFERROR(__xludf.DUMMYFUNCTION("""COMPUTED_VALUE"""),"")</f>
        <v/>
      </c>
      <c r="D90" s="1" t="str">
        <f>IFERROR(__xludf.DUMMYFUNCTION("""COMPUTED_VALUE"""),"")</f>
        <v/>
      </c>
      <c r="E90" s="1" t="str">
        <f>IFERROR(__xludf.DUMMYFUNCTION("""COMPUTED_VALUE"""),"")</f>
        <v/>
      </c>
      <c r="F90" s="1" t="str">
        <f>IFERROR(__xludf.DUMMYFUNCTION("""COMPUTED_VALUE"""),"")</f>
        <v/>
      </c>
      <c r="G90" s="1" t="str">
        <f>IFERROR(__xludf.DUMMYFUNCTION("""COMPUTED_VALUE"""),"")</f>
        <v/>
      </c>
      <c r="H90" s="1" t="str">
        <f>IFERROR(__xludf.DUMMYFUNCTION("""COMPUTED_VALUE"""),"")</f>
        <v/>
      </c>
      <c r="I90" s="1" t="str">
        <f>IFERROR(__xludf.DUMMYFUNCTION("""COMPUTED_VALUE"""),"")</f>
        <v/>
      </c>
      <c r="J90" s="1" t="str">
        <f>IFERROR(__xludf.DUMMYFUNCTION("""COMPUTED_VALUE"""),"")</f>
        <v/>
      </c>
    </row>
    <row r="91">
      <c r="A91" s="1" t="str">
        <f>IFERROR(__xludf.DUMMYFUNCTION("""COMPUTED_VALUE"""),"")</f>
        <v/>
      </c>
      <c r="B91" s="1" t="str">
        <f>IFERROR(__xludf.DUMMYFUNCTION("""COMPUTED_VALUE"""),"")</f>
        <v/>
      </c>
      <c r="C91" s="1" t="str">
        <f>IFERROR(__xludf.DUMMYFUNCTION("""COMPUTED_VALUE"""),"")</f>
        <v/>
      </c>
      <c r="D91" s="1" t="str">
        <f>IFERROR(__xludf.DUMMYFUNCTION("""COMPUTED_VALUE"""),"")</f>
        <v/>
      </c>
      <c r="E91" s="1" t="str">
        <f>IFERROR(__xludf.DUMMYFUNCTION("""COMPUTED_VALUE"""),"")</f>
        <v/>
      </c>
      <c r="F91" s="1" t="str">
        <f>IFERROR(__xludf.DUMMYFUNCTION("""COMPUTED_VALUE"""),"")</f>
        <v/>
      </c>
      <c r="G91" s="1" t="str">
        <f>IFERROR(__xludf.DUMMYFUNCTION("""COMPUTED_VALUE"""),"")</f>
        <v/>
      </c>
      <c r="H91" s="1" t="str">
        <f>IFERROR(__xludf.DUMMYFUNCTION("""COMPUTED_VALUE"""),"")</f>
        <v/>
      </c>
      <c r="I91" s="1" t="str">
        <f>IFERROR(__xludf.DUMMYFUNCTION("""COMPUTED_VALUE"""),"")</f>
        <v/>
      </c>
      <c r="J91" s="1" t="str">
        <f>IFERROR(__xludf.DUMMYFUNCTION("""COMPUTED_VALUE"""),"")</f>
        <v/>
      </c>
    </row>
    <row r="92">
      <c r="A92" s="1" t="str">
        <f>IFERROR(__xludf.DUMMYFUNCTION("""COMPUTED_VALUE"""),"")</f>
        <v/>
      </c>
      <c r="B92" s="1" t="str">
        <f>IFERROR(__xludf.DUMMYFUNCTION("""COMPUTED_VALUE"""),"")</f>
        <v/>
      </c>
      <c r="C92" s="1" t="str">
        <f>IFERROR(__xludf.DUMMYFUNCTION("""COMPUTED_VALUE"""),"")</f>
        <v/>
      </c>
      <c r="D92" s="1" t="str">
        <f>IFERROR(__xludf.DUMMYFUNCTION("""COMPUTED_VALUE"""),"")</f>
        <v/>
      </c>
      <c r="E92" s="1" t="str">
        <f>IFERROR(__xludf.DUMMYFUNCTION("""COMPUTED_VALUE"""),"")</f>
        <v/>
      </c>
      <c r="F92" s="1" t="str">
        <f>IFERROR(__xludf.DUMMYFUNCTION("""COMPUTED_VALUE"""),"")</f>
        <v/>
      </c>
      <c r="G92" s="1" t="str">
        <f>IFERROR(__xludf.DUMMYFUNCTION("""COMPUTED_VALUE"""),"")</f>
        <v/>
      </c>
      <c r="H92" s="1" t="str">
        <f>IFERROR(__xludf.DUMMYFUNCTION("""COMPUTED_VALUE"""),"")</f>
        <v/>
      </c>
      <c r="I92" s="1" t="str">
        <f>IFERROR(__xludf.DUMMYFUNCTION("""COMPUTED_VALUE"""),"")</f>
        <v/>
      </c>
      <c r="J92" s="1" t="str">
        <f>IFERROR(__xludf.DUMMYFUNCTION("""COMPUTED_VALUE"""),"")</f>
        <v/>
      </c>
    </row>
    <row r="93">
      <c r="A93" s="1" t="str">
        <f>IFERROR(__xludf.DUMMYFUNCTION("""COMPUTED_VALUE"""),"")</f>
        <v/>
      </c>
      <c r="B93" s="1" t="str">
        <f>IFERROR(__xludf.DUMMYFUNCTION("""COMPUTED_VALUE"""),"")</f>
        <v/>
      </c>
      <c r="C93" s="1" t="str">
        <f>IFERROR(__xludf.DUMMYFUNCTION("""COMPUTED_VALUE"""),"")</f>
        <v/>
      </c>
      <c r="D93" s="1" t="str">
        <f>IFERROR(__xludf.DUMMYFUNCTION("""COMPUTED_VALUE"""),"")</f>
        <v/>
      </c>
      <c r="E93" s="1" t="str">
        <f>IFERROR(__xludf.DUMMYFUNCTION("""COMPUTED_VALUE"""),"")</f>
        <v/>
      </c>
      <c r="F93" s="1" t="str">
        <f>IFERROR(__xludf.DUMMYFUNCTION("""COMPUTED_VALUE"""),"")</f>
        <v/>
      </c>
      <c r="G93" s="1" t="str">
        <f>IFERROR(__xludf.DUMMYFUNCTION("""COMPUTED_VALUE"""),"")</f>
        <v/>
      </c>
      <c r="H93" s="1" t="str">
        <f>IFERROR(__xludf.DUMMYFUNCTION("""COMPUTED_VALUE"""),"")</f>
        <v/>
      </c>
      <c r="I93" s="1" t="str">
        <f>IFERROR(__xludf.DUMMYFUNCTION("""COMPUTED_VALUE"""),"")</f>
        <v/>
      </c>
      <c r="J93" s="1" t="str">
        <f>IFERROR(__xludf.DUMMYFUNCTION("""COMPUTED_VALUE"""),"")</f>
        <v/>
      </c>
    </row>
    <row r="94">
      <c r="A94" s="1" t="str">
        <f>IFERROR(__xludf.DUMMYFUNCTION("""COMPUTED_VALUE"""),"")</f>
        <v/>
      </c>
      <c r="B94" s="1" t="str">
        <f>IFERROR(__xludf.DUMMYFUNCTION("""COMPUTED_VALUE"""),"")</f>
        <v/>
      </c>
      <c r="C94" s="1" t="str">
        <f>IFERROR(__xludf.DUMMYFUNCTION("""COMPUTED_VALUE"""),"")</f>
        <v/>
      </c>
      <c r="D94" s="1" t="str">
        <f>IFERROR(__xludf.DUMMYFUNCTION("""COMPUTED_VALUE"""),"")</f>
        <v/>
      </c>
      <c r="E94" s="1" t="str">
        <f>IFERROR(__xludf.DUMMYFUNCTION("""COMPUTED_VALUE"""),"")</f>
        <v/>
      </c>
      <c r="F94" s="1" t="str">
        <f>IFERROR(__xludf.DUMMYFUNCTION("""COMPUTED_VALUE"""),"")</f>
        <v/>
      </c>
      <c r="G94" s="1" t="str">
        <f>IFERROR(__xludf.DUMMYFUNCTION("""COMPUTED_VALUE"""),"")</f>
        <v/>
      </c>
      <c r="H94" s="1" t="str">
        <f>IFERROR(__xludf.DUMMYFUNCTION("""COMPUTED_VALUE"""),"")</f>
        <v/>
      </c>
      <c r="I94" s="1" t="str">
        <f>IFERROR(__xludf.DUMMYFUNCTION("""COMPUTED_VALUE"""),"")</f>
        <v/>
      </c>
      <c r="J94" s="1" t="str">
        <f>IFERROR(__xludf.DUMMYFUNCTION("""COMPUTED_VALUE"""),"")</f>
        <v/>
      </c>
    </row>
    <row r="95">
      <c r="A95" s="1" t="str">
        <f>IFERROR(__xludf.DUMMYFUNCTION("""COMPUTED_VALUE"""),"")</f>
        <v/>
      </c>
      <c r="B95" s="1" t="str">
        <f>IFERROR(__xludf.DUMMYFUNCTION("""COMPUTED_VALUE"""),"")</f>
        <v/>
      </c>
      <c r="C95" s="1" t="str">
        <f>IFERROR(__xludf.DUMMYFUNCTION("""COMPUTED_VALUE"""),"")</f>
        <v/>
      </c>
      <c r="D95" s="1" t="str">
        <f>IFERROR(__xludf.DUMMYFUNCTION("""COMPUTED_VALUE"""),"")</f>
        <v/>
      </c>
      <c r="E95" s="1" t="str">
        <f>IFERROR(__xludf.DUMMYFUNCTION("""COMPUTED_VALUE"""),"")</f>
        <v/>
      </c>
      <c r="F95" s="1" t="str">
        <f>IFERROR(__xludf.DUMMYFUNCTION("""COMPUTED_VALUE"""),"")</f>
        <v/>
      </c>
      <c r="G95" s="1" t="str">
        <f>IFERROR(__xludf.DUMMYFUNCTION("""COMPUTED_VALUE"""),"")</f>
        <v/>
      </c>
      <c r="H95" s="1" t="str">
        <f>IFERROR(__xludf.DUMMYFUNCTION("""COMPUTED_VALUE"""),"")</f>
        <v/>
      </c>
      <c r="I95" s="1" t="str">
        <f>IFERROR(__xludf.DUMMYFUNCTION("""COMPUTED_VALUE"""),"")</f>
        <v/>
      </c>
      <c r="J95" s="1" t="str">
        <f>IFERROR(__xludf.DUMMYFUNCTION("""COMPUTED_VALUE"""),"")</f>
        <v/>
      </c>
    </row>
    <row r="96">
      <c r="A96" s="1" t="str">
        <f>IFERROR(__xludf.DUMMYFUNCTION("""COMPUTED_VALUE"""),"")</f>
        <v/>
      </c>
      <c r="B96" s="1" t="str">
        <f>IFERROR(__xludf.DUMMYFUNCTION("""COMPUTED_VALUE"""),"")</f>
        <v/>
      </c>
      <c r="C96" s="1" t="str">
        <f>IFERROR(__xludf.DUMMYFUNCTION("""COMPUTED_VALUE"""),"")</f>
        <v/>
      </c>
      <c r="D96" s="1" t="str">
        <f>IFERROR(__xludf.DUMMYFUNCTION("""COMPUTED_VALUE"""),"")</f>
        <v/>
      </c>
      <c r="E96" s="1" t="str">
        <f>IFERROR(__xludf.DUMMYFUNCTION("""COMPUTED_VALUE"""),"")</f>
        <v/>
      </c>
      <c r="F96" s="1" t="str">
        <f>IFERROR(__xludf.DUMMYFUNCTION("""COMPUTED_VALUE"""),"")</f>
        <v/>
      </c>
      <c r="G96" s="1" t="str">
        <f>IFERROR(__xludf.DUMMYFUNCTION("""COMPUTED_VALUE"""),"")</f>
        <v/>
      </c>
      <c r="H96" s="1" t="str">
        <f>IFERROR(__xludf.DUMMYFUNCTION("""COMPUTED_VALUE"""),"")</f>
        <v/>
      </c>
      <c r="I96" s="1" t="str">
        <f>IFERROR(__xludf.DUMMYFUNCTION("""COMPUTED_VALUE"""),"")</f>
        <v/>
      </c>
      <c r="J96" s="1" t="str">
        <f>IFERROR(__xludf.DUMMYFUNCTION("""COMPUTED_VALUE"""),"")</f>
        <v/>
      </c>
    </row>
    <row r="97">
      <c r="A97" s="1" t="str">
        <f>IFERROR(__xludf.DUMMYFUNCTION("""COMPUTED_VALUE"""),"")</f>
        <v/>
      </c>
      <c r="B97" s="1" t="str">
        <f>IFERROR(__xludf.DUMMYFUNCTION("""COMPUTED_VALUE"""),"")</f>
        <v/>
      </c>
      <c r="C97" s="1" t="str">
        <f>IFERROR(__xludf.DUMMYFUNCTION("""COMPUTED_VALUE"""),"")</f>
        <v/>
      </c>
      <c r="D97" s="1" t="str">
        <f>IFERROR(__xludf.DUMMYFUNCTION("""COMPUTED_VALUE"""),"")</f>
        <v/>
      </c>
      <c r="E97" s="1" t="str">
        <f>IFERROR(__xludf.DUMMYFUNCTION("""COMPUTED_VALUE"""),"")</f>
        <v/>
      </c>
      <c r="F97" s="1" t="str">
        <f>IFERROR(__xludf.DUMMYFUNCTION("""COMPUTED_VALUE"""),"")</f>
        <v/>
      </c>
      <c r="G97" s="1" t="str">
        <f>IFERROR(__xludf.DUMMYFUNCTION("""COMPUTED_VALUE"""),"")</f>
        <v/>
      </c>
      <c r="H97" s="1" t="str">
        <f>IFERROR(__xludf.DUMMYFUNCTION("""COMPUTED_VALUE"""),"")</f>
        <v/>
      </c>
      <c r="I97" s="1" t="str">
        <f>IFERROR(__xludf.DUMMYFUNCTION("""COMPUTED_VALUE"""),"")</f>
        <v/>
      </c>
      <c r="J97" s="1" t="str">
        <f>IFERROR(__xludf.DUMMYFUNCTION("""COMPUTED_VALUE"""),"")</f>
        <v/>
      </c>
    </row>
    <row r="98">
      <c r="A98" s="1" t="str">
        <f>IFERROR(__xludf.DUMMYFUNCTION("""COMPUTED_VALUE"""),"")</f>
        <v/>
      </c>
      <c r="B98" s="1" t="str">
        <f>IFERROR(__xludf.DUMMYFUNCTION("""COMPUTED_VALUE"""),"")</f>
        <v/>
      </c>
      <c r="C98" s="1" t="str">
        <f>IFERROR(__xludf.DUMMYFUNCTION("""COMPUTED_VALUE"""),"")</f>
        <v/>
      </c>
      <c r="D98" s="1" t="str">
        <f>IFERROR(__xludf.DUMMYFUNCTION("""COMPUTED_VALUE"""),"")</f>
        <v/>
      </c>
      <c r="E98" s="1" t="str">
        <f>IFERROR(__xludf.DUMMYFUNCTION("""COMPUTED_VALUE"""),"")</f>
        <v/>
      </c>
      <c r="F98" s="1" t="str">
        <f>IFERROR(__xludf.DUMMYFUNCTION("""COMPUTED_VALUE"""),"")</f>
        <v/>
      </c>
      <c r="G98" s="1" t="str">
        <f>IFERROR(__xludf.DUMMYFUNCTION("""COMPUTED_VALUE"""),"")</f>
        <v/>
      </c>
      <c r="H98" s="1" t="str">
        <f>IFERROR(__xludf.DUMMYFUNCTION("""COMPUTED_VALUE"""),"")</f>
        <v/>
      </c>
      <c r="I98" s="1" t="str">
        <f>IFERROR(__xludf.DUMMYFUNCTION("""COMPUTED_VALUE"""),"")</f>
        <v/>
      </c>
      <c r="J98" s="1" t="str">
        <f>IFERROR(__xludf.DUMMYFUNCTION("""COMPUTED_VALUE"""),"")</f>
        <v/>
      </c>
    </row>
    <row r="99">
      <c r="A99" s="1" t="str">
        <f>IFERROR(__xludf.DUMMYFUNCTION("""COMPUTED_VALUE"""),"")</f>
        <v/>
      </c>
      <c r="B99" s="1" t="str">
        <f>IFERROR(__xludf.DUMMYFUNCTION("""COMPUTED_VALUE"""),"")</f>
        <v/>
      </c>
      <c r="C99" s="1" t="str">
        <f>IFERROR(__xludf.DUMMYFUNCTION("""COMPUTED_VALUE"""),"")</f>
        <v/>
      </c>
      <c r="D99" s="1" t="str">
        <f>IFERROR(__xludf.DUMMYFUNCTION("""COMPUTED_VALUE"""),"")</f>
        <v/>
      </c>
      <c r="E99" s="1" t="str">
        <f>IFERROR(__xludf.DUMMYFUNCTION("""COMPUTED_VALUE"""),"")</f>
        <v/>
      </c>
      <c r="F99" s="1" t="str">
        <f>IFERROR(__xludf.DUMMYFUNCTION("""COMPUTED_VALUE"""),"")</f>
        <v/>
      </c>
      <c r="G99" s="1" t="str">
        <f>IFERROR(__xludf.DUMMYFUNCTION("""COMPUTED_VALUE"""),"")</f>
        <v/>
      </c>
      <c r="H99" s="1" t="str">
        <f>IFERROR(__xludf.DUMMYFUNCTION("""COMPUTED_VALUE"""),"")</f>
        <v/>
      </c>
      <c r="I99" s="1" t="str">
        <f>IFERROR(__xludf.DUMMYFUNCTION("""COMPUTED_VALUE"""),"")</f>
        <v/>
      </c>
      <c r="J99" s="1" t="str">
        <f>IFERROR(__xludf.DUMMYFUNCTION("""COMPUTED_VALUE"""),"")</f>
        <v/>
      </c>
    </row>
    <row r="100">
      <c r="A100" s="1" t="str">
        <f>IFERROR(__xludf.DUMMYFUNCTION("""COMPUTED_VALUE"""),"")</f>
        <v/>
      </c>
      <c r="B100" s="1" t="str">
        <f>IFERROR(__xludf.DUMMYFUNCTION("""COMPUTED_VALUE"""),"")</f>
        <v/>
      </c>
      <c r="C100" s="1" t="str">
        <f>IFERROR(__xludf.DUMMYFUNCTION("""COMPUTED_VALUE"""),"")</f>
        <v/>
      </c>
      <c r="D100" s="1" t="str">
        <f>IFERROR(__xludf.DUMMYFUNCTION("""COMPUTED_VALUE"""),"")</f>
        <v/>
      </c>
      <c r="E100" s="1" t="str">
        <f>IFERROR(__xludf.DUMMYFUNCTION("""COMPUTED_VALUE"""),"")</f>
        <v/>
      </c>
      <c r="F100" s="1" t="str">
        <f>IFERROR(__xludf.DUMMYFUNCTION("""COMPUTED_VALUE"""),"")</f>
        <v/>
      </c>
      <c r="G100" s="1" t="str">
        <f>IFERROR(__xludf.DUMMYFUNCTION("""COMPUTED_VALUE"""),"")</f>
        <v/>
      </c>
      <c r="H100" s="1" t="str">
        <f>IFERROR(__xludf.DUMMYFUNCTION("""COMPUTED_VALUE"""),"")</f>
        <v/>
      </c>
      <c r="I100" s="1" t="str">
        <f>IFERROR(__xludf.DUMMYFUNCTION("""COMPUTED_VALUE"""),"")</f>
        <v/>
      </c>
      <c r="J100" s="1" t="str">
        <f>IFERROR(__xludf.DUMMYFUNCTION("""COMPUTED_VALUE"""),"")</f>
        <v/>
      </c>
    </row>
    <row r="101">
      <c r="A101" s="1" t="str">
        <f>IFERROR(__xludf.DUMMYFUNCTION("""COMPUTED_VALUE"""),"")</f>
        <v/>
      </c>
      <c r="B101" s="1" t="str">
        <f>IFERROR(__xludf.DUMMYFUNCTION("""COMPUTED_VALUE"""),"")</f>
        <v/>
      </c>
      <c r="C101" s="1" t="str">
        <f>IFERROR(__xludf.DUMMYFUNCTION("""COMPUTED_VALUE"""),"")</f>
        <v/>
      </c>
      <c r="D101" s="1" t="str">
        <f>IFERROR(__xludf.DUMMYFUNCTION("""COMPUTED_VALUE"""),"")</f>
        <v/>
      </c>
      <c r="E101" s="1" t="str">
        <f>IFERROR(__xludf.DUMMYFUNCTION("""COMPUTED_VALUE"""),"")</f>
        <v/>
      </c>
      <c r="F101" s="1" t="str">
        <f>IFERROR(__xludf.DUMMYFUNCTION("""COMPUTED_VALUE"""),"")</f>
        <v/>
      </c>
      <c r="G101" s="1" t="str">
        <f>IFERROR(__xludf.DUMMYFUNCTION("""COMPUTED_VALUE"""),"")</f>
        <v/>
      </c>
      <c r="H101" s="1" t="str">
        <f>IFERROR(__xludf.DUMMYFUNCTION("""COMPUTED_VALUE"""),"")</f>
        <v/>
      </c>
      <c r="I101" s="1" t="str">
        <f>IFERROR(__xludf.DUMMYFUNCTION("""COMPUTED_VALUE"""),"")</f>
        <v/>
      </c>
      <c r="J101" s="1" t="str">
        <f>IFERROR(__xludf.DUMMYFUNCTION("""COMPUTED_VALUE"""),"")</f>
        <v/>
      </c>
    </row>
    <row r="102">
      <c r="A102" s="1" t="str">
        <f>IFERROR(__xludf.DUMMYFUNCTION("""COMPUTED_VALUE"""),"")</f>
        <v/>
      </c>
      <c r="B102" s="1" t="str">
        <f>IFERROR(__xludf.DUMMYFUNCTION("""COMPUTED_VALUE"""),"")</f>
        <v/>
      </c>
      <c r="C102" s="1" t="str">
        <f>IFERROR(__xludf.DUMMYFUNCTION("""COMPUTED_VALUE"""),"")</f>
        <v/>
      </c>
      <c r="D102" s="1" t="str">
        <f>IFERROR(__xludf.DUMMYFUNCTION("""COMPUTED_VALUE"""),"")</f>
        <v/>
      </c>
      <c r="E102" s="1" t="str">
        <f>IFERROR(__xludf.DUMMYFUNCTION("""COMPUTED_VALUE"""),"")</f>
        <v/>
      </c>
      <c r="F102" s="1" t="str">
        <f>IFERROR(__xludf.DUMMYFUNCTION("""COMPUTED_VALUE"""),"")</f>
        <v/>
      </c>
      <c r="G102" s="1" t="str">
        <f>IFERROR(__xludf.DUMMYFUNCTION("""COMPUTED_VALUE"""),"")</f>
        <v/>
      </c>
      <c r="H102" s="1" t="str">
        <f>IFERROR(__xludf.DUMMYFUNCTION("""COMPUTED_VALUE"""),"")</f>
        <v/>
      </c>
      <c r="I102" s="1" t="str">
        <f>IFERROR(__xludf.DUMMYFUNCTION("""COMPUTED_VALUE"""),"")</f>
        <v/>
      </c>
      <c r="J102" s="1" t="str">
        <f>IFERROR(__xludf.DUMMYFUNCTION("""COMPUTED_VALUE"""),"")</f>
        <v/>
      </c>
    </row>
    <row r="103">
      <c r="A103" s="1" t="str">
        <f>IFERROR(__xludf.DUMMYFUNCTION("""COMPUTED_VALUE"""),"")</f>
        <v/>
      </c>
      <c r="B103" s="1" t="str">
        <f>IFERROR(__xludf.DUMMYFUNCTION("""COMPUTED_VALUE"""),"")</f>
        <v/>
      </c>
      <c r="C103" s="1" t="str">
        <f>IFERROR(__xludf.DUMMYFUNCTION("""COMPUTED_VALUE"""),"")</f>
        <v/>
      </c>
      <c r="D103" s="1" t="str">
        <f>IFERROR(__xludf.DUMMYFUNCTION("""COMPUTED_VALUE"""),"")</f>
        <v/>
      </c>
      <c r="E103" s="1" t="str">
        <f>IFERROR(__xludf.DUMMYFUNCTION("""COMPUTED_VALUE"""),"")</f>
        <v/>
      </c>
      <c r="F103" s="1" t="str">
        <f>IFERROR(__xludf.DUMMYFUNCTION("""COMPUTED_VALUE"""),"")</f>
        <v/>
      </c>
      <c r="G103" s="1" t="str">
        <f>IFERROR(__xludf.DUMMYFUNCTION("""COMPUTED_VALUE"""),"")</f>
        <v/>
      </c>
      <c r="H103" s="1" t="str">
        <f>IFERROR(__xludf.DUMMYFUNCTION("""COMPUTED_VALUE"""),"")</f>
        <v/>
      </c>
      <c r="I103" s="1" t="str">
        <f>IFERROR(__xludf.DUMMYFUNCTION("""COMPUTED_VALUE"""),"")</f>
        <v/>
      </c>
      <c r="J103" s="1" t="str">
        <f>IFERROR(__xludf.DUMMYFUNCTION("""COMPUTED_VALUE"""),"")</f>
        <v/>
      </c>
    </row>
    <row r="104">
      <c r="A104" s="1" t="str">
        <f>IFERROR(__xludf.DUMMYFUNCTION("""COMPUTED_VALUE"""),"")</f>
        <v/>
      </c>
      <c r="B104" s="1" t="str">
        <f>IFERROR(__xludf.DUMMYFUNCTION("""COMPUTED_VALUE"""),"")</f>
        <v/>
      </c>
      <c r="C104" s="1" t="str">
        <f>IFERROR(__xludf.DUMMYFUNCTION("""COMPUTED_VALUE"""),"")</f>
        <v/>
      </c>
      <c r="D104" s="1" t="str">
        <f>IFERROR(__xludf.DUMMYFUNCTION("""COMPUTED_VALUE"""),"")</f>
        <v/>
      </c>
      <c r="E104" s="1" t="str">
        <f>IFERROR(__xludf.DUMMYFUNCTION("""COMPUTED_VALUE"""),"")</f>
        <v/>
      </c>
      <c r="F104" s="1" t="str">
        <f>IFERROR(__xludf.DUMMYFUNCTION("""COMPUTED_VALUE"""),"")</f>
        <v/>
      </c>
      <c r="G104" s="1" t="str">
        <f>IFERROR(__xludf.DUMMYFUNCTION("""COMPUTED_VALUE"""),"")</f>
        <v/>
      </c>
      <c r="H104" s="1" t="str">
        <f>IFERROR(__xludf.DUMMYFUNCTION("""COMPUTED_VALUE"""),"")</f>
        <v/>
      </c>
      <c r="I104" s="1" t="str">
        <f>IFERROR(__xludf.DUMMYFUNCTION("""COMPUTED_VALUE"""),"")</f>
        <v/>
      </c>
      <c r="J104" s="1" t="str">
        <f>IFERROR(__xludf.DUMMYFUNCTION("""COMPUTED_VALUE"""),"")</f>
        <v/>
      </c>
    </row>
    <row r="105">
      <c r="A105" s="1" t="str">
        <f>IFERROR(__xludf.DUMMYFUNCTION("""COMPUTED_VALUE"""),"")</f>
        <v/>
      </c>
      <c r="B105" s="1" t="str">
        <f>IFERROR(__xludf.DUMMYFUNCTION("""COMPUTED_VALUE"""),"")</f>
        <v/>
      </c>
      <c r="C105" s="1" t="str">
        <f>IFERROR(__xludf.DUMMYFUNCTION("""COMPUTED_VALUE"""),"")</f>
        <v/>
      </c>
      <c r="D105" s="1" t="str">
        <f>IFERROR(__xludf.DUMMYFUNCTION("""COMPUTED_VALUE"""),"")</f>
        <v/>
      </c>
      <c r="E105" s="1" t="str">
        <f>IFERROR(__xludf.DUMMYFUNCTION("""COMPUTED_VALUE"""),"")</f>
        <v/>
      </c>
      <c r="F105" s="1" t="str">
        <f>IFERROR(__xludf.DUMMYFUNCTION("""COMPUTED_VALUE"""),"")</f>
        <v/>
      </c>
      <c r="G105" s="1" t="str">
        <f>IFERROR(__xludf.DUMMYFUNCTION("""COMPUTED_VALUE"""),"")</f>
        <v/>
      </c>
      <c r="H105" s="1" t="str">
        <f>IFERROR(__xludf.DUMMYFUNCTION("""COMPUTED_VALUE"""),"")</f>
        <v/>
      </c>
      <c r="I105" s="1" t="str">
        <f>IFERROR(__xludf.DUMMYFUNCTION("""COMPUTED_VALUE"""),"")</f>
        <v/>
      </c>
      <c r="J105" s="1" t="str">
        <f>IFERROR(__xludf.DUMMYFUNCTION("""COMPUTED_VALUE"""),"")</f>
        <v/>
      </c>
    </row>
    <row r="106">
      <c r="A106" s="1" t="str">
        <f>IFERROR(__xludf.DUMMYFUNCTION("""COMPUTED_VALUE"""),"")</f>
        <v/>
      </c>
      <c r="B106" s="1" t="str">
        <f>IFERROR(__xludf.DUMMYFUNCTION("""COMPUTED_VALUE"""),"")</f>
        <v/>
      </c>
      <c r="C106" s="1" t="str">
        <f>IFERROR(__xludf.DUMMYFUNCTION("""COMPUTED_VALUE"""),"")</f>
        <v/>
      </c>
      <c r="D106" s="1" t="str">
        <f>IFERROR(__xludf.DUMMYFUNCTION("""COMPUTED_VALUE"""),"")</f>
        <v/>
      </c>
      <c r="E106" s="1" t="str">
        <f>IFERROR(__xludf.DUMMYFUNCTION("""COMPUTED_VALUE"""),"")</f>
        <v/>
      </c>
      <c r="F106" s="1" t="str">
        <f>IFERROR(__xludf.DUMMYFUNCTION("""COMPUTED_VALUE"""),"")</f>
        <v/>
      </c>
      <c r="G106" s="1" t="str">
        <f>IFERROR(__xludf.DUMMYFUNCTION("""COMPUTED_VALUE"""),"")</f>
        <v/>
      </c>
      <c r="H106" s="1" t="str">
        <f>IFERROR(__xludf.DUMMYFUNCTION("""COMPUTED_VALUE"""),"")</f>
        <v/>
      </c>
      <c r="I106" s="1" t="str">
        <f>IFERROR(__xludf.DUMMYFUNCTION("""COMPUTED_VALUE"""),"")</f>
        <v/>
      </c>
      <c r="J106" s="1" t="str">
        <f>IFERROR(__xludf.DUMMYFUNCTION("""COMPUTED_VALUE"""),"")</f>
        <v/>
      </c>
    </row>
    <row r="107">
      <c r="A107" s="1" t="str">
        <f>IFERROR(__xludf.DUMMYFUNCTION("""COMPUTED_VALUE"""),"")</f>
        <v/>
      </c>
      <c r="B107" s="1" t="str">
        <f>IFERROR(__xludf.DUMMYFUNCTION("""COMPUTED_VALUE"""),"")</f>
        <v/>
      </c>
      <c r="C107" s="1" t="str">
        <f>IFERROR(__xludf.DUMMYFUNCTION("""COMPUTED_VALUE"""),"")</f>
        <v/>
      </c>
      <c r="D107" s="1" t="str">
        <f>IFERROR(__xludf.DUMMYFUNCTION("""COMPUTED_VALUE"""),"")</f>
        <v/>
      </c>
      <c r="E107" s="1" t="str">
        <f>IFERROR(__xludf.DUMMYFUNCTION("""COMPUTED_VALUE"""),"")</f>
        <v/>
      </c>
      <c r="F107" s="1" t="str">
        <f>IFERROR(__xludf.DUMMYFUNCTION("""COMPUTED_VALUE"""),"")</f>
        <v/>
      </c>
      <c r="G107" s="1" t="str">
        <f>IFERROR(__xludf.DUMMYFUNCTION("""COMPUTED_VALUE"""),"")</f>
        <v/>
      </c>
      <c r="H107" s="1" t="str">
        <f>IFERROR(__xludf.DUMMYFUNCTION("""COMPUTED_VALUE"""),"")</f>
        <v/>
      </c>
      <c r="I107" s="1" t="str">
        <f>IFERROR(__xludf.DUMMYFUNCTION("""COMPUTED_VALUE"""),"")</f>
        <v/>
      </c>
      <c r="J107" s="1" t="str">
        <f>IFERROR(__xludf.DUMMYFUNCTION("""COMPUTED_VALUE"""),"")</f>
        <v/>
      </c>
    </row>
    <row r="108">
      <c r="A108" s="1" t="str">
        <f>IFERROR(__xludf.DUMMYFUNCTION("""COMPUTED_VALUE"""),"")</f>
        <v/>
      </c>
      <c r="B108" s="1" t="str">
        <f>IFERROR(__xludf.DUMMYFUNCTION("""COMPUTED_VALUE"""),"")</f>
        <v/>
      </c>
      <c r="C108" s="1" t="str">
        <f>IFERROR(__xludf.DUMMYFUNCTION("""COMPUTED_VALUE"""),"")</f>
        <v/>
      </c>
      <c r="D108" s="1" t="str">
        <f>IFERROR(__xludf.DUMMYFUNCTION("""COMPUTED_VALUE"""),"")</f>
        <v/>
      </c>
      <c r="E108" s="1" t="str">
        <f>IFERROR(__xludf.DUMMYFUNCTION("""COMPUTED_VALUE"""),"")</f>
        <v/>
      </c>
      <c r="F108" s="1" t="str">
        <f>IFERROR(__xludf.DUMMYFUNCTION("""COMPUTED_VALUE"""),"")</f>
        <v/>
      </c>
      <c r="G108" s="1" t="str">
        <f>IFERROR(__xludf.DUMMYFUNCTION("""COMPUTED_VALUE"""),"")</f>
        <v/>
      </c>
      <c r="H108" s="1" t="str">
        <f>IFERROR(__xludf.DUMMYFUNCTION("""COMPUTED_VALUE"""),"")</f>
        <v/>
      </c>
      <c r="I108" s="1" t="str">
        <f>IFERROR(__xludf.DUMMYFUNCTION("""COMPUTED_VALUE"""),"")</f>
        <v/>
      </c>
      <c r="J108" s="1" t="str">
        <f>IFERROR(__xludf.DUMMYFUNCTION("""COMPUTED_VALUE"""),"")</f>
        <v/>
      </c>
    </row>
    <row r="109">
      <c r="A109" s="1" t="str">
        <f>IFERROR(__xludf.DUMMYFUNCTION("""COMPUTED_VALUE"""),"")</f>
        <v/>
      </c>
      <c r="B109" s="1" t="str">
        <f>IFERROR(__xludf.DUMMYFUNCTION("""COMPUTED_VALUE"""),"")</f>
        <v/>
      </c>
      <c r="C109" s="1" t="str">
        <f>IFERROR(__xludf.DUMMYFUNCTION("""COMPUTED_VALUE"""),"")</f>
        <v/>
      </c>
      <c r="D109" s="1" t="str">
        <f>IFERROR(__xludf.DUMMYFUNCTION("""COMPUTED_VALUE"""),"")</f>
        <v/>
      </c>
      <c r="E109" s="1" t="str">
        <f>IFERROR(__xludf.DUMMYFUNCTION("""COMPUTED_VALUE"""),"")</f>
        <v/>
      </c>
      <c r="F109" s="1" t="str">
        <f>IFERROR(__xludf.DUMMYFUNCTION("""COMPUTED_VALUE"""),"")</f>
        <v/>
      </c>
      <c r="G109" s="1" t="str">
        <f>IFERROR(__xludf.DUMMYFUNCTION("""COMPUTED_VALUE"""),"")</f>
        <v/>
      </c>
      <c r="H109" s="1" t="str">
        <f>IFERROR(__xludf.DUMMYFUNCTION("""COMPUTED_VALUE"""),"")</f>
        <v/>
      </c>
      <c r="I109" s="1" t="str">
        <f>IFERROR(__xludf.DUMMYFUNCTION("""COMPUTED_VALUE"""),"")</f>
        <v/>
      </c>
      <c r="J109" s="1" t="str">
        <f>IFERROR(__xludf.DUMMYFUNCTION("""COMPUTED_VALUE"""),"")</f>
        <v/>
      </c>
    </row>
    <row r="110">
      <c r="A110" s="1" t="str">
        <f>IFERROR(__xludf.DUMMYFUNCTION("""COMPUTED_VALUE"""),"")</f>
        <v/>
      </c>
      <c r="B110" s="1" t="str">
        <f>IFERROR(__xludf.DUMMYFUNCTION("""COMPUTED_VALUE"""),"")</f>
        <v/>
      </c>
      <c r="C110" s="1" t="str">
        <f>IFERROR(__xludf.DUMMYFUNCTION("""COMPUTED_VALUE"""),"")</f>
        <v/>
      </c>
      <c r="D110" s="1" t="str">
        <f>IFERROR(__xludf.DUMMYFUNCTION("""COMPUTED_VALUE"""),"")</f>
        <v/>
      </c>
      <c r="E110" s="1" t="str">
        <f>IFERROR(__xludf.DUMMYFUNCTION("""COMPUTED_VALUE"""),"")</f>
        <v/>
      </c>
      <c r="F110" s="1" t="str">
        <f>IFERROR(__xludf.DUMMYFUNCTION("""COMPUTED_VALUE"""),"")</f>
        <v/>
      </c>
      <c r="G110" s="1" t="str">
        <f>IFERROR(__xludf.DUMMYFUNCTION("""COMPUTED_VALUE"""),"")</f>
        <v/>
      </c>
      <c r="H110" s="1" t="str">
        <f>IFERROR(__xludf.DUMMYFUNCTION("""COMPUTED_VALUE"""),"")</f>
        <v/>
      </c>
      <c r="I110" s="1" t="str">
        <f>IFERROR(__xludf.DUMMYFUNCTION("""COMPUTED_VALUE"""),"")</f>
        <v/>
      </c>
      <c r="J110" s="1" t="str">
        <f>IFERROR(__xludf.DUMMYFUNCTION("""COMPUTED_VALUE"""),"")</f>
        <v/>
      </c>
    </row>
    <row r="111">
      <c r="A111" s="1" t="str">
        <f>IFERROR(__xludf.DUMMYFUNCTION("""COMPUTED_VALUE"""),"")</f>
        <v/>
      </c>
      <c r="B111" s="1" t="str">
        <f>IFERROR(__xludf.DUMMYFUNCTION("""COMPUTED_VALUE"""),"")</f>
        <v/>
      </c>
      <c r="C111" s="1" t="str">
        <f>IFERROR(__xludf.DUMMYFUNCTION("""COMPUTED_VALUE"""),"")</f>
        <v/>
      </c>
      <c r="D111" s="1" t="str">
        <f>IFERROR(__xludf.DUMMYFUNCTION("""COMPUTED_VALUE"""),"")</f>
        <v/>
      </c>
      <c r="E111" s="1" t="str">
        <f>IFERROR(__xludf.DUMMYFUNCTION("""COMPUTED_VALUE"""),"")</f>
        <v/>
      </c>
      <c r="F111" s="1" t="str">
        <f>IFERROR(__xludf.DUMMYFUNCTION("""COMPUTED_VALUE"""),"")</f>
        <v/>
      </c>
      <c r="G111" s="1" t="str">
        <f>IFERROR(__xludf.DUMMYFUNCTION("""COMPUTED_VALUE"""),"")</f>
        <v/>
      </c>
      <c r="H111" s="1" t="str">
        <f>IFERROR(__xludf.DUMMYFUNCTION("""COMPUTED_VALUE"""),"")</f>
        <v/>
      </c>
      <c r="I111" s="1" t="str">
        <f>IFERROR(__xludf.DUMMYFUNCTION("""COMPUTED_VALUE"""),"")</f>
        <v/>
      </c>
      <c r="J111" s="1" t="str">
        <f>IFERROR(__xludf.DUMMYFUNCTION("""COMPUTED_VALUE"""),"")</f>
        <v/>
      </c>
    </row>
    <row r="112">
      <c r="A112" s="1" t="str">
        <f>IFERROR(__xludf.DUMMYFUNCTION("""COMPUTED_VALUE"""),"")</f>
        <v/>
      </c>
      <c r="B112" s="1" t="str">
        <f>IFERROR(__xludf.DUMMYFUNCTION("""COMPUTED_VALUE"""),"")</f>
        <v/>
      </c>
      <c r="C112" s="1" t="str">
        <f>IFERROR(__xludf.DUMMYFUNCTION("""COMPUTED_VALUE"""),"")</f>
        <v/>
      </c>
      <c r="D112" s="1" t="str">
        <f>IFERROR(__xludf.DUMMYFUNCTION("""COMPUTED_VALUE"""),"")</f>
        <v/>
      </c>
      <c r="E112" s="1" t="str">
        <f>IFERROR(__xludf.DUMMYFUNCTION("""COMPUTED_VALUE"""),"")</f>
        <v/>
      </c>
      <c r="F112" s="1" t="str">
        <f>IFERROR(__xludf.DUMMYFUNCTION("""COMPUTED_VALUE"""),"")</f>
        <v/>
      </c>
      <c r="G112" s="1" t="str">
        <f>IFERROR(__xludf.DUMMYFUNCTION("""COMPUTED_VALUE"""),"")</f>
        <v/>
      </c>
      <c r="H112" s="1" t="str">
        <f>IFERROR(__xludf.DUMMYFUNCTION("""COMPUTED_VALUE"""),"")</f>
        <v/>
      </c>
      <c r="I112" s="1" t="str">
        <f>IFERROR(__xludf.DUMMYFUNCTION("""COMPUTED_VALUE"""),"")</f>
        <v/>
      </c>
      <c r="J112" s="1" t="str">
        <f>IFERROR(__xludf.DUMMYFUNCTION("""COMPUTED_VALUE"""),"")</f>
        <v/>
      </c>
    </row>
    <row r="113">
      <c r="A113" s="1" t="str">
        <f>IFERROR(__xludf.DUMMYFUNCTION("""COMPUTED_VALUE"""),"")</f>
        <v/>
      </c>
      <c r="B113" s="1" t="str">
        <f>IFERROR(__xludf.DUMMYFUNCTION("""COMPUTED_VALUE"""),"")</f>
        <v/>
      </c>
      <c r="C113" s="1" t="str">
        <f>IFERROR(__xludf.DUMMYFUNCTION("""COMPUTED_VALUE"""),"")</f>
        <v/>
      </c>
      <c r="D113" s="1" t="str">
        <f>IFERROR(__xludf.DUMMYFUNCTION("""COMPUTED_VALUE"""),"")</f>
        <v/>
      </c>
      <c r="E113" s="1" t="str">
        <f>IFERROR(__xludf.DUMMYFUNCTION("""COMPUTED_VALUE"""),"")</f>
        <v/>
      </c>
      <c r="F113" s="1" t="str">
        <f>IFERROR(__xludf.DUMMYFUNCTION("""COMPUTED_VALUE"""),"")</f>
        <v/>
      </c>
      <c r="G113" s="1" t="str">
        <f>IFERROR(__xludf.DUMMYFUNCTION("""COMPUTED_VALUE"""),"")</f>
        <v/>
      </c>
      <c r="H113" s="1" t="str">
        <f>IFERROR(__xludf.DUMMYFUNCTION("""COMPUTED_VALUE"""),"")</f>
        <v/>
      </c>
      <c r="I113" s="1" t="str">
        <f>IFERROR(__xludf.DUMMYFUNCTION("""COMPUTED_VALUE"""),"")</f>
        <v/>
      </c>
      <c r="J113" s="1" t="str">
        <f>IFERROR(__xludf.DUMMYFUNCTION("""COMPUTED_VALUE"""),"")</f>
        <v/>
      </c>
    </row>
    <row r="114">
      <c r="A114" s="1" t="str">
        <f>IFERROR(__xludf.DUMMYFUNCTION("""COMPUTED_VALUE"""),"")</f>
        <v/>
      </c>
      <c r="B114" s="1" t="str">
        <f>IFERROR(__xludf.DUMMYFUNCTION("""COMPUTED_VALUE"""),"")</f>
        <v/>
      </c>
      <c r="C114" s="1" t="str">
        <f>IFERROR(__xludf.DUMMYFUNCTION("""COMPUTED_VALUE"""),"")</f>
        <v/>
      </c>
      <c r="D114" s="1" t="str">
        <f>IFERROR(__xludf.DUMMYFUNCTION("""COMPUTED_VALUE"""),"")</f>
        <v/>
      </c>
      <c r="E114" s="1" t="str">
        <f>IFERROR(__xludf.DUMMYFUNCTION("""COMPUTED_VALUE"""),"")</f>
        <v/>
      </c>
      <c r="F114" s="1" t="str">
        <f>IFERROR(__xludf.DUMMYFUNCTION("""COMPUTED_VALUE"""),"")</f>
        <v/>
      </c>
      <c r="G114" s="1" t="str">
        <f>IFERROR(__xludf.DUMMYFUNCTION("""COMPUTED_VALUE"""),"")</f>
        <v/>
      </c>
      <c r="H114" s="1" t="str">
        <f>IFERROR(__xludf.DUMMYFUNCTION("""COMPUTED_VALUE"""),"")</f>
        <v/>
      </c>
      <c r="I114" s="1" t="str">
        <f>IFERROR(__xludf.DUMMYFUNCTION("""COMPUTED_VALUE"""),"")</f>
        <v/>
      </c>
      <c r="J114" s="1" t="str">
        <f>IFERROR(__xludf.DUMMYFUNCTION("""COMPUTED_VALUE"""),"")</f>
        <v/>
      </c>
    </row>
    <row r="115">
      <c r="A115" s="1" t="str">
        <f>IFERROR(__xludf.DUMMYFUNCTION("""COMPUTED_VALUE"""),"")</f>
        <v/>
      </c>
      <c r="B115" s="1" t="str">
        <f>IFERROR(__xludf.DUMMYFUNCTION("""COMPUTED_VALUE"""),"")</f>
        <v/>
      </c>
      <c r="C115" s="1" t="str">
        <f>IFERROR(__xludf.DUMMYFUNCTION("""COMPUTED_VALUE"""),"")</f>
        <v/>
      </c>
      <c r="D115" s="1" t="str">
        <f>IFERROR(__xludf.DUMMYFUNCTION("""COMPUTED_VALUE"""),"")</f>
        <v/>
      </c>
      <c r="E115" s="1" t="str">
        <f>IFERROR(__xludf.DUMMYFUNCTION("""COMPUTED_VALUE"""),"")</f>
        <v/>
      </c>
      <c r="F115" s="1" t="str">
        <f>IFERROR(__xludf.DUMMYFUNCTION("""COMPUTED_VALUE"""),"")</f>
        <v/>
      </c>
      <c r="G115" s="1" t="str">
        <f>IFERROR(__xludf.DUMMYFUNCTION("""COMPUTED_VALUE"""),"")</f>
        <v/>
      </c>
      <c r="H115" s="1" t="str">
        <f>IFERROR(__xludf.DUMMYFUNCTION("""COMPUTED_VALUE"""),"")</f>
        <v/>
      </c>
      <c r="I115" s="1" t="str">
        <f>IFERROR(__xludf.DUMMYFUNCTION("""COMPUTED_VALUE"""),"")</f>
        <v/>
      </c>
      <c r="J115" s="1" t="str">
        <f>IFERROR(__xludf.DUMMYFUNCTION("""COMPUTED_VALUE"""),"")</f>
        <v/>
      </c>
    </row>
    <row r="116">
      <c r="A116" s="1" t="str">
        <f>IFERROR(__xludf.DUMMYFUNCTION("""COMPUTED_VALUE"""),"")</f>
        <v/>
      </c>
      <c r="B116" s="1" t="str">
        <f>IFERROR(__xludf.DUMMYFUNCTION("""COMPUTED_VALUE"""),"")</f>
        <v/>
      </c>
      <c r="C116" s="1" t="str">
        <f>IFERROR(__xludf.DUMMYFUNCTION("""COMPUTED_VALUE"""),"")</f>
        <v/>
      </c>
      <c r="D116" s="1" t="str">
        <f>IFERROR(__xludf.DUMMYFUNCTION("""COMPUTED_VALUE"""),"")</f>
        <v/>
      </c>
      <c r="E116" s="1" t="str">
        <f>IFERROR(__xludf.DUMMYFUNCTION("""COMPUTED_VALUE"""),"")</f>
        <v/>
      </c>
      <c r="F116" s="1" t="str">
        <f>IFERROR(__xludf.DUMMYFUNCTION("""COMPUTED_VALUE"""),"")</f>
        <v/>
      </c>
      <c r="G116" s="1" t="str">
        <f>IFERROR(__xludf.DUMMYFUNCTION("""COMPUTED_VALUE"""),"")</f>
        <v/>
      </c>
      <c r="H116" s="1" t="str">
        <f>IFERROR(__xludf.DUMMYFUNCTION("""COMPUTED_VALUE"""),"")</f>
        <v/>
      </c>
      <c r="I116" s="1" t="str">
        <f>IFERROR(__xludf.DUMMYFUNCTION("""COMPUTED_VALUE"""),"")</f>
        <v/>
      </c>
      <c r="J116" s="1" t="str">
        <f>IFERROR(__xludf.DUMMYFUNCTION("""COMPUTED_VALUE"""),"")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tr">
        <f>IFERROR(__xludf.DUMMYFUNCTION(" IMPORTRANGE(""https://docs.google.com/spreadsheets/d/1R39n4DD0saPqo5X1pY7GtDjk6-q1ia1xi3d4LpGsICU/edit#gid=359194709"", ""Volunteers!A1:H2000"")"),"Timestamp")</f>
        <v>Timestamp</v>
      </c>
      <c r="B1" s="1" t="str">
        <f>IFERROR(__xludf.DUMMYFUNCTION("""COMPUTED_VALUE"""),"Email Address")</f>
        <v>Email Address</v>
      </c>
      <c r="C1" s="1" t="str">
        <f>IFERROR(__xludf.DUMMYFUNCTION("""COMPUTED_VALUE"""),"Full Name")</f>
        <v>Full Name</v>
      </c>
      <c r="D1" s="1" t="str">
        <f>IFERROR(__xludf.DUMMYFUNCTION("""COMPUTED_VALUE"""),"Phone Number")</f>
        <v>Phone Number</v>
      </c>
      <c r="E1" s="1" t="str">
        <f>IFERROR(__xludf.DUMMYFUNCTION("""COMPUTED_VALUE"""),"Preference of Contact")</f>
        <v>Preference of Contact</v>
      </c>
      <c r="F1" s="1" t="str">
        <f>IFERROR(__xludf.DUMMYFUNCTION("""COMPUTED_VALUE"""),"Store")</f>
        <v>Store</v>
      </c>
      <c r="G1" s="1" t="str">
        <f>IFERROR(__xludf.DUMMYFUNCTION("""COMPUTED_VALUE"""),"Day")</f>
        <v>Day</v>
      </c>
      <c r="H1" s="1" t="str">
        <f>IFERROR(__xludf.DUMMYFUNCTION("""COMPUTED_VALUE"""),"Delivery Time Available")</f>
        <v>Delivery Time Available</v>
      </c>
    </row>
    <row r="2">
      <c r="A2" s="6">
        <f>IFERROR(__xludf.DUMMYFUNCTION("""COMPUTED_VALUE"""),43946.85350241898)</f>
        <v>43946.8535</v>
      </c>
      <c r="B2" s="1" t="str">
        <f>IFERROR(__xludf.DUMMYFUNCTION("""COMPUTED_VALUE"""),"yop@yopmail.com")</f>
        <v>yop@yopmail.com</v>
      </c>
      <c r="C2" s="1" t="str">
        <f>IFERROR(__xludf.DUMMYFUNCTION("""COMPUTED_VALUE"""),"Volunteer1")</f>
        <v>Volunteer1</v>
      </c>
      <c r="D2" s="1">
        <f>IFERROR(__xludf.DUMMYFUNCTION("""COMPUTED_VALUE"""),123.0)</f>
        <v>123</v>
      </c>
      <c r="E2" s="1" t="str">
        <f>IFERROR(__xludf.DUMMYFUNCTION("""COMPUTED_VALUE"""),"Email")</f>
        <v>Email</v>
      </c>
      <c r="F2" s="1" t="str">
        <f>IFERROR(__xludf.DUMMYFUNCTION("""COMPUTED_VALUE"""),"Central Berkeley Trader Joe’s, North Berkeley Trader Joe’s, South Berkeley/Oakland Safeway, Other (open to local stores unlisted above)")</f>
        <v>Central Berkeley Trader Joe’s, North Berkeley Trader Joe’s, South Berkeley/Oakland Safeway, Other (open to local stores unlisted above)</v>
      </c>
      <c r="G2" s="1" t="str">
        <f>IFERROR(__xludf.DUMMYFUNCTION("""COMPUTED_VALUE"""),"Wednesday, Thursday, Saturday")</f>
        <v>Wednesday, Thursday, Saturday</v>
      </c>
      <c r="H2" s="1" t="str">
        <f>IFERROR(__xludf.DUMMYFUNCTION("""COMPUTED_VALUE"""),"8am - 12pm, 12pm - 3pm, 9pm - 11pm")</f>
        <v>8am - 12pm, 12pm - 3pm, 9pm - 11pm</v>
      </c>
    </row>
    <row r="3">
      <c r="A3" s="6">
        <f>IFERROR(__xludf.DUMMYFUNCTION("""COMPUTED_VALUE"""),43946.853746099536)</f>
        <v>43946.85375</v>
      </c>
      <c r="B3" s="1" t="str">
        <f>IFERROR(__xludf.DUMMYFUNCTION("""COMPUTED_VALUE"""),"yop@yopmail.com")</f>
        <v>yop@yopmail.com</v>
      </c>
      <c r="C3" s="1" t="str">
        <f>IFERROR(__xludf.DUMMYFUNCTION("""COMPUTED_VALUE"""),"Volunteer2")</f>
        <v>Volunteer2</v>
      </c>
      <c r="D3" s="1">
        <f>IFERROR(__xludf.DUMMYFUNCTION("""COMPUTED_VALUE"""),123.0)</f>
        <v>123</v>
      </c>
      <c r="E3" s="1" t="str">
        <f>IFERROR(__xludf.DUMMYFUNCTION("""COMPUTED_VALUE"""),"Phone")</f>
        <v>Phone</v>
      </c>
      <c r="F3" s="1" t="str">
        <f>IFERROR(__xludf.DUMMYFUNCTION("""COMPUTED_VALUE"""),"Central Berkeley Trader Joe’s, North Berkeley Safeway, South Berkeley Berkeley Bowl, South Berkeley/Oakland Safeway")</f>
        <v>Central Berkeley Trader Joe’s, North Berkeley Safeway, South Berkeley Berkeley Bowl, South Berkeley/Oakland Safeway</v>
      </c>
      <c r="G3" s="1" t="str">
        <f>IFERROR(__xludf.DUMMYFUNCTION("""COMPUTED_VALUE"""),"Monday, Tuesday, Friday, Saturday, Sunday")</f>
        <v>Monday, Tuesday, Friday, Saturday, Sunday</v>
      </c>
      <c r="H3" s="1" t="str">
        <f>IFERROR(__xludf.DUMMYFUNCTION("""COMPUTED_VALUE"""),"6am - 8am, 8am - 12pm, 3pm - 6pm, 6pm - 9pm")</f>
        <v>6am - 8am, 8am - 12pm, 3pm - 6pm, 6pm - 9pm</v>
      </c>
    </row>
    <row r="4">
      <c r="A4" s="6">
        <f>IFERROR(__xludf.DUMMYFUNCTION("""COMPUTED_VALUE"""),43946.8633153588)</f>
        <v>43946.86332</v>
      </c>
      <c r="B4" s="1" t="str">
        <f>IFERROR(__xludf.DUMMYFUNCTION("""COMPUTED_VALUE"""),"yop@yopmail.com")</f>
        <v>yop@yopmail.com</v>
      </c>
      <c r="C4" s="1" t="str">
        <f>IFERROR(__xludf.DUMMYFUNCTION("""COMPUTED_VALUE"""),"Volunteer3")</f>
        <v>Volunteer3</v>
      </c>
      <c r="D4" s="1">
        <f>IFERROR(__xludf.DUMMYFUNCTION("""COMPUTED_VALUE"""),134.0)</f>
        <v>134</v>
      </c>
      <c r="E4" s="1" t="str">
        <f>IFERROR(__xludf.DUMMYFUNCTION("""COMPUTED_VALUE"""),"Email")</f>
        <v>Email</v>
      </c>
      <c r="F4" s="1" t="str">
        <f>IFERROR(__xludf.DUMMYFUNCTION("""COMPUTED_VALUE"""),"Central Berkeley Trader Joe’s, North Berkeley Safeway, South Berkeley Berkeley Bowl, South Berkeley/Oakland Safeway, Other (open to local stores unlisted above)")</f>
        <v>Central Berkeley Trader Joe’s, North Berkeley Safeway, South Berkeley Berkeley Bowl, South Berkeley/Oakland Safeway, Other (open to local stores unlisted above)</v>
      </c>
      <c r="G4" s="1" t="str">
        <f>IFERROR(__xludf.DUMMYFUNCTION("""COMPUTED_VALUE"""),"Monday, Wednesday, Thursday, Friday, Sunday")</f>
        <v>Monday, Wednesday, Thursday, Friday, Sunday</v>
      </c>
      <c r="H4" s="1" t="str">
        <f>IFERROR(__xludf.DUMMYFUNCTION("""COMPUTED_VALUE"""),"8am - 12pm, 12pm - 3pm, 3pm - 6pm, 6pm - 9pm, 9pm - 11pm")</f>
        <v>8am - 12pm, 12pm - 3pm, 3pm - 6pm, 6pm - 9pm, 9pm - 11pm</v>
      </c>
    </row>
    <row r="5">
      <c r="A5" s="6">
        <f>IFERROR(__xludf.DUMMYFUNCTION("""COMPUTED_VALUE"""),43946.86522813658)</f>
        <v>43946.86523</v>
      </c>
      <c r="B5" s="1" t="str">
        <f>IFERROR(__xludf.DUMMYFUNCTION("""COMPUTED_VALUE"""),"yop@yopmail.com")</f>
        <v>yop@yopmail.com</v>
      </c>
      <c r="C5" s="1" t="str">
        <f>IFERROR(__xludf.DUMMYFUNCTION("""COMPUTED_VALUE"""),"Volunteer4")</f>
        <v>Volunteer4</v>
      </c>
      <c r="D5" s="1">
        <f>IFERROR(__xludf.DUMMYFUNCTION("""COMPUTED_VALUE"""),149.0)</f>
        <v>149</v>
      </c>
      <c r="E5" s="1" t="str">
        <f>IFERROR(__xludf.DUMMYFUNCTION("""COMPUTED_VALUE"""),"Phone")</f>
        <v>Phone</v>
      </c>
      <c r="F5" s="1" t="str">
        <f>IFERROR(__xludf.DUMMYFUNCTION("""COMPUTED_VALUE"""),"Central Berkeley Trader Joe’s, North Berkeley Safeway, North Berkeley Trader Joe’s, Other (open to local stores unlisted above)")</f>
        <v>Central Berkeley Trader Joe’s, North Berkeley Safeway, North Berkeley Trader Joe’s, Other (open to local stores unlisted above)</v>
      </c>
      <c r="G5" s="1" t="str">
        <f>IFERROR(__xludf.DUMMYFUNCTION("""COMPUTED_VALUE"""),"Monday, Friday, Saturday, Sunday")</f>
        <v>Monday, Friday, Saturday, Sunday</v>
      </c>
      <c r="H5" s="1" t="str">
        <f>IFERROR(__xludf.DUMMYFUNCTION("""COMPUTED_VALUE"""),"6am - 8am, 12pm - 3pm, 9pm - 11pm")</f>
        <v>6am - 8am, 12pm - 3pm, 9pm - 11pm</v>
      </c>
    </row>
    <row r="6">
      <c r="A6" s="6">
        <f>IFERROR(__xludf.DUMMYFUNCTION("""COMPUTED_VALUE"""),43946.86553869213)</f>
        <v>43946.86554</v>
      </c>
      <c r="B6" s="1" t="str">
        <f>IFERROR(__xludf.DUMMYFUNCTION("""COMPUTED_VALUE"""),"yop@yopmail.com")</f>
        <v>yop@yopmail.com</v>
      </c>
      <c r="C6" s="1" t="str">
        <f>IFERROR(__xludf.DUMMYFUNCTION("""COMPUTED_VALUE"""),"Volunteer5")</f>
        <v>Volunteer5</v>
      </c>
      <c r="D6" s="1">
        <f>IFERROR(__xludf.DUMMYFUNCTION("""COMPUTED_VALUE"""),209.0)</f>
        <v>209</v>
      </c>
      <c r="E6" s="1" t="str">
        <f>IFERROR(__xludf.DUMMYFUNCTION("""COMPUTED_VALUE"""),"Phone")</f>
        <v>Phone</v>
      </c>
      <c r="F6" s="1" t="str">
        <f>IFERROR(__xludf.DUMMYFUNCTION("""COMPUTED_VALUE"""),"Central Berkeley Trader Joe’s, North Berkeley Trader Joe’s, South Berkeley Berkeley Bowl, Southwest Berkeley Berkeley Bowl, Other (open to local stores unlisted above)")</f>
        <v>Central Berkeley Trader Joe’s, North Berkeley Trader Joe’s, South Berkeley Berkeley Bowl, Southwest Berkeley Berkeley Bowl, Other (open to local stores unlisted above)</v>
      </c>
      <c r="G6" s="1" t="str">
        <f>IFERROR(__xludf.DUMMYFUNCTION("""COMPUTED_VALUE"""),"Monday, Tuesday, Thursday, Sunday")</f>
        <v>Monday, Tuesday, Thursday, Sunday</v>
      </c>
      <c r="H6" s="1" t="str">
        <f>IFERROR(__xludf.DUMMYFUNCTION("""COMPUTED_VALUE"""),"6am - 8am, 12pm - 3pm, 6pm - 9pm, 9pm - 11pm")</f>
        <v>6am - 8am, 12pm - 3pm, 6pm - 9pm, 9pm - 11pm</v>
      </c>
    </row>
    <row r="7">
      <c r="A7" s="6">
        <f>IFERROR(__xludf.DUMMYFUNCTION("""COMPUTED_VALUE"""),43946.86589155093)</f>
        <v>43946.86589</v>
      </c>
      <c r="B7" s="1" t="str">
        <f>IFERROR(__xludf.DUMMYFUNCTION("""COMPUTED_VALUE"""),"yop@yopmail.com")</f>
        <v>yop@yopmail.com</v>
      </c>
      <c r="C7" s="1" t="str">
        <f>IFERROR(__xludf.DUMMYFUNCTION("""COMPUTED_VALUE"""),"Volunteer7")</f>
        <v>Volunteer7</v>
      </c>
      <c r="D7" s="1">
        <f>IFERROR(__xludf.DUMMYFUNCTION("""COMPUTED_VALUE"""),193.0)</f>
        <v>193</v>
      </c>
      <c r="E7" s="1" t="str">
        <f>IFERROR(__xludf.DUMMYFUNCTION("""COMPUTED_VALUE"""),"Email")</f>
        <v>Email</v>
      </c>
      <c r="F7" s="1" t="str">
        <f>IFERROR(__xludf.DUMMYFUNCTION("""COMPUTED_VALUE"""),"Central Berkeley Trader Joe’s, North Berkeley Trader Joe’s, Southwest Berkeley Berkeley Bowl, Other (open to local stores unlisted above)")</f>
        <v>Central Berkeley Trader Joe’s, North Berkeley Trader Joe’s, Southwest Berkeley Berkeley Bowl, Other (open to local stores unlisted above)</v>
      </c>
      <c r="G7" s="1" t="str">
        <f>IFERROR(__xludf.DUMMYFUNCTION("""COMPUTED_VALUE"""),"Tuesday, Wednesday, Thursday, Sunday")</f>
        <v>Tuesday, Wednesday, Thursday, Sunday</v>
      </c>
      <c r="H7" s="1" t="str">
        <f>IFERROR(__xludf.DUMMYFUNCTION("""COMPUTED_VALUE"""),"6am - 8am, 12pm - 3pm, 3pm - 6pm, 9pm - 11pm")</f>
        <v>6am - 8am, 12pm - 3pm, 3pm - 6pm, 9pm - 11pm</v>
      </c>
    </row>
    <row r="8">
      <c r="A8" s="6">
        <f>IFERROR(__xludf.DUMMYFUNCTION("""COMPUTED_VALUE"""),43946.86620942129)</f>
        <v>43946.86621</v>
      </c>
      <c r="B8" s="1" t="str">
        <f>IFERROR(__xludf.DUMMYFUNCTION("""COMPUTED_VALUE"""),"yop@yopmail.com")</f>
        <v>yop@yopmail.com</v>
      </c>
      <c r="C8" s="1" t="str">
        <f>IFERROR(__xludf.DUMMYFUNCTION("""COMPUTED_VALUE"""),"Volunteer8")</f>
        <v>Volunteer8</v>
      </c>
      <c r="D8" s="1">
        <f>IFERROR(__xludf.DUMMYFUNCTION("""COMPUTED_VALUE"""),129.0)</f>
        <v>129</v>
      </c>
      <c r="E8" s="1" t="str">
        <f>IFERROR(__xludf.DUMMYFUNCTION("""COMPUTED_VALUE"""),"Phone")</f>
        <v>Phone</v>
      </c>
      <c r="F8" s="1" t="str">
        <f>IFERROR(__xludf.DUMMYFUNCTION("""COMPUTED_VALUE"""),"Central Berkeley Trader Joe’s, North Berkeley Safeway, South Berkeley Berkeley Bowl, South Berkeley/Oakland Safeway, Southwest Berkeley Berkeley Bowl, Other (open to local stores unlisted above)")</f>
        <v>Central Berkeley Trader Joe’s, North Berkeley Safeway, South Berkeley Berkeley Bowl, South Berkeley/Oakland Safeway, Southwest Berkeley Berkeley Bowl, Other (open to local stores unlisted above)</v>
      </c>
      <c r="G8" s="1" t="str">
        <f>IFERROR(__xludf.DUMMYFUNCTION("""COMPUTED_VALUE"""),"Friday, Saturday, Sunday")</f>
        <v>Friday, Saturday, Sunday</v>
      </c>
      <c r="H8" s="1" t="str">
        <f>IFERROR(__xludf.DUMMYFUNCTION("""COMPUTED_VALUE"""),"12pm - 3pm, 3pm - 6pm, 6pm - 9pm")</f>
        <v>12pm - 3pm, 3pm - 6pm, 6pm - 9pm</v>
      </c>
    </row>
    <row r="9">
      <c r="A9" s="6">
        <f>IFERROR(__xludf.DUMMYFUNCTION("""COMPUTED_VALUE"""),43946.866438136574)</f>
        <v>43946.86644</v>
      </c>
      <c r="B9" s="1" t="str">
        <f>IFERROR(__xludf.DUMMYFUNCTION("""COMPUTED_VALUE"""),"yop@yopmail.com")</f>
        <v>yop@yopmail.com</v>
      </c>
      <c r="C9" s="1" t="str">
        <f>IFERROR(__xludf.DUMMYFUNCTION("""COMPUTED_VALUE"""),"Volunteer9")</f>
        <v>Volunteer9</v>
      </c>
      <c r="D9" s="1">
        <f>IFERROR(__xludf.DUMMYFUNCTION("""COMPUTED_VALUE"""),394.0)</f>
        <v>394</v>
      </c>
      <c r="E9" s="1" t="str">
        <f>IFERROR(__xludf.DUMMYFUNCTION("""COMPUTED_VALUE"""),"Email")</f>
        <v>Email</v>
      </c>
      <c r="F9" s="1" t="str">
        <f>IFERROR(__xludf.DUMMYFUNCTION("""COMPUTED_VALUE"""),"North Berkeley Safeway, North Berkeley Trader Joe’s, South Berkeley Berkeley Bowl, South Berkeley/Oakland Safeway, Southwest Berkeley Berkeley Bowl, Other (open to local stores unlisted above)")</f>
        <v>North Berkeley Safeway, North Berkeley Trader Joe’s, South Berkeley Berkeley Bowl, South Berkeley/Oakland Safeway, Southwest Berkeley Berkeley Bowl, Other (open to local stores unlisted above)</v>
      </c>
      <c r="G9" s="1" t="str">
        <f>IFERROR(__xludf.DUMMYFUNCTION("""COMPUTED_VALUE"""),"Monday, Tuesday, Wednesday, Friday, Sunday")</f>
        <v>Monday, Tuesday, Wednesday, Friday, Sunday</v>
      </c>
      <c r="H9" s="1" t="str">
        <f>IFERROR(__xludf.DUMMYFUNCTION("""COMPUTED_VALUE"""),"12pm - 3pm, 6pm - 9pm")</f>
        <v>12pm - 3pm, 6pm - 9pm</v>
      </c>
    </row>
    <row r="10">
      <c r="A10" s="6">
        <f>IFERROR(__xludf.DUMMYFUNCTION("""COMPUTED_VALUE"""),43946.866714895834)</f>
        <v>43946.86671</v>
      </c>
      <c r="B10" s="1" t="str">
        <f>IFERROR(__xludf.DUMMYFUNCTION("""COMPUTED_VALUE"""),"yop@yopmail.com")</f>
        <v>yop@yopmail.com</v>
      </c>
      <c r="C10" s="1" t="str">
        <f>IFERROR(__xludf.DUMMYFUNCTION("""COMPUTED_VALUE"""),"Volunteer10")</f>
        <v>Volunteer10</v>
      </c>
      <c r="D10" s="1">
        <f>IFERROR(__xludf.DUMMYFUNCTION("""COMPUTED_VALUE"""),394.0)</f>
        <v>394</v>
      </c>
      <c r="E10" s="1" t="str">
        <f>IFERROR(__xludf.DUMMYFUNCTION("""COMPUTED_VALUE"""),"Email")</f>
        <v>Email</v>
      </c>
      <c r="F10" s="1" t="str">
        <f>IFERROR(__xludf.DUMMYFUNCTION("""COMPUTED_VALUE"""),"North Berkeley Safeway, Other (open to local stores unlisted above)")</f>
        <v>North Berkeley Safeway, Other (open to local stores unlisted above)</v>
      </c>
      <c r="G10" s="1" t="str">
        <f>IFERROR(__xludf.DUMMYFUNCTION("""COMPUTED_VALUE"""),"Monday, Wednesday, Thursday, Saturday")</f>
        <v>Monday, Wednesday, Thursday, Saturday</v>
      </c>
      <c r="H10" s="1" t="str">
        <f>IFERROR(__xludf.DUMMYFUNCTION("""COMPUTED_VALUE"""),"6am - 8am, 6pm - 9pm, 9pm - 11pm")</f>
        <v>6am - 8am, 6pm - 9pm, 9pm - 11pm</v>
      </c>
    </row>
    <row r="11">
      <c r="A11" s="6">
        <f>IFERROR(__xludf.DUMMYFUNCTION("""COMPUTED_VALUE"""),43946.86771582176)</f>
        <v>43946.86772</v>
      </c>
      <c r="B11" s="1" t="str">
        <f>IFERROR(__xludf.DUMMYFUNCTION("""COMPUTED_VALUE"""),"yop@yopmail.com")</f>
        <v>yop@yopmail.com</v>
      </c>
      <c r="C11" s="1" t="str">
        <f>IFERROR(__xludf.DUMMYFUNCTION("""COMPUTED_VALUE"""),"Volunteer11")</f>
        <v>Volunteer11</v>
      </c>
      <c r="D11" s="1">
        <f>IFERROR(__xludf.DUMMYFUNCTION("""COMPUTED_VALUE"""),109.0)</f>
        <v>109</v>
      </c>
      <c r="E11" s="1" t="str">
        <f>IFERROR(__xludf.DUMMYFUNCTION("""COMPUTED_VALUE"""),"Email")</f>
        <v>Email</v>
      </c>
      <c r="F11" s="1" t="str">
        <f>IFERROR(__xludf.DUMMYFUNCTION("""COMPUTED_VALUE"""),"Central Berkeley Trader Joe’s, South Berkeley Berkeley Bowl, South Berkeley/Oakland Safeway, Other (open to local stores unlisted above)")</f>
        <v>Central Berkeley Trader Joe’s, South Berkeley Berkeley Bowl, South Berkeley/Oakland Safeway, Other (open to local stores unlisted above)</v>
      </c>
      <c r="G11" s="1" t="str">
        <f>IFERROR(__xludf.DUMMYFUNCTION("""COMPUTED_VALUE"""),"Tuesday, Thursday, Friday, Sunday")</f>
        <v>Tuesday, Thursday, Friday, Sunday</v>
      </c>
      <c r="H11" s="1" t="str">
        <f>IFERROR(__xludf.DUMMYFUNCTION("""COMPUTED_VALUE"""),"12pm - 3pm, 6pm - 9pm, 9pm - 11pm")</f>
        <v>12pm - 3pm, 6pm - 9pm, 9pm - 11pm</v>
      </c>
    </row>
    <row r="12">
      <c r="A12" s="6">
        <f>IFERROR(__xludf.DUMMYFUNCTION("""COMPUTED_VALUE"""),43946.867978298615)</f>
        <v>43946.86798</v>
      </c>
      <c r="B12" s="1" t="str">
        <f>IFERROR(__xludf.DUMMYFUNCTION("""COMPUTED_VALUE"""),"yop@yopmail.com")</f>
        <v>yop@yopmail.com</v>
      </c>
      <c r="C12" s="1" t="str">
        <f>IFERROR(__xludf.DUMMYFUNCTION("""COMPUTED_VALUE"""),"Volunteer12")</f>
        <v>Volunteer12</v>
      </c>
      <c r="D12" s="1">
        <f>IFERROR(__xludf.DUMMYFUNCTION("""COMPUTED_VALUE"""),198.0)</f>
        <v>198</v>
      </c>
      <c r="E12" s="1" t="str">
        <f>IFERROR(__xludf.DUMMYFUNCTION("""COMPUTED_VALUE"""),"Phone")</f>
        <v>Phone</v>
      </c>
      <c r="F12" s="1" t="str">
        <f>IFERROR(__xludf.DUMMYFUNCTION("""COMPUTED_VALUE"""),"Central Berkeley Trader Joe’s, North Berkeley Trader Joe’s, Southwest Berkeley Berkeley Bowl, Other (open to local stores unlisted above)")</f>
        <v>Central Berkeley Trader Joe’s, North Berkeley Trader Joe’s, Southwest Berkeley Berkeley Bowl, Other (open to local stores unlisted above)</v>
      </c>
      <c r="G12" s="1" t="str">
        <f>IFERROR(__xludf.DUMMYFUNCTION("""COMPUTED_VALUE"""),"Monday, Wednesday, Sunday")</f>
        <v>Monday, Wednesday, Sunday</v>
      </c>
      <c r="H12" s="1" t="str">
        <f>IFERROR(__xludf.DUMMYFUNCTION("""COMPUTED_VALUE"""),"6am - 8am, 3pm - 6pm, 6pm - 9pm")</f>
        <v>6am - 8am, 3pm - 6pm, 6pm - 9pm</v>
      </c>
    </row>
    <row r="13">
      <c r="A13" s="6">
        <f>IFERROR(__xludf.DUMMYFUNCTION("""COMPUTED_VALUE"""),43946.90293621528)</f>
        <v>43946.90294</v>
      </c>
      <c r="B13" s="1" t="str">
        <f>IFERROR(__xludf.DUMMYFUNCTION("""COMPUTED_VALUE"""),"yop@yopmail.com")</f>
        <v>yop@yopmail.com</v>
      </c>
      <c r="C13" s="1" t="str">
        <f>IFERROR(__xludf.DUMMYFUNCTION("""COMPUTED_VALUE"""),"Volunteer13")</f>
        <v>Volunteer13</v>
      </c>
      <c r="D13" s="1">
        <f>IFERROR(__xludf.DUMMYFUNCTION("""COMPUTED_VALUE"""),3245.0)</f>
        <v>3245</v>
      </c>
      <c r="E13" s="1" t="str">
        <f>IFERROR(__xludf.DUMMYFUNCTION("""COMPUTED_VALUE"""),"Phone")</f>
        <v>Phone</v>
      </c>
      <c r="F13" s="1" t="str">
        <f>IFERROR(__xludf.DUMMYFUNCTION("""COMPUTED_VALUE"""),"Central Berkeley Trader Joe’s, South Berkeley Berkeley Bowl, South Berkeley/Oakland Safeway, Other (open to local stores unlisted above)")</f>
        <v>Central Berkeley Trader Joe’s, South Berkeley Berkeley Bowl, South Berkeley/Oakland Safeway, Other (open to local stores unlisted above)</v>
      </c>
      <c r="G13" s="1" t="str">
        <f>IFERROR(__xludf.DUMMYFUNCTION("""COMPUTED_VALUE"""),"Monday, Wednesday, Friday, Sunday")</f>
        <v>Monday, Wednesday, Friday, Sunday</v>
      </c>
      <c r="H13" s="1" t="str">
        <f>IFERROR(__xludf.DUMMYFUNCTION("""COMPUTED_VALUE"""),"8am - 12pm, 12pm - 3pm")</f>
        <v>8am - 12pm, 12pm - 3pm</v>
      </c>
    </row>
    <row r="14">
      <c r="A14" s="6">
        <f>IFERROR(__xludf.DUMMYFUNCTION("""COMPUTED_VALUE"""),43946.90329444445)</f>
        <v>43946.90329</v>
      </c>
      <c r="B14" s="1" t="str">
        <f>IFERROR(__xludf.DUMMYFUNCTION("""COMPUTED_VALUE"""),"yop@yopmail.com")</f>
        <v>yop@yopmail.com</v>
      </c>
      <c r="C14" s="1" t="str">
        <f>IFERROR(__xludf.DUMMYFUNCTION("""COMPUTED_VALUE"""),"Volunteer14")</f>
        <v>Volunteer14</v>
      </c>
      <c r="D14" s="1">
        <f>IFERROR(__xludf.DUMMYFUNCTION("""COMPUTED_VALUE"""),43624.0)</f>
        <v>43624</v>
      </c>
      <c r="E14" s="1" t="str">
        <f>IFERROR(__xludf.DUMMYFUNCTION("""COMPUTED_VALUE"""),"Phone")</f>
        <v>Phone</v>
      </c>
      <c r="F14" s="1" t="str">
        <f>IFERROR(__xludf.DUMMYFUNCTION("""COMPUTED_VALUE"""),"Southwest Berkeley Berkeley Bowl")</f>
        <v>Southwest Berkeley Berkeley Bowl</v>
      </c>
      <c r="G14" s="1" t="str">
        <f>IFERROR(__xludf.DUMMYFUNCTION("""COMPUTED_VALUE"""),"Wednesday")</f>
        <v>Wednesday</v>
      </c>
      <c r="H14" s="1" t="str">
        <f>IFERROR(__xludf.DUMMYFUNCTION("""COMPUTED_VALUE"""),"6am - 8am, 6pm - 9pm, 9pm - 11pm")</f>
        <v>6am - 8am, 6pm - 9pm, 9pm - 11pm</v>
      </c>
    </row>
    <row r="15">
      <c r="A15" s="6">
        <f>IFERROR(__xludf.DUMMYFUNCTION("""COMPUTED_VALUE"""),43946.903668900464)</f>
        <v>43946.90367</v>
      </c>
      <c r="B15" s="1" t="str">
        <f>IFERROR(__xludf.DUMMYFUNCTION("""COMPUTED_VALUE"""),"yop@yopmail.com")</f>
        <v>yop@yopmail.com</v>
      </c>
      <c r="C15" s="1" t="str">
        <f>IFERROR(__xludf.DUMMYFUNCTION("""COMPUTED_VALUE"""),"Volunteer16")</f>
        <v>Volunteer16</v>
      </c>
      <c r="D15" s="1" t="str">
        <f>IFERROR(__xludf.DUMMYFUNCTION("""COMPUTED_VALUE"""),"093285")</f>
        <v>093285</v>
      </c>
      <c r="E15" s="1" t="str">
        <f>IFERROR(__xludf.DUMMYFUNCTION("""COMPUTED_VALUE"""),"Email")</f>
        <v>Email</v>
      </c>
      <c r="F15" s="1" t="str">
        <f>IFERROR(__xludf.DUMMYFUNCTION("""COMPUTED_VALUE"""),"North Berkeley Trader Joe’s, South Berkeley Berkeley Bowl")</f>
        <v>North Berkeley Trader Joe’s, South Berkeley Berkeley Bowl</v>
      </c>
      <c r="G15" s="1" t="str">
        <f>IFERROR(__xludf.DUMMYFUNCTION("""COMPUTED_VALUE"""),"Tuesday, Saturday")</f>
        <v>Tuesday, Saturday</v>
      </c>
      <c r="H15" s="1" t="str">
        <f>IFERROR(__xludf.DUMMYFUNCTION("""COMPUTED_VALUE"""),"6pm - 9pm")</f>
        <v>6pm - 9pm</v>
      </c>
    </row>
    <row r="16">
      <c r="A16" s="6">
        <f>IFERROR(__xludf.DUMMYFUNCTION("""COMPUTED_VALUE"""),43946.9054378588)</f>
        <v>43946.90544</v>
      </c>
      <c r="B16" s="1" t="str">
        <f>IFERROR(__xludf.DUMMYFUNCTION("""COMPUTED_VALUE"""),"yop@yopmail.com")</f>
        <v>yop@yopmail.com</v>
      </c>
      <c r="C16" s="1" t="str">
        <f>IFERROR(__xludf.DUMMYFUNCTION("""COMPUTED_VALUE"""),"Volunteer17")</f>
        <v>Volunteer17</v>
      </c>
      <c r="D16" s="1">
        <f>IFERROR(__xludf.DUMMYFUNCTION("""COMPUTED_VALUE"""),532.0)</f>
        <v>532</v>
      </c>
      <c r="E16" s="1" t="str">
        <f>IFERROR(__xludf.DUMMYFUNCTION("""COMPUTED_VALUE"""),"Phone")</f>
        <v>Phone</v>
      </c>
      <c r="F16" s="1" t="str">
        <f>IFERROR(__xludf.DUMMYFUNCTION("""COMPUTED_VALUE"""),"North Berkeley Trader Joe’s, South Berkeley Berkeley Bowl, South Berkeley/Oakland Safeway, Other (open to local stores unlisted above)")</f>
        <v>North Berkeley Trader Joe’s, South Berkeley Berkeley Bowl, South Berkeley/Oakland Safeway, Other (open to local stores unlisted above)</v>
      </c>
      <c r="G16" s="1" t="str">
        <f>IFERROR(__xludf.DUMMYFUNCTION("""COMPUTED_VALUE"""),"Thursday, Sunday")</f>
        <v>Thursday, Sunday</v>
      </c>
      <c r="H16" s="1" t="str">
        <f>IFERROR(__xludf.DUMMYFUNCTION("""COMPUTED_VALUE"""),"8am - 12pm")</f>
        <v>8am - 12pm</v>
      </c>
    </row>
    <row r="17">
      <c r="A17" s="6">
        <f>IFERROR(__xludf.DUMMYFUNCTION("""COMPUTED_VALUE"""),43946.90569488426)</f>
        <v>43946.90569</v>
      </c>
      <c r="B17" s="1" t="str">
        <f>IFERROR(__xludf.DUMMYFUNCTION("""COMPUTED_VALUE"""),"yop@yopmail.com")</f>
        <v>yop@yopmail.com</v>
      </c>
      <c r="C17" s="1" t="str">
        <f>IFERROR(__xludf.DUMMYFUNCTION("""COMPUTED_VALUE"""),"Volunteer18")</f>
        <v>Volunteer18</v>
      </c>
      <c r="D17" s="1">
        <f>IFERROR(__xludf.DUMMYFUNCTION("""COMPUTED_VALUE"""),23523.0)</f>
        <v>23523</v>
      </c>
      <c r="E17" s="1" t="str">
        <f>IFERROR(__xludf.DUMMYFUNCTION("""COMPUTED_VALUE"""),"Email")</f>
        <v>Email</v>
      </c>
      <c r="F17" s="1" t="str">
        <f>IFERROR(__xludf.DUMMYFUNCTION("""COMPUTED_VALUE"""),"Central Berkeley Trader Joe’s, North Berkeley Safeway, Southwest Berkeley Berkeley Bowl, Other (open to local stores unlisted above)")</f>
        <v>Central Berkeley Trader Joe’s, North Berkeley Safeway, Southwest Berkeley Berkeley Bowl, Other (open to local stores unlisted above)</v>
      </c>
      <c r="G17" s="1" t="str">
        <f>IFERROR(__xludf.DUMMYFUNCTION("""COMPUTED_VALUE"""),"Monday, Friday")</f>
        <v>Monday, Friday</v>
      </c>
      <c r="H17" s="1" t="str">
        <f>IFERROR(__xludf.DUMMYFUNCTION("""COMPUTED_VALUE"""),"6am - 8am, 12pm - 3pm, 3pm - 6pm, 9pm - 11pm")</f>
        <v>6am - 8am, 12pm - 3pm, 3pm - 6pm, 9pm - 11pm</v>
      </c>
    </row>
    <row r="18">
      <c r="A18" s="6">
        <f>IFERROR(__xludf.DUMMYFUNCTION("""COMPUTED_VALUE"""),43946.90714229167)</f>
        <v>43946.90714</v>
      </c>
      <c r="B18" s="1" t="str">
        <f>IFERROR(__xludf.DUMMYFUNCTION("""COMPUTED_VALUE"""),"yop@yopmail.com")</f>
        <v>yop@yopmail.com</v>
      </c>
      <c r="C18" s="1" t="str">
        <f>IFERROR(__xludf.DUMMYFUNCTION("""COMPUTED_VALUE"""),"Volunteer19")</f>
        <v>Volunteer19</v>
      </c>
      <c r="D18" s="1">
        <f>IFERROR(__xludf.DUMMYFUNCTION("""COMPUTED_VALUE"""),452.0)</f>
        <v>452</v>
      </c>
      <c r="E18" s="1" t="str">
        <f>IFERROR(__xludf.DUMMYFUNCTION("""COMPUTED_VALUE"""),"Email")</f>
        <v>Email</v>
      </c>
      <c r="F18" s="1" t="str">
        <f>IFERROR(__xludf.DUMMYFUNCTION("""COMPUTED_VALUE"""),"North Berkeley Safeway, Southwest Berkeley Berkeley Bowl")</f>
        <v>North Berkeley Safeway, Southwest Berkeley Berkeley Bowl</v>
      </c>
      <c r="G18" s="1" t="str">
        <f>IFERROR(__xludf.DUMMYFUNCTION("""COMPUTED_VALUE"""),"Monday, Wednesday, Friday, Sunday")</f>
        <v>Monday, Wednesday, Friday, Sunday</v>
      </c>
      <c r="H18" s="1" t="str">
        <f>IFERROR(__xludf.DUMMYFUNCTION("""COMPUTED_VALUE"""),"6am - 8am, 3pm - 6pm, 6pm - 9pm")</f>
        <v>6am - 8am, 3pm - 6pm, 6pm - 9pm</v>
      </c>
    </row>
    <row r="19">
      <c r="A19" s="6">
        <f>IFERROR(__xludf.DUMMYFUNCTION("""COMPUTED_VALUE"""),43946.90738929398)</f>
        <v>43946.90739</v>
      </c>
      <c r="B19" s="1" t="str">
        <f>IFERROR(__xludf.DUMMYFUNCTION("""COMPUTED_VALUE"""),"yop@yopmail.com")</f>
        <v>yop@yopmail.com</v>
      </c>
      <c r="C19" s="1" t="str">
        <f>IFERROR(__xludf.DUMMYFUNCTION("""COMPUTED_VALUE"""),"Volunteer20")</f>
        <v>Volunteer20</v>
      </c>
      <c r="D19" s="1">
        <f>IFERROR(__xludf.DUMMYFUNCTION("""COMPUTED_VALUE"""),425.0)</f>
        <v>425</v>
      </c>
      <c r="E19" s="1" t="str">
        <f>IFERROR(__xludf.DUMMYFUNCTION("""COMPUTED_VALUE"""),"Phone")</f>
        <v>Phone</v>
      </c>
      <c r="F19" s="1" t="str">
        <f>IFERROR(__xludf.DUMMYFUNCTION("""COMPUTED_VALUE"""),"Central Berkeley Trader Joe’s, North Berkeley Trader Joe’s, South Berkeley Berkeley Bowl, South Berkeley/Oakland Safeway, Other (open to local stores unlisted above)")</f>
        <v>Central Berkeley Trader Joe’s, North Berkeley Trader Joe’s, South Berkeley Berkeley Bowl, South Berkeley/Oakland Safeway, Other (open to local stores unlisted above)</v>
      </c>
      <c r="G19" s="1" t="str">
        <f>IFERROR(__xludf.DUMMYFUNCTION("""COMPUTED_VALUE"""),"Tuesday, Friday")</f>
        <v>Tuesday, Friday</v>
      </c>
      <c r="H19" s="1" t="str">
        <f>IFERROR(__xludf.DUMMYFUNCTION("""COMPUTED_VALUE"""),"12pm - 3pm")</f>
        <v>12pm - 3pm</v>
      </c>
    </row>
    <row r="20">
      <c r="A20" s="6">
        <f>IFERROR(__xludf.DUMMYFUNCTION("""COMPUTED_VALUE"""),43946.907670879635)</f>
        <v>43946.90767</v>
      </c>
      <c r="B20" s="1" t="str">
        <f>IFERROR(__xludf.DUMMYFUNCTION("""COMPUTED_VALUE"""),"yop@yopmail.com")</f>
        <v>yop@yopmail.com</v>
      </c>
      <c r="C20" s="1" t="str">
        <f>IFERROR(__xludf.DUMMYFUNCTION("""COMPUTED_VALUE"""),"Volunteer21")</f>
        <v>Volunteer21</v>
      </c>
      <c r="D20" s="1">
        <f>IFERROR(__xludf.DUMMYFUNCTION("""COMPUTED_VALUE"""),3.2341413E7)</f>
        <v>32341413</v>
      </c>
      <c r="E20" s="1" t="str">
        <f>IFERROR(__xludf.DUMMYFUNCTION("""COMPUTED_VALUE"""),"Email")</f>
        <v>Email</v>
      </c>
      <c r="F20" s="1" t="str">
        <f>IFERROR(__xludf.DUMMYFUNCTION("""COMPUTED_VALUE"""),"Central Berkeley Trader Joe’s, North Berkeley Safeway, North Berkeley Trader Joe’s, South Berkeley Berkeley Bowl, South Berkeley/Oakland Safeway, Southwest Berkeley Berkeley Bowl, Other (open to local stores unlisted above)")</f>
        <v>Central Berkeley Trader Joe’s, North Berkeley Safeway, North Berkeley Trader Joe’s, South Berkeley Berkeley Bowl, South Berkeley/Oakland Safeway, Southwest Berkeley Berkeley Bowl, Other (open to local stores unlisted above)</v>
      </c>
      <c r="G20" s="1" t="str">
        <f>IFERROR(__xludf.DUMMYFUNCTION("""COMPUTED_VALUE"""),"Monday, Tuesday, Wednesday, Thursday, Friday, Saturday, Sunday")</f>
        <v>Monday, Tuesday, Wednesday, Thursday, Friday, Saturday, Sunday</v>
      </c>
      <c r="H20" s="1" t="str">
        <f>IFERROR(__xludf.DUMMYFUNCTION("""COMPUTED_VALUE"""),"6am - 8am, 8am - 12pm, 12pm - 3pm, 3pm - 6pm, 6pm - 9pm, 9pm - 11pm")</f>
        <v>6am - 8am, 8am - 12pm, 12pm - 3pm, 3pm - 6pm, 6pm - 9pm, 9pm - 11pm</v>
      </c>
    </row>
    <row r="21">
      <c r="A21" s="6">
        <f>IFERROR(__xludf.DUMMYFUNCTION("""COMPUTED_VALUE"""),43946.90823421296)</f>
        <v>43946.90823</v>
      </c>
      <c r="B21" s="1" t="str">
        <f>IFERROR(__xludf.DUMMYFUNCTION("""COMPUTED_VALUE"""),"yop@yopmail.com")</f>
        <v>yop@yopmail.com</v>
      </c>
      <c r="C21" s="1" t="str">
        <f>IFERROR(__xludf.DUMMYFUNCTION("""COMPUTED_VALUE"""),"Volunteer22")</f>
        <v>Volunteer22</v>
      </c>
      <c r="D21" s="1">
        <f>IFERROR(__xludf.DUMMYFUNCTION("""COMPUTED_VALUE"""),356.0)</f>
        <v>356</v>
      </c>
      <c r="E21" s="1" t="str">
        <f>IFERROR(__xludf.DUMMYFUNCTION("""COMPUTED_VALUE"""),"Phone")</f>
        <v>Phone</v>
      </c>
      <c r="F21" s="1" t="str">
        <f>IFERROR(__xludf.DUMMYFUNCTION("""COMPUTED_VALUE"""),"North Berkeley Safeway, North Berkeley Trader Joe’s, South Berkeley Berkeley Bowl, Southwest Berkeley Berkeley Bowl, Other (open to local stores unlisted above)")</f>
        <v>North Berkeley Safeway, North Berkeley Trader Joe’s, South Berkeley Berkeley Bowl, Southwest Berkeley Berkeley Bowl, Other (open to local stores unlisted above)</v>
      </c>
      <c r="G21" s="1" t="str">
        <f>IFERROR(__xludf.DUMMYFUNCTION("""COMPUTED_VALUE"""),"Tuesday, Wednesday, Thursday, Friday, Saturday, Sunday")</f>
        <v>Tuesday, Wednesday, Thursday, Friday, Saturday, Sunday</v>
      </c>
      <c r="H21" s="1" t="str">
        <f>IFERROR(__xludf.DUMMYFUNCTION("""COMPUTED_VALUE"""),"6am - 8am, 12pm - 3pm, 6pm - 9pm, 9pm - 11pm")</f>
        <v>6am - 8am, 12pm - 3pm, 6pm - 9pm, 9pm - 11pm</v>
      </c>
    </row>
    <row r="22">
      <c r="A22" s="6">
        <f>IFERROR(__xludf.DUMMYFUNCTION("""COMPUTED_VALUE"""),43946.90858371528)</f>
        <v>43946.90858</v>
      </c>
      <c r="B22" s="1" t="str">
        <f>IFERROR(__xludf.DUMMYFUNCTION("""COMPUTED_VALUE"""),"yop@yopmail.com")</f>
        <v>yop@yopmail.com</v>
      </c>
      <c r="C22" s="1" t="str">
        <f>IFERROR(__xludf.DUMMYFUNCTION("""COMPUTED_VALUE"""),"Volunteer23")</f>
        <v>Volunteer23</v>
      </c>
      <c r="D22" s="1">
        <f>IFERROR(__xludf.DUMMYFUNCTION("""COMPUTED_VALUE"""),64.0)</f>
        <v>64</v>
      </c>
      <c r="E22" s="1" t="str">
        <f>IFERROR(__xludf.DUMMYFUNCTION("""COMPUTED_VALUE"""),"Phone")</f>
        <v>Phone</v>
      </c>
      <c r="F22" s="1" t="str">
        <f>IFERROR(__xludf.DUMMYFUNCTION("""COMPUTED_VALUE"""),"North Berkeley Safeway, North Berkeley Trader Joe’s, South Berkeley Berkeley Bowl, Southwest Berkeley Berkeley Bowl")</f>
        <v>North Berkeley Safeway, North Berkeley Trader Joe’s, South Berkeley Berkeley Bowl, Southwest Berkeley Berkeley Bowl</v>
      </c>
      <c r="G22" s="1" t="str">
        <f>IFERROR(__xludf.DUMMYFUNCTION("""COMPUTED_VALUE"""),"Tuesday, Thursday, Friday, Sunday")</f>
        <v>Tuesday, Thursday, Friday, Sunday</v>
      </c>
      <c r="H22" s="1" t="str">
        <f>IFERROR(__xludf.DUMMYFUNCTION("""COMPUTED_VALUE"""),"3pm - 6pm, 6pm - 9pm")</f>
        <v>3pm - 6pm, 6pm - 9pm</v>
      </c>
    </row>
    <row r="23">
      <c r="A23" s="6">
        <f>IFERROR(__xludf.DUMMYFUNCTION("""COMPUTED_VALUE"""),43946.91093637732)</f>
        <v>43946.91094</v>
      </c>
      <c r="B23" s="1" t="str">
        <f>IFERROR(__xludf.DUMMYFUNCTION("""COMPUTED_VALUE"""),"yop@yopmail.com")</f>
        <v>yop@yopmail.com</v>
      </c>
      <c r="C23" s="1" t="str">
        <f>IFERROR(__xludf.DUMMYFUNCTION("""COMPUTED_VALUE"""),"Volunteer24")</f>
        <v>Volunteer24</v>
      </c>
      <c r="D23" s="1">
        <f>IFERROR(__xludf.DUMMYFUNCTION("""COMPUTED_VALUE"""),364.0)</f>
        <v>364</v>
      </c>
      <c r="E23" s="1" t="str">
        <f>IFERROR(__xludf.DUMMYFUNCTION("""COMPUTED_VALUE"""),"Phone")</f>
        <v>Phone</v>
      </c>
      <c r="F23" s="1" t="str">
        <f>IFERROR(__xludf.DUMMYFUNCTION("""COMPUTED_VALUE"""),"North Berkeley Trader Joe’s, South Berkeley Berkeley Bowl")</f>
        <v>North Berkeley Trader Joe’s, South Berkeley Berkeley Bowl</v>
      </c>
      <c r="G23" s="1" t="str">
        <f>IFERROR(__xludf.DUMMYFUNCTION("""COMPUTED_VALUE"""),"Wednesday, Friday, Saturday")</f>
        <v>Wednesday, Friday, Saturday</v>
      </c>
      <c r="H23" s="1" t="str">
        <f>IFERROR(__xludf.DUMMYFUNCTION("""COMPUTED_VALUE"""),"6am - 8am, 8am - 12pm, 12pm - 3pm, 6pm - 9pm")</f>
        <v>6am - 8am, 8am - 12pm, 12pm - 3pm, 6pm - 9pm</v>
      </c>
    </row>
    <row r="24">
      <c r="A24" s="6">
        <f>IFERROR(__xludf.DUMMYFUNCTION("""COMPUTED_VALUE"""),43946.91144398148)</f>
        <v>43946.91144</v>
      </c>
      <c r="B24" s="1" t="str">
        <f>IFERROR(__xludf.DUMMYFUNCTION("""COMPUTED_VALUE"""),"yop@yopmail.com")</f>
        <v>yop@yopmail.com</v>
      </c>
      <c r="C24" s="1" t="str">
        <f>IFERROR(__xludf.DUMMYFUNCTION("""COMPUTED_VALUE"""),"Volunteer25")</f>
        <v>Volunteer25</v>
      </c>
      <c r="D24" s="1">
        <f>IFERROR(__xludf.DUMMYFUNCTION("""COMPUTED_VALUE"""),24642.0)</f>
        <v>24642</v>
      </c>
      <c r="E24" s="1" t="str">
        <f>IFERROR(__xludf.DUMMYFUNCTION("""COMPUTED_VALUE"""),"Phone")</f>
        <v>Phone</v>
      </c>
      <c r="F24" s="1" t="str">
        <f>IFERROR(__xludf.DUMMYFUNCTION("""COMPUTED_VALUE"""),"Central Berkeley Trader Joe’s, North Berkeley Trader Joe’s, South Berkeley Berkeley Bowl, South Berkeley/Oakland Safeway, Other (open to local stores unlisted above)")</f>
        <v>Central Berkeley Trader Joe’s, North Berkeley Trader Joe’s, South Berkeley Berkeley Bowl, South Berkeley/Oakland Safeway, Other (open to local stores unlisted above)</v>
      </c>
      <c r="G24" s="1" t="str">
        <f>IFERROR(__xludf.DUMMYFUNCTION("""COMPUTED_VALUE"""),"Tuesday, Friday, Saturday, Sunday")</f>
        <v>Tuesday, Friday, Saturday, Sunday</v>
      </c>
      <c r="H24" s="1" t="str">
        <f>IFERROR(__xludf.DUMMYFUNCTION("""COMPUTED_VALUE"""),"6am - 8am, 8am - 12pm, 12pm - 3pm, 3pm - 6pm, 6pm - 9pm, 9pm - 11pm")</f>
        <v>6am - 8am, 8am - 12pm, 12pm - 3pm, 3pm - 6pm, 6pm - 9pm, 9pm - 11pm</v>
      </c>
    </row>
    <row r="25">
      <c r="A25" s="6">
        <f>IFERROR(__xludf.DUMMYFUNCTION("""COMPUTED_VALUE"""),43946.99054326389)</f>
        <v>43946.99054</v>
      </c>
      <c r="B25" s="1" t="str">
        <f>IFERROR(__xludf.DUMMYFUNCTION("""COMPUTED_VALUE"""),"yop@yopmail.com")</f>
        <v>yop@yopmail.com</v>
      </c>
      <c r="C25" s="1" t="str">
        <f>IFERROR(__xludf.DUMMYFUNCTION("""COMPUTED_VALUE"""),"Volunteer26")</f>
        <v>Volunteer26</v>
      </c>
      <c r="D25" s="1">
        <f>IFERROR(__xludf.DUMMYFUNCTION("""COMPUTED_VALUE"""),2345.0)</f>
        <v>2345</v>
      </c>
      <c r="E25" s="1" t="str">
        <f>IFERROR(__xludf.DUMMYFUNCTION("""COMPUTED_VALUE"""),"Email")</f>
        <v>Email</v>
      </c>
      <c r="F25" s="1" t="str">
        <f>IFERROR(__xludf.DUMMYFUNCTION("""COMPUTED_VALUE"""),"Central Berkeley Trader Joe’s, North Berkeley Safeway, North Berkeley Trader Joe’s, South Berkeley Berkeley Bowl, South Berkeley/Oakland Safeway, Southwest Berkeley Berkeley Bowl, Other (open to local stores unlisted above)")</f>
        <v>Central Berkeley Trader Joe’s, North Berkeley Safeway, North Berkeley Trader Joe’s, South Berkeley Berkeley Bowl, South Berkeley/Oakland Safeway, Southwest Berkeley Berkeley Bowl, Other (open to local stores unlisted above)</v>
      </c>
      <c r="G25" s="1" t="str">
        <f>IFERROR(__xludf.DUMMYFUNCTION("""COMPUTED_VALUE"""),"Monday, Tuesday, Wednesday, Thursday, Friday, Saturday, Sunday")</f>
        <v>Monday, Tuesday, Wednesday, Thursday, Friday, Saturday, Sunday</v>
      </c>
      <c r="H25" s="1" t="str">
        <f>IFERROR(__xludf.DUMMYFUNCTION("""COMPUTED_VALUE"""),"6am - 8am, 8am - 12pm, 12pm - 3pm, 3pm - 6pm, 6pm - 9pm, 9pm - 11pm")</f>
        <v>6am - 8am, 8am - 12pm, 12pm - 3pm, 3pm - 6pm, 6pm - 9pm, 9pm - 11pm</v>
      </c>
    </row>
    <row r="26">
      <c r="A26" s="6">
        <f>IFERROR(__xludf.DUMMYFUNCTION("""COMPUTED_VALUE"""),43946.99109605324)</f>
        <v>43946.9911</v>
      </c>
      <c r="B26" s="1" t="str">
        <f>IFERROR(__xludf.DUMMYFUNCTION("""COMPUTED_VALUE"""),"yop@yopmail.com")</f>
        <v>yop@yopmail.com</v>
      </c>
      <c r="C26" s="1" t="str">
        <f>IFERROR(__xludf.DUMMYFUNCTION("""COMPUTED_VALUE"""),"Volunteer27")</f>
        <v>Volunteer27</v>
      </c>
      <c r="D26" s="1" t="str">
        <f>IFERROR(__xludf.DUMMYFUNCTION("""COMPUTED_VALUE"""),"043")</f>
        <v>043</v>
      </c>
      <c r="E26" s="1" t="str">
        <f>IFERROR(__xludf.DUMMYFUNCTION("""COMPUTED_VALUE"""),"Email")</f>
        <v>Email</v>
      </c>
      <c r="F26" s="1" t="str">
        <f>IFERROR(__xludf.DUMMYFUNCTION("""COMPUTED_VALUE"""),"Central Berkeley Trader Joe’s, North Berkeley Safeway, North Berkeley Trader Joe’s, South Berkeley Berkeley Bowl, South Berkeley/Oakland Safeway, Southwest Berkeley Berkeley Bowl, Other (open to local stores unlisted above)")</f>
        <v>Central Berkeley Trader Joe’s, North Berkeley Safeway, North Berkeley Trader Joe’s, South Berkeley Berkeley Bowl, South Berkeley/Oakland Safeway, Southwest Berkeley Berkeley Bowl, Other (open to local stores unlisted above)</v>
      </c>
      <c r="G26" s="1" t="str">
        <f>IFERROR(__xludf.DUMMYFUNCTION("""COMPUTED_VALUE"""),"Monday, Tuesday, Wednesday, Thursday, Friday, Saturday, Sunday")</f>
        <v>Monday, Tuesday, Wednesday, Thursday, Friday, Saturday, Sunday</v>
      </c>
      <c r="H26" s="1" t="str">
        <f>IFERROR(__xludf.DUMMYFUNCTION("""COMPUTED_VALUE"""),"6am - 8am, 8am - 12pm, 12pm - 3pm, 3pm - 6pm, 6pm - 9pm, 9pm - 11pm")</f>
        <v>6am - 8am, 8am - 12pm, 12pm - 3pm, 3pm - 6pm, 6pm - 9pm, 9pm - 11pm</v>
      </c>
    </row>
    <row r="27">
      <c r="A27" s="6">
        <f>IFERROR(__xludf.DUMMYFUNCTION("""COMPUTED_VALUE"""),43946.991497372685)</f>
        <v>43946.9915</v>
      </c>
      <c r="B27" s="1" t="str">
        <f>IFERROR(__xludf.DUMMYFUNCTION("""COMPUTED_VALUE"""),"yop@yopmail.com")</f>
        <v>yop@yopmail.com</v>
      </c>
      <c r="C27" s="1" t="str">
        <f>IFERROR(__xludf.DUMMYFUNCTION("""COMPUTED_VALUE"""),"Volunteer28")</f>
        <v>Volunteer28</v>
      </c>
      <c r="D27" s="1" t="str">
        <f>IFERROR(__xludf.DUMMYFUNCTION("""COMPUTED_VALUE"""),"098")</f>
        <v>098</v>
      </c>
      <c r="E27" s="1" t="str">
        <f>IFERROR(__xludf.DUMMYFUNCTION("""COMPUTED_VALUE"""),"Phone")</f>
        <v>Phone</v>
      </c>
      <c r="F27" s="1" t="str">
        <f>IFERROR(__xludf.DUMMYFUNCTION("""COMPUTED_VALUE"""),"Central Berkeley Trader Joe’s, North Berkeley Safeway, North Berkeley Trader Joe’s, South Berkeley Berkeley Bowl, South Berkeley/Oakland Safeway, Southwest Berkeley Berkeley Bowl, Other (open to local stores unlisted above)")</f>
        <v>Central Berkeley Trader Joe’s, North Berkeley Safeway, North Berkeley Trader Joe’s, South Berkeley Berkeley Bowl, South Berkeley/Oakland Safeway, Southwest Berkeley Berkeley Bowl, Other (open to local stores unlisted above)</v>
      </c>
      <c r="G27" s="1" t="str">
        <f>IFERROR(__xludf.DUMMYFUNCTION("""COMPUTED_VALUE"""),"Monday, Tuesday, Wednesday, Thursday, Friday, Saturday, Sunday")</f>
        <v>Monday, Tuesday, Wednesday, Thursday, Friday, Saturday, Sunday</v>
      </c>
      <c r="H27" s="1" t="str">
        <f>IFERROR(__xludf.DUMMYFUNCTION("""COMPUTED_VALUE"""),"6am - 8am, 8am - 12pm, 12pm - 3pm, 3pm - 6pm, 6pm - 9pm, 9pm - 11pm")</f>
        <v>6am - 8am, 8am - 12pm, 12pm - 3pm, 3pm - 6pm, 6pm - 9pm, 9pm - 11pm</v>
      </c>
    </row>
    <row r="28">
      <c r="A28" s="1" t="str">
        <f>IFERROR(__xludf.DUMMYFUNCTION("""COMPUTED_VALUE"""),"")</f>
        <v/>
      </c>
      <c r="B28" s="1" t="str">
        <f>IFERROR(__xludf.DUMMYFUNCTION("""COMPUTED_VALUE"""),"")</f>
        <v/>
      </c>
      <c r="C28" s="1" t="str">
        <f>IFERROR(__xludf.DUMMYFUNCTION("""COMPUTED_VALUE"""),"")</f>
        <v/>
      </c>
      <c r="D28" s="1" t="str">
        <f>IFERROR(__xludf.DUMMYFUNCTION("""COMPUTED_VALUE"""),"")</f>
        <v/>
      </c>
      <c r="E28" s="1" t="str">
        <f>IFERROR(__xludf.DUMMYFUNCTION("""COMPUTED_VALUE"""),"")</f>
        <v/>
      </c>
      <c r="F28" s="1" t="str">
        <f>IFERROR(__xludf.DUMMYFUNCTION("""COMPUTED_VALUE"""),"")</f>
        <v/>
      </c>
      <c r="G28" s="1" t="str">
        <f>IFERROR(__xludf.DUMMYFUNCTION("""COMPUTED_VALUE"""),"")</f>
        <v/>
      </c>
      <c r="H28" s="1" t="str">
        <f>IFERROR(__xludf.DUMMYFUNCTION("""COMPUTED_VALUE"""),"")</f>
        <v/>
      </c>
    </row>
    <row r="29">
      <c r="A29" s="1" t="str">
        <f>IFERROR(__xludf.DUMMYFUNCTION("""COMPUTED_VALUE"""),"")</f>
        <v/>
      </c>
      <c r="B29" s="1" t="str">
        <f>IFERROR(__xludf.DUMMYFUNCTION("""COMPUTED_VALUE"""),"")</f>
        <v/>
      </c>
      <c r="C29" s="1" t="str">
        <f>IFERROR(__xludf.DUMMYFUNCTION("""COMPUTED_VALUE"""),"")</f>
        <v/>
      </c>
      <c r="D29" s="1" t="str">
        <f>IFERROR(__xludf.DUMMYFUNCTION("""COMPUTED_VALUE"""),"")</f>
        <v/>
      </c>
      <c r="E29" s="1" t="str">
        <f>IFERROR(__xludf.DUMMYFUNCTION("""COMPUTED_VALUE"""),"")</f>
        <v/>
      </c>
      <c r="F29" s="1" t="str">
        <f>IFERROR(__xludf.DUMMYFUNCTION("""COMPUTED_VALUE"""),"")</f>
        <v/>
      </c>
      <c r="G29" s="1" t="str">
        <f>IFERROR(__xludf.DUMMYFUNCTION("""COMPUTED_VALUE"""),"")</f>
        <v/>
      </c>
      <c r="H29" s="1" t="str">
        <f>IFERROR(__xludf.DUMMYFUNCTION("""COMPUTED_VALUE"""),"")</f>
        <v/>
      </c>
    </row>
    <row r="30">
      <c r="A30" s="1" t="str">
        <f>IFERROR(__xludf.DUMMYFUNCTION("""COMPUTED_VALUE"""),"")</f>
        <v/>
      </c>
      <c r="B30" s="1" t="str">
        <f>IFERROR(__xludf.DUMMYFUNCTION("""COMPUTED_VALUE"""),"")</f>
        <v/>
      </c>
      <c r="C30" s="1" t="str">
        <f>IFERROR(__xludf.DUMMYFUNCTION("""COMPUTED_VALUE"""),"")</f>
        <v/>
      </c>
      <c r="D30" s="1" t="str">
        <f>IFERROR(__xludf.DUMMYFUNCTION("""COMPUTED_VALUE"""),"")</f>
        <v/>
      </c>
      <c r="E30" s="1" t="str">
        <f>IFERROR(__xludf.DUMMYFUNCTION("""COMPUTED_VALUE"""),"")</f>
        <v/>
      </c>
      <c r="F30" s="1" t="str">
        <f>IFERROR(__xludf.DUMMYFUNCTION("""COMPUTED_VALUE"""),"")</f>
        <v/>
      </c>
      <c r="G30" s="1" t="str">
        <f>IFERROR(__xludf.DUMMYFUNCTION("""COMPUTED_VALUE"""),"")</f>
        <v/>
      </c>
      <c r="H30" s="1" t="str">
        <f>IFERROR(__xludf.DUMMYFUNCTION("""COMPUTED_VALUE"""),"")</f>
        <v/>
      </c>
    </row>
    <row r="31">
      <c r="A31" s="1" t="str">
        <f>IFERROR(__xludf.DUMMYFUNCTION("""COMPUTED_VALUE"""),"")</f>
        <v/>
      </c>
      <c r="B31" s="1" t="str">
        <f>IFERROR(__xludf.DUMMYFUNCTION("""COMPUTED_VALUE"""),"")</f>
        <v/>
      </c>
      <c r="C31" s="1" t="str">
        <f>IFERROR(__xludf.DUMMYFUNCTION("""COMPUTED_VALUE"""),"")</f>
        <v/>
      </c>
      <c r="D31" s="1" t="str">
        <f>IFERROR(__xludf.DUMMYFUNCTION("""COMPUTED_VALUE"""),"")</f>
        <v/>
      </c>
      <c r="E31" s="1" t="str">
        <f>IFERROR(__xludf.DUMMYFUNCTION("""COMPUTED_VALUE"""),"")</f>
        <v/>
      </c>
      <c r="F31" s="1" t="str">
        <f>IFERROR(__xludf.DUMMYFUNCTION("""COMPUTED_VALUE"""),"")</f>
        <v/>
      </c>
      <c r="G31" s="1" t="str">
        <f>IFERROR(__xludf.DUMMYFUNCTION("""COMPUTED_VALUE"""),"")</f>
        <v/>
      </c>
      <c r="H31" s="1" t="str">
        <f>IFERROR(__xludf.DUMMYFUNCTION("""COMPUTED_VALUE"""),"")</f>
        <v/>
      </c>
    </row>
    <row r="32">
      <c r="A32" s="1" t="str">
        <f>IFERROR(__xludf.DUMMYFUNCTION("""COMPUTED_VALUE"""),"")</f>
        <v/>
      </c>
      <c r="B32" s="1" t="str">
        <f>IFERROR(__xludf.DUMMYFUNCTION("""COMPUTED_VALUE"""),"")</f>
        <v/>
      </c>
      <c r="C32" s="1" t="str">
        <f>IFERROR(__xludf.DUMMYFUNCTION("""COMPUTED_VALUE"""),"")</f>
        <v/>
      </c>
      <c r="D32" s="1" t="str">
        <f>IFERROR(__xludf.DUMMYFUNCTION("""COMPUTED_VALUE"""),"")</f>
        <v/>
      </c>
      <c r="E32" s="1" t="str">
        <f>IFERROR(__xludf.DUMMYFUNCTION("""COMPUTED_VALUE"""),"")</f>
        <v/>
      </c>
      <c r="F32" s="1" t="str">
        <f>IFERROR(__xludf.DUMMYFUNCTION("""COMPUTED_VALUE"""),"")</f>
        <v/>
      </c>
      <c r="G32" s="1" t="str">
        <f>IFERROR(__xludf.DUMMYFUNCTION("""COMPUTED_VALUE"""),"")</f>
        <v/>
      </c>
      <c r="H32" s="1" t="str">
        <f>IFERROR(__xludf.DUMMYFUNCTION("""COMPUTED_VALUE"""),"")</f>
        <v/>
      </c>
    </row>
    <row r="33">
      <c r="A33" s="1" t="str">
        <f>IFERROR(__xludf.DUMMYFUNCTION("""COMPUTED_VALUE"""),"")</f>
        <v/>
      </c>
      <c r="B33" s="1" t="str">
        <f>IFERROR(__xludf.DUMMYFUNCTION("""COMPUTED_VALUE"""),"")</f>
        <v/>
      </c>
      <c r="C33" s="1" t="str">
        <f>IFERROR(__xludf.DUMMYFUNCTION("""COMPUTED_VALUE"""),"")</f>
        <v/>
      </c>
      <c r="D33" s="1" t="str">
        <f>IFERROR(__xludf.DUMMYFUNCTION("""COMPUTED_VALUE"""),"")</f>
        <v/>
      </c>
      <c r="E33" s="1" t="str">
        <f>IFERROR(__xludf.DUMMYFUNCTION("""COMPUTED_VALUE"""),"")</f>
        <v/>
      </c>
      <c r="F33" s="1" t="str">
        <f>IFERROR(__xludf.DUMMYFUNCTION("""COMPUTED_VALUE"""),"")</f>
        <v/>
      </c>
      <c r="G33" s="1" t="str">
        <f>IFERROR(__xludf.DUMMYFUNCTION("""COMPUTED_VALUE"""),"")</f>
        <v/>
      </c>
      <c r="H33" s="1" t="str">
        <f>IFERROR(__xludf.DUMMYFUNCTION("""COMPUTED_VALUE"""),"")</f>
        <v/>
      </c>
    </row>
    <row r="34">
      <c r="A34" s="1" t="str">
        <f>IFERROR(__xludf.DUMMYFUNCTION("""COMPUTED_VALUE"""),"")</f>
        <v/>
      </c>
      <c r="B34" s="1" t="str">
        <f>IFERROR(__xludf.DUMMYFUNCTION("""COMPUTED_VALUE"""),"")</f>
        <v/>
      </c>
      <c r="C34" s="1" t="str">
        <f>IFERROR(__xludf.DUMMYFUNCTION("""COMPUTED_VALUE"""),"")</f>
        <v/>
      </c>
      <c r="D34" s="1" t="str">
        <f>IFERROR(__xludf.DUMMYFUNCTION("""COMPUTED_VALUE"""),"")</f>
        <v/>
      </c>
      <c r="E34" s="1" t="str">
        <f>IFERROR(__xludf.DUMMYFUNCTION("""COMPUTED_VALUE"""),"")</f>
        <v/>
      </c>
      <c r="F34" s="1" t="str">
        <f>IFERROR(__xludf.DUMMYFUNCTION("""COMPUTED_VALUE"""),"")</f>
        <v/>
      </c>
      <c r="G34" s="1" t="str">
        <f>IFERROR(__xludf.DUMMYFUNCTION("""COMPUTED_VALUE"""),"")</f>
        <v/>
      </c>
      <c r="H34" s="1" t="str">
        <f>IFERROR(__xludf.DUMMYFUNCTION("""COMPUTED_VALUE"""),"")</f>
        <v/>
      </c>
    </row>
    <row r="35">
      <c r="A35" s="1" t="str">
        <f>IFERROR(__xludf.DUMMYFUNCTION("""COMPUTED_VALUE"""),"")</f>
        <v/>
      </c>
      <c r="B35" s="1" t="str">
        <f>IFERROR(__xludf.DUMMYFUNCTION("""COMPUTED_VALUE"""),"")</f>
        <v/>
      </c>
      <c r="C35" s="1" t="str">
        <f>IFERROR(__xludf.DUMMYFUNCTION("""COMPUTED_VALUE"""),"")</f>
        <v/>
      </c>
      <c r="D35" s="1" t="str">
        <f>IFERROR(__xludf.DUMMYFUNCTION("""COMPUTED_VALUE"""),"")</f>
        <v/>
      </c>
      <c r="E35" s="1" t="str">
        <f>IFERROR(__xludf.DUMMYFUNCTION("""COMPUTED_VALUE"""),"")</f>
        <v/>
      </c>
      <c r="F35" s="1" t="str">
        <f>IFERROR(__xludf.DUMMYFUNCTION("""COMPUTED_VALUE"""),"")</f>
        <v/>
      </c>
      <c r="G35" s="1" t="str">
        <f>IFERROR(__xludf.DUMMYFUNCTION("""COMPUTED_VALUE"""),"")</f>
        <v/>
      </c>
      <c r="H35" s="1" t="str">
        <f>IFERROR(__xludf.DUMMYFUNCTION("""COMPUTED_VALUE"""),"")</f>
        <v/>
      </c>
    </row>
    <row r="36">
      <c r="A36" s="1" t="str">
        <f>IFERROR(__xludf.DUMMYFUNCTION("""COMPUTED_VALUE"""),"")</f>
        <v/>
      </c>
      <c r="B36" s="1" t="str">
        <f>IFERROR(__xludf.DUMMYFUNCTION("""COMPUTED_VALUE"""),"")</f>
        <v/>
      </c>
      <c r="C36" s="1" t="str">
        <f>IFERROR(__xludf.DUMMYFUNCTION("""COMPUTED_VALUE"""),"")</f>
        <v/>
      </c>
      <c r="D36" s="1" t="str">
        <f>IFERROR(__xludf.DUMMYFUNCTION("""COMPUTED_VALUE"""),"")</f>
        <v/>
      </c>
      <c r="E36" s="1" t="str">
        <f>IFERROR(__xludf.DUMMYFUNCTION("""COMPUTED_VALUE"""),"")</f>
        <v/>
      </c>
      <c r="F36" s="1" t="str">
        <f>IFERROR(__xludf.DUMMYFUNCTION("""COMPUTED_VALUE"""),"")</f>
        <v/>
      </c>
      <c r="G36" s="1" t="str">
        <f>IFERROR(__xludf.DUMMYFUNCTION("""COMPUTED_VALUE"""),"")</f>
        <v/>
      </c>
      <c r="H36" s="1" t="str">
        <f>IFERROR(__xludf.DUMMYFUNCTION("""COMPUTED_VALUE"""),"")</f>
        <v/>
      </c>
    </row>
    <row r="37">
      <c r="A37" s="1" t="str">
        <f>IFERROR(__xludf.DUMMYFUNCTION("""COMPUTED_VALUE"""),"")</f>
        <v/>
      </c>
      <c r="B37" s="1" t="str">
        <f>IFERROR(__xludf.DUMMYFUNCTION("""COMPUTED_VALUE"""),"")</f>
        <v/>
      </c>
      <c r="C37" s="1" t="str">
        <f>IFERROR(__xludf.DUMMYFUNCTION("""COMPUTED_VALUE"""),"")</f>
        <v/>
      </c>
      <c r="D37" s="1" t="str">
        <f>IFERROR(__xludf.DUMMYFUNCTION("""COMPUTED_VALUE"""),"")</f>
        <v/>
      </c>
      <c r="E37" s="1" t="str">
        <f>IFERROR(__xludf.DUMMYFUNCTION("""COMPUTED_VALUE"""),"")</f>
        <v/>
      </c>
      <c r="F37" s="1" t="str">
        <f>IFERROR(__xludf.DUMMYFUNCTION("""COMPUTED_VALUE"""),"")</f>
        <v/>
      </c>
      <c r="G37" s="1" t="str">
        <f>IFERROR(__xludf.DUMMYFUNCTION("""COMPUTED_VALUE"""),"")</f>
        <v/>
      </c>
      <c r="H37" s="1" t="str">
        <f>IFERROR(__xludf.DUMMYFUNCTION("""COMPUTED_VALUE"""),"")</f>
        <v/>
      </c>
    </row>
    <row r="38">
      <c r="A38" s="1" t="str">
        <f>IFERROR(__xludf.DUMMYFUNCTION("""COMPUTED_VALUE"""),"")</f>
        <v/>
      </c>
      <c r="B38" s="1" t="str">
        <f>IFERROR(__xludf.DUMMYFUNCTION("""COMPUTED_VALUE"""),"")</f>
        <v/>
      </c>
      <c r="C38" s="1" t="str">
        <f>IFERROR(__xludf.DUMMYFUNCTION("""COMPUTED_VALUE"""),"")</f>
        <v/>
      </c>
      <c r="D38" s="1" t="str">
        <f>IFERROR(__xludf.DUMMYFUNCTION("""COMPUTED_VALUE"""),"")</f>
        <v/>
      </c>
      <c r="E38" s="1" t="str">
        <f>IFERROR(__xludf.DUMMYFUNCTION("""COMPUTED_VALUE"""),"")</f>
        <v/>
      </c>
      <c r="F38" s="1" t="str">
        <f>IFERROR(__xludf.DUMMYFUNCTION("""COMPUTED_VALUE"""),"")</f>
        <v/>
      </c>
      <c r="G38" s="1" t="str">
        <f>IFERROR(__xludf.DUMMYFUNCTION("""COMPUTED_VALUE"""),"")</f>
        <v/>
      </c>
      <c r="H38" s="1" t="str">
        <f>IFERROR(__xludf.DUMMYFUNCTION("""COMPUTED_VALUE"""),"")</f>
        <v/>
      </c>
    </row>
    <row r="39">
      <c r="A39" s="1" t="str">
        <f>IFERROR(__xludf.DUMMYFUNCTION("""COMPUTED_VALUE"""),"")</f>
        <v/>
      </c>
      <c r="B39" s="1" t="str">
        <f>IFERROR(__xludf.DUMMYFUNCTION("""COMPUTED_VALUE"""),"")</f>
        <v/>
      </c>
      <c r="C39" s="1" t="str">
        <f>IFERROR(__xludf.DUMMYFUNCTION("""COMPUTED_VALUE"""),"")</f>
        <v/>
      </c>
      <c r="D39" s="1" t="str">
        <f>IFERROR(__xludf.DUMMYFUNCTION("""COMPUTED_VALUE"""),"")</f>
        <v/>
      </c>
      <c r="E39" s="1" t="str">
        <f>IFERROR(__xludf.DUMMYFUNCTION("""COMPUTED_VALUE"""),"")</f>
        <v/>
      </c>
      <c r="F39" s="1" t="str">
        <f>IFERROR(__xludf.DUMMYFUNCTION("""COMPUTED_VALUE"""),"")</f>
        <v/>
      </c>
      <c r="G39" s="1" t="str">
        <f>IFERROR(__xludf.DUMMYFUNCTION("""COMPUTED_VALUE"""),"")</f>
        <v/>
      </c>
      <c r="H39" s="1" t="str">
        <f>IFERROR(__xludf.DUMMYFUNCTION("""COMPUTED_VALUE"""),"")</f>
        <v/>
      </c>
    </row>
    <row r="40">
      <c r="A40" s="1" t="str">
        <f>IFERROR(__xludf.DUMMYFUNCTION("""COMPUTED_VALUE"""),"")</f>
        <v/>
      </c>
      <c r="B40" s="1" t="str">
        <f>IFERROR(__xludf.DUMMYFUNCTION("""COMPUTED_VALUE"""),"")</f>
        <v/>
      </c>
      <c r="C40" s="1" t="str">
        <f>IFERROR(__xludf.DUMMYFUNCTION("""COMPUTED_VALUE"""),"")</f>
        <v/>
      </c>
      <c r="D40" s="1" t="str">
        <f>IFERROR(__xludf.DUMMYFUNCTION("""COMPUTED_VALUE"""),"")</f>
        <v/>
      </c>
      <c r="E40" s="1" t="str">
        <f>IFERROR(__xludf.DUMMYFUNCTION("""COMPUTED_VALUE"""),"")</f>
        <v/>
      </c>
      <c r="F40" s="1" t="str">
        <f>IFERROR(__xludf.DUMMYFUNCTION("""COMPUTED_VALUE"""),"")</f>
        <v/>
      </c>
      <c r="G40" s="1" t="str">
        <f>IFERROR(__xludf.DUMMYFUNCTION("""COMPUTED_VALUE"""),"")</f>
        <v/>
      </c>
      <c r="H40" s="1" t="str">
        <f>IFERROR(__xludf.DUMMYFUNCTION("""COMPUTED_VALUE"""),"")</f>
        <v/>
      </c>
    </row>
    <row r="41">
      <c r="A41" s="1" t="str">
        <f>IFERROR(__xludf.DUMMYFUNCTION("""COMPUTED_VALUE"""),"")</f>
        <v/>
      </c>
      <c r="B41" s="1" t="str">
        <f>IFERROR(__xludf.DUMMYFUNCTION("""COMPUTED_VALUE"""),"")</f>
        <v/>
      </c>
      <c r="C41" s="1" t="str">
        <f>IFERROR(__xludf.DUMMYFUNCTION("""COMPUTED_VALUE"""),"")</f>
        <v/>
      </c>
      <c r="D41" s="1" t="str">
        <f>IFERROR(__xludf.DUMMYFUNCTION("""COMPUTED_VALUE"""),"")</f>
        <v/>
      </c>
      <c r="E41" s="1" t="str">
        <f>IFERROR(__xludf.DUMMYFUNCTION("""COMPUTED_VALUE"""),"")</f>
        <v/>
      </c>
      <c r="F41" s="1" t="str">
        <f>IFERROR(__xludf.DUMMYFUNCTION("""COMPUTED_VALUE"""),"")</f>
        <v/>
      </c>
      <c r="G41" s="1" t="str">
        <f>IFERROR(__xludf.DUMMYFUNCTION("""COMPUTED_VALUE"""),"")</f>
        <v/>
      </c>
      <c r="H41" s="1" t="str">
        <f>IFERROR(__xludf.DUMMYFUNCTION("""COMPUTED_VALUE"""),"")</f>
        <v/>
      </c>
    </row>
    <row r="42">
      <c r="A42" s="1" t="str">
        <f>IFERROR(__xludf.DUMMYFUNCTION("""COMPUTED_VALUE"""),"")</f>
        <v/>
      </c>
      <c r="B42" s="1" t="str">
        <f>IFERROR(__xludf.DUMMYFUNCTION("""COMPUTED_VALUE"""),"")</f>
        <v/>
      </c>
      <c r="C42" s="1" t="str">
        <f>IFERROR(__xludf.DUMMYFUNCTION("""COMPUTED_VALUE"""),"")</f>
        <v/>
      </c>
      <c r="D42" s="1" t="str">
        <f>IFERROR(__xludf.DUMMYFUNCTION("""COMPUTED_VALUE"""),"")</f>
        <v/>
      </c>
      <c r="E42" s="1" t="str">
        <f>IFERROR(__xludf.DUMMYFUNCTION("""COMPUTED_VALUE"""),"")</f>
        <v/>
      </c>
      <c r="F42" s="1" t="str">
        <f>IFERROR(__xludf.DUMMYFUNCTION("""COMPUTED_VALUE"""),"")</f>
        <v/>
      </c>
      <c r="G42" s="1" t="str">
        <f>IFERROR(__xludf.DUMMYFUNCTION("""COMPUTED_VALUE"""),"")</f>
        <v/>
      </c>
      <c r="H42" s="1" t="str">
        <f>IFERROR(__xludf.DUMMYFUNCTION("""COMPUTED_VALUE"""),"")</f>
        <v/>
      </c>
    </row>
    <row r="43">
      <c r="A43" s="1" t="str">
        <f>IFERROR(__xludf.DUMMYFUNCTION("""COMPUTED_VALUE"""),"")</f>
        <v/>
      </c>
      <c r="B43" s="1" t="str">
        <f>IFERROR(__xludf.DUMMYFUNCTION("""COMPUTED_VALUE"""),"")</f>
        <v/>
      </c>
      <c r="C43" s="1" t="str">
        <f>IFERROR(__xludf.DUMMYFUNCTION("""COMPUTED_VALUE"""),"")</f>
        <v/>
      </c>
      <c r="D43" s="1" t="str">
        <f>IFERROR(__xludf.DUMMYFUNCTION("""COMPUTED_VALUE"""),"")</f>
        <v/>
      </c>
      <c r="E43" s="1" t="str">
        <f>IFERROR(__xludf.DUMMYFUNCTION("""COMPUTED_VALUE"""),"")</f>
        <v/>
      </c>
      <c r="F43" s="1" t="str">
        <f>IFERROR(__xludf.DUMMYFUNCTION("""COMPUTED_VALUE"""),"")</f>
        <v/>
      </c>
      <c r="G43" s="1" t="str">
        <f>IFERROR(__xludf.DUMMYFUNCTION("""COMPUTED_VALUE"""),"")</f>
        <v/>
      </c>
      <c r="H43" s="1" t="str">
        <f>IFERROR(__xludf.DUMMYFUNCTION("""COMPUTED_VALUE"""),"")</f>
        <v/>
      </c>
    </row>
    <row r="44">
      <c r="A44" s="1" t="str">
        <f>IFERROR(__xludf.DUMMYFUNCTION("""COMPUTED_VALUE"""),"")</f>
        <v/>
      </c>
      <c r="B44" s="1" t="str">
        <f>IFERROR(__xludf.DUMMYFUNCTION("""COMPUTED_VALUE"""),"")</f>
        <v/>
      </c>
      <c r="C44" s="1" t="str">
        <f>IFERROR(__xludf.DUMMYFUNCTION("""COMPUTED_VALUE"""),"")</f>
        <v/>
      </c>
      <c r="D44" s="1" t="str">
        <f>IFERROR(__xludf.DUMMYFUNCTION("""COMPUTED_VALUE"""),"")</f>
        <v/>
      </c>
      <c r="E44" s="1" t="str">
        <f>IFERROR(__xludf.DUMMYFUNCTION("""COMPUTED_VALUE"""),"")</f>
        <v/>
      </c>
      <c r="F44" s="1" t="str">
        <f>IFERROR(__xludf.DUMMYFUNCTION("""COMPUTED_VALUE"""),"")</f>
        <v/>
      </c>
      <c r="G44" s="1" t="str">
        <f>IFERROR(__xludf.DUMMYFUNCTION("""COMPUTED_VALUE"""),"")</f>
        <v/>
      </c>
      <c r="H44" s="1" t="str">
        <f>IFERROR(__xludf.DUMMYFUNCTION("""COMPUTED_VALUE"""),"")</f>
        <v/>
      </c>
    </row>
    <row r="45">
      <c r="A45" s="1" t="str">
        <f>IFERROR(__xludf.DUMMYFUNCTION("""COMPUTED_VALUE"""),"")</f>
        <v/>
      </c>
      <c r="B45" s="1" t="str">
        <f>IFERROR(__xludf.DUMMYFUNCTION("""COMPUTED_VALUE"""),"")</f>
        <v/>
      </c>
      <c r="C45" s="1" t="str">
        <f>IFERROR(__xludf.DUMMYFUNCTION("""COMPUTED_VALUE"""),"")</f>
        <v/>
      </c>
      <c r="D45" s="1" t="str">
        <f>IFERROR(__xludf.DUMMYFUNCTION("""COMPUTED_VALUE"""),"")</f>
        <v/>
      </c>
      <c r="E45" s="1" t="str">
        <f>IFERROR(__xludf.DUMMYFUNCTION("""COMPUTED_VALUE"""),"")</f>
        <v/>
      </c>
      <c r="F45" s="1" t="str">
        <f>IFERROR(__xludf.DUMMYFUNCTION("""COMPUTED_VALUE"""),"")</f>
        <v/>
      </c>
      <c r="G45" s="1" t="str">
        <f>IFERROR(__xludf.DUMMYFUNCTION("""COMPUTED_VALUE"""),"")</f>
        <v/>
      </c>
      <c r="H45" s="1" t="str">
        <f>IFERROR(__xludf.DUMMYFUNCTION("""COMPUTED_VALUE"""),"")</f>
        <v/>
      </c>
    </row>
    <row r="46">
      <c r="A46" s="1" t="str">
        <f>IFERROR(__xludf.DUMMYFUNCTION("""COMPUTED_VALUE"""),"")</f>
        <v/>
      </c>
      <c r="B46" s="1" t="str">
        <f>IFERROR(__xludf.DUMMYFUNCTION("""COMPUTED_VALUE"""),"")</f>
        <v/>
      </c>
      <c r="C46" s="1" t="str">
        <f>IFERROR(__xludf.DUMMYFUNCTION("""COMPUTED_VALUE"""),"")</f>
        <v/>
      </c>
      <c r="D46" s="1" t="str">
        <f>IFERROR(__xludf.DUMMYFUNCTION("""COMPUTED_VALUE"""),"")</f>
        <v/>
      </c>
      <c r="E46" s="1" t="str">
        <f>IFERROR(__xludf.DUMMYFUNCTION("""COMPUTED_VALUE"""),"")</f>
        <v/>
      </c>
      <c r="F46" s="1" t="str">
        <f>IFERROR(__xludf.DUMMYFUNCTION("""COMPUTED_VALUE"""),"")</f>
        <v/>
      </c>
      <c r="G46" s="1" t="str">
        <f>IFERROR(__xludf.DUMMYFUNCTION("""COMPUTED_VALUE"""),"")</f>
        <v/>
      </c>
      <c r="H46" s="1" t="str">
        <f>IFERROR(__xludf.DUMMYFUNCTION("""COMPUTED_VALUE"""),"")</f>
        <v/>
      </c>
    </row>
    <row r="47">
      <c r="A47" s="1" t="str">
        <f>IFERROR(__xludf.DUMMYFUNCTION("""COMPUTED_VALUE"""),"")</f>
        <v/>
      </c>
      <c r="B47" s="1" t="str">
        <f>IFERROR(__xludf.DUMMYFUNCTION("""COMPUTED_VALUE"""),"")</f>
        <v/>
      </c>
      <c r="C47" s="1" t="str">
        <f>IFERROR(__xludf.DUMMYFUNCTION("""COMPUTED_VALUE"""),"")</f>
        <v/>
      </c>
      <c r="D47" s="1" t="str">
        <f>IFERROR(__xludf.DUMMYFUNCTION("""COMPUTED_VALUE"""),"")</f>
        <v/>
      </c>
      <c r="E47" s="1" t="str">
        <f>IFERROR(__xludf.DUMMYFUNCTION("""COMPUTED_VALUE"""),"")</f>
        <v/>
      </c>
      <c r="F47" s="1" t="str">
        <f>IFERROR(__xludf.DUMMYFUNCTION("""COMPUTED_VALUE"""),"")</f>
        <v/>
      </c>
      <c r="G47" s="1" t="str">
        <f>IFERROR(__xludf.DUMMYFUNCTION("""COMPUTED_VALUE"""),"")</f>
        <v/>
      </c>
      <c r="H47" s="1" t="str">
        <f>IFERROR(__xludf.DUMMYFUNCTION("""COMPUTED_VALUE"""),"")</f>
        <v/>
      </c>
    </row>
    <row r="48">
      <c r="A48" s="1" t="str">
        <f>IFERROR(__xludf.DUMMYFUNCTION("""COMPUTED_VALUE"""),"")</f>
        <v/>
      </c>
      <c r="B48" s="1" t="str">
        <f>IFERROR(__xludf.DUMMYFUNCTION("""COMPUTED_VALUE"""),"")</f>
        <v/>
      </c>
      <c r="C48" s="1" t="str">
        <f>IFERROR(__xludf.DUMMYFUNCTION("""COMPUTED_VALUE"""),"")</f>
        <v/>
      </c>
      <c r="D48" s="1" t="str">
        <f>IFERROR(__xludf.DUMMYFUNCTION("""COMPUTED_VALUE"""),"")</f>
        <v/>
      </c>
      <c r="E48" s="1" t="str">
        <f>IFERROR(__xludf.DUMMYFUNCTION("""COMPUTED_VALUE"""),"")</f>
        <v/>
      </c>
      <c r="F48" s="1" t="str">
        <f>IFERROR(__xludf.DUMMYFUNCTION("""COMPUTED_VALUE"""),"")</f>
        <v/>
      </c>
      <c r="G48" s="1" t="str">
        <f>IFERROR(__xludf.DUMMYFUNCTION("""COMPUTED_VALUE"""),"")</f>
        <v/>
      </c>
      <c r="H48" s="1" t="str">
        <f>IFERROR(__xludf.DUMMYFUNCTION("""COMPUTED_VALUE"""),"")</f>
        <v/>
      </c>
    </row>
    <row r="49">
      <c r="A49" s="1" t="str">
        <f>IFERROR(__xludf.DUMMYFUNCTION("""COMPUTED_VALUE"""),"")</f>
        <v/>
      </c>
      <c r="B49" s="1" t="str">
        <f>IFERROR(__xludf.DUMMYFUNCTION("""COMPUTED_VALUE"""),"")</f>
        <v/>
      </c>
      <c r="C49" s="1" t="str">
        <f>IFERROR(__xludf.DUMMYFUNCTION("""COMPUTED_VALUE"""),"")</f>
        <v/>
      </c>
      <c r="D49" s="1" t="str">
        <f>IFERROR(__xludf.DUMMYFUNCTION("""COMPUTED_VALUE"""),"")</f>
        <v/>
      </c>
      <c r="E49" s="1" t="str">
        <f>IFERROR(__xludf.DUMMYFUNCTION("""COMPUTED_VALUE"""),"")</f>
        <v/>
      </c>
      <c r="F49" s="1" t="str">
        <f>IFERROR(__xludf.DUMMYFUNCTION("""COMPUTED_VALUE"""),"")</f>
        <v/>
      </c>
      <c r="G49" s="1" t="str">
        <f>IFERROR(__xludf.DUMMYFUNCTION("""COMPUTED_VALUE"""),"")</f>
        <v/>
      </c>
      <c r="H49" s="1" t="str">
        <f>IFERROR(__xludf.DUMMYFUNCTION("""COMPUTED_VALUE"""),"")</f>
        <v/>
      </c>
    </row>
    <row r="50">
      <c r="A50" s="1" t="str">
        <f>IFERROR(__xludf.DUMMYFUNCTION("""COMPUTED_VALUE"""),"")</f>
        <v/>
      </c>
      <c r="B50" s="1" t="str">
        <f>IFERROR(__xludf.DUMMYFUNCTION("""COMPUTED_VALUE"""),"")</f>
        <v/>
      </c>
      <c r="C50" s="1" t="str">
        <f>IFERROR(__xludf.DUMMYFUNCTION("""COMPUTED_VALUE"""),"")</f>
        <v/>
      </c>
      <c r="D50" s="1" t="str">
        <f>IFERROR(__xludf.DUMMYFUNCTION("""COMPUTED_VALUE"""),"")</f>
        <v/>
      </c>
      <c r="E50" s="1" t="str">
        <f>IFERROR(__xludf.DUMMYFUNCTION("""COMPUTED_VALUE"""),"")</f>
        <v/>
      </c>
      <c r="F50" s="1" t="str">
        <f>IFERROR(__xludf.DUMMYFUNCTION("""COMPUTED_VALUE"""),"")</f>
        <v/>
      </c>
      <c r="G50" s="1" t="str">
        <f>IFERROR(__xludf.DUMMYFUNCTION("""COMPUTED_VALUE"""),"")</f>
        <v/>
      </c>
      <c r="H50" s="1" t="str">
        <f>IFERROR(__xludf.DUMMYFUNCTION("""COMPUTED_VALUE"""),"")</f>
        <v/>
      </c>
    </row>
    <row r="51">
      <c r="A51" s="1" t="str">
        <f>IFERROR(__xludf.DUMMYFUNCTION("""COMPUTED_VALUE"""),"")</f>
        <v/>
      </c>
      <c r="B51" s="1" t="str">
        <f>IFERROR(__xludf.DUMMYFUNCTION("""COMPUTED_VALUE"""),"")</f>
        <v/>
      </c>
      <c r="C51" s="1" t="str">
        <f>IFERROR(__xludf.DUMMYFUNCTION("""COMPUTED_VALUE"""),"")</f>
        <v/>
      </c>
      <c r="D51" s="1" t="str">
        <f>IFERROR(__xludf.DUMMYFUNCTION("""COMPUTED_VALUE"""),"")</f>
        <v/>
      </c>
      <c r="E51" s="1" t="str">
        <f>IFERROR(__xludf.DUMMYFUNCTION("""COMPUTED_VALUE"""),"")</f>
        <v/>
      </c>
      <c r="F51" s="1" t="str">
        <f>IFERROR(__xludf.DUMMYFUNCTION("""COMPUTED_VALUE"""),"")</f>
        <v/>
      </c>
      <c r="G51" s="1" t="str">
        <f>IFERROR(__xludf.DUMMYFUNCTION("""COMPUTED_VALUE"""),"")</f>
        <v/>
      </c>
      <c r="H51" s="1" t="str">
        <f>IFERROR(__xludf.DUMMYFUNCTION("""COMPUTED_VALUE"""),"")</f>
        <v/>
      </c>
    </row>
    <row r="52">
      <c r="A52" s="1" t="str">
        <f>IFERROR(__xludf.DUMMYFUNCTION("""COMPUTED_VALUE"""),"")</f>
        <v/>
      </c>
      <c r="B52" s="1" t="str">
        <f>IFERROR(__xludf.DUMMYFUNCTION("""COMPUTED_VALUE"""),"")</f>
        <v/>
      </c>
      <c r="C52" s="1" t="str">
        <f>IFERROR(__xludf.DUMMYFUNCTION("""COMPUTED_VALUE"""),"")</f>
        <v/>
      </c>
      <c r="D52" s="1" t="str">
        <f>IFERROR(__xludf.DUMMYFUNCTION("""COMPUTED_VALUE"""),"")</f>
        <v/>
      </c>
      <c r="E52" s="1" t="str">
        <f>IFERROR(__xludf.DUMMYFUNCTION("""COMPUTED_VALUE"""),"")</f>
        <v/>
      </c>
      <c r="F52" s="1" t="str">
        <f>IFERROR(__xludf.DUMMYFUNCTION("""COMPUTED_VALUE"""),"")</f>
        <v/>
      </c>
      <c r="G52" s="1" t="str">
        <f>IFERROR(__xludf.DUMMYFUNCTION("""COMPUTED_VALUE"""),"")</f>
        <v/>
      </c>
      <c r="H52" s="1" t="str">
        <f>IFERROR(__xludf.DUMMYFUNCTION("""COMPUTED_VALUE"""),"")</f>
        <v/>
      </c>
    </row>
    <row r="53">
      <c r="A53" s="1" t="str">
        <f>IFERROR(__xludf.DUMMYFUNCTION("""COMPUTED_VALUE"""),"")</f>
        <v/>
      </c>
      <c r="B53" s="1" t="str">
        <f>IFERROR(__xludf.DUMMYFUNCTION("""COMPUTED_VALUE"""),"")</f>
        <v/>
      </c>
      <c r="C53" s="1" t="str">
        <f>IFERROR(__xludf.DUMMYFUNCTION("""COMPUTED_VALUE"""),"")</f>
        <v/>
      </c>
      <c r="D53" s="1" t="str">
        <f>IFERROR(__xludf.DUMMYFUNCTION("""COMPUTED_VALUE"""),"")</f>
        <v/>
      </c>
      <c r="E53" s="1" t="str">
        <f>IFERROR(__xludf.DUMMYFUNCTION("""COMPUTED_VALUE"""),"")</f>
        <v/>
      </c>
      <c r="F53" s="1" t="str">
        <f>IFERROR(__xludf.DUMMYFUNCTION("""COMPUTED_VALUE"""),"")</f>
        <v/>
      </c>
      <c r="G53" s="1" t="str">
        <f>IFERROR(__xludf.DUMMYFUNCTION("""COMPUTED_VALUE"""),"")</f>
        <v/>
      </c>
      <c r="H53" s="1" t="str">
        <f>IFERROR(__xludf.DUMMYFUNCTION("""COMPUTED_VALUE"""),"")</f>
        <v/>
      </c>
    </row>
    <row r="54">
      <c r="A54" s="1" t="str">
        <f>IFERROR(__xludf.DUMMYFUNCTION("""COMPUTED_VALUE"""),"")</f>
        <v/>
      </c>
      <c r="B54" s="1" t="str">
        <f>IFERROR(__xludf.DUMMYFUNCTION("""COMPUTED_VALUE"""),"")</f>
        <v/>
      </c>
      <c r="C54" s="1" t="str">
        <f>IFERROR(__xludf.DUMMYFUNCTION("""COMPUTED_VALUE"""),"")</f>
        <v/>
      </c>
      <c r="D54" s="1" t="str">
        <f>IFERROR(__xludf.DUMMYFUNCTION("""COMPUTED_VALUE"""),"")</f>
        <v/>
      </c>
      <c r="E54" s="1" t="str">
        <f>IFERROR(__xludf.DUMMYFUNCTION("""COMPUTED_VALUE"""),"")</f>
        <v/>
      </c>
      <c r="F54" s="1" t="str">
        <f>IFERROR(__xludf.DUMMYFUNCTION("""COMPUTED_VALUE"""),"")</f>
        <v/>
      </c>
      <c r="G54" s="1" t="str">
        <f>IFERROR(__xludf.DUMMYFUNCTION("""COMPUTED_VALUE"""),"")</f>
        <v/>
      </c>
      <c r="H54" s="1" t="str">
        <f>IFERROR(__xludf.DUMMYFUNCTION("""COMPUTED_VALUE"""),"")</f>
        <v/>
      </c>
    </row>
    <row r="55">
      <c r="A55" s="1" t="str">
        <f>IFERROR(__xludf.DUMMYFUNCTION("""COMPUTED_VALUE"""),"")</f>
        <v/>
      </c>
      <c r="B55" s="1" t="str">
        <f>IFERROR(__xludf.DUMMYFUNCTION("""COMPUTED_VALUE"""),"")</f>
        <v/>
      </c>
      <c r="C55" s="1" t="str">
        <f>IFERROR(__xludf.DUMMYFUNCTION("""COMPUTED_VALUE"""),"")</f>
        <v/>
      </c>
      <c r="D55" s="1" t="str">
        <f>IFERROR(__xludf.DUMMYFUNCTION("""COMPUTED_VALUE"""),"")</f>
        <v/>
      </c>
      <c r="E55" s="1" t="str">
        <f>IFERROR(__xludf.DUMMYFUNCTION("""COMPUTED_VALUE"""),"")</f>
        <v/>
      </c>
      <c r="F55" s="1" t="str">
        <f>IFERROR(__xludf.DUMMYFUNCTION("""COMPUTED_VALUE"""),"")</f>
        <v/>
      </c>
      <c r="G55" s="1" t="str">
        <f>IFERROR(__xludf.DUMMYFUNCTION("""COMPUTED_VALUE"""),"")</f>
        <v/>
      </c>
      <c r="H55" s="1" t="str">
        <f>IFERROR(__xludf.DUMMYFUNCTION("""COMPUTED_VALUE"""),"")</f>
        <v/>
      </c>
    </row>
    <row r="56">
      <c r="A56" s="1" t="str">
        <f>IFERROR(__xludf.DUMMYFUNCTION("""COMPUTED_VALUE"""),"")</f>
        <v/>
      </c>
      <c r="B56" s="1" t="str">
        <f>IFERROR(__xludf.DUMMYFUNCTION("""COMPUTED_VALUE"""),"")</f>
        <v/>
      </c>
      <c r="C56" s="1" t="str">
        <f>IFERROR(__xludf.DUMMYFUNCTION("""COMPUTED_VALUE"""),"")</f>
        <v/>
      </c>
      <c r="D56" s="1" t="str">
        <f>IFERROR(__xludf.DUMMYFUNCTION("""COMPUTED_VALUE"""),"")</f>
        <v/>
      </c>
      <c r="E56" s="1" t="str">
        <f>IFERROR(__xludf.DUMMYFUNCTION("""COMPUTED_VALUE"""),"")</f>
        <v/>
      </c>
      <c r="F56" s="1" t="str">
        <f>IFERROR(__xludf.DUMMYFUNCTION("""COMPUTED_VALUE"""),"")</f>
        <v/>
      </c>
      <c r="G56" s="1" t="str">
        <f>IFERROR(__xludf.DUMMYFUNCTION("""COMPUTED_VALUE"""),"")</f>
        <v/>
      </c>
      <c r="H56" s="1" t="str">
        <f>IFERROR(__xludf.DUMMYFUNCTION("""COMPUTED_VALUE"""),"")</f>
        <v/>
      </c>
    </row>
    <row r="57">
      <c r="A57" s="1" t="str">
        <f>IFERROR(__xludf.DUMMYFUNCTION("""COMPUTED_VALUE"""),"")</f>
        <v/>
      </c>
      <c r="B57" s="1" t="str">
        <f>IFERROR(__xludf.DUMMYFUNCTION("""COMPUTED_VALUE"""),"")</f>
        <v/>
      </c>
      <c r="C57" s="1" t="str">
        <f>IFERROR(__xludf.DUMMYFUNCTION("""COMPUTED_VALUE"""),"")</f>
        <v/>
      </c>
      <c r="D57" s="1" t="str">
        <f>IFERROR(__xludf.DUMMYFUNCTION("""COMPUTED_VALUE"""),"")</f>
        <v/>
      </c>
      <c r="E57" s="1" t="str">
        <f>IFERROR(__xludf.DUMMYFUNCTION("""COMPUTED_VALUE"""),"")</f>
        <v/>
      </c>
      <c r="F57" s="1" t="str">
        <f>IFERROR(__xludf.DUMMYFUNCTION("""COMPUTED_VALUE"""),"")</f>
        <v/>
      </c>
      <c r="G57" s="1" t="str">
        <f>IFERROR(__xludf.DUMMYFUNCTION("""COMPUTED_VALUE"""),"")</f>
        <v/>
      </c>
      <c r="H57" s="1" t="str">
        <f>IFERROR(__xludf.DUMMYFUNCTION("""COMPUTED_VALUE"""),"")</f>
        <v/>
      </c>
    </row>
    <row r="58">
      <c r="A58" s="1" t="str">
        <f>IFERROR(__xludf.DUMMYFUNCTION("""COMPUTED_VALUE"""),"")</f>
        <v/>
      </c>
      <c r="B58" s="1" t="str">
        <f>IFERROR(__xludf.DUMMYFUNCTION("""COMPUTED_VALUE"""),"")</f>
        <v/>
      </c>
      <c r="C58" s="1" t="str">
        <f>IFERROR(__xludf.DUMMYFUNCTION("""COMPUTED_VALUE"""),"")</f>
        <v/>
      </c>
      <c r="D58" s="1" t="str">
        <f>IFERROR(__xludf.DUMMYFUNCTION("""COMPUTED_VALUE"""),"")</f>
        <v/>
      </c>
      <c r="E58" s="1" t="str">
        <f>IFERROR(__xludf.DUMMYFUNCTION("""COMPUTED_VALUE"""),"")</f>
        <v/>
      </c>
      <c r="F58" s="1" t="str">
        <f>IFERROR(__xludf.DUMMYFUNCTION("""COMPUTED_VALUE"""),"")</f>
        <v/>
      </c>
      <c r="G58" s="1" t="str">
        <f>IFERROR(__xludf.DUMMYFUNCTION("""COMPUTED_VALUE"""),"")</f>
        <v/>
      </c>
      <c r="H58" s="1" t="str">
        <f>IFERROR(__xludf.DUMMYFUNCTION("""COMPUTED_VALUE"""),"")</f>
        <v/>
      </c>
    </row>
    <row r="59">
      <c r="A59" s="1" t="str">
        <f>IFERROR(__xludf.DUMMYFUNCTION("""COMPUTED_VALUE"""),"")</f>
        <v/>
      </c>
      <c r="B59" s="1" t="str">
        <f>IFERROR(__xludf.DUMMYFUNCTION("""COMPUTED_VALUE"""),"")</f>
        <v/>
      </c>
      <c r="C59" s="1" t="str">
        <f>IFERROR(__xludf.DUMMYFUNCTION("""COMPUTED_VALUE"""),"")</f>
        <v/>
      </c>
      <c r="D59" s="1" t="str">
        <f>IFERROR(__xludf.DUMMYFUNCTION("""COMPUTED_VALUE"""),"")</f>
        <v/>
      </c>
      <c r="E59" s="1" t="str">
        <f>IFERROR(__xludf.DUMMYFUNCTION("""COMPUTED_VALUE"""),"")</f>
        <v/>
      </c>
      <c r="F59" s="1" t="str">
        <f>IFERROR(__xludf.DUMMYFUNCTION("""COMPUTED_VALUE"""),"")</f>
        <v/>
      </c>
      <c r="G59" s="1" t="str">
        <f>IFERROR(__xludf.DUMMYFUNCTION("""COMPUTED_VALUE"""),"")</f>
        <v/>
      </c>
      <c r="H59" s="1" t="str">
        <f>IFERROR(__xludf.DUMMYFUNCTION("""COMPUTED_VALUE"""),"")</f>
        <v/>
      </c>
    </row>
    <row r="60">
      <c r="A60" s="1" t="str">
        <f>IFERROR(__xludf.DUMMYFUNCTION("""COMPUTED_VALUE"""),"")</f>
        <v/>
      </c>
      <c r="B60" s="1" t="str">
        <f>IFERROR(__xludf.DUMMYFUNCTION("""COMPUTED_VALUE"""),"")</f>
        <v/>
      </c>
      <c r="C60" s="1" t="str">
        <f>IFERROR(__xludf.DUMMYFUNCTION("""COMPUTED_VALUE"""),"")</f>
        <v/>
      </c>
      <c r="D60" s="1" t="str">
        <f>IFERROR(__xludf.DUMMYFUNCTION("""COMPUTED_VALUE"""),"")</f>
        <v/>
      </c>
      <c r="E60" s="1" t="str">
        <f>IFERROR(__xludf.DUMMYFUNCTION("""COMPUTED_VALUE"""),"")</f>
        <v/>
      </c>
      <c r="F60" s="1" t="str">
        <f>IFERROR(__xludf.DUMMYFUNCTION("""COMPUTED_VALUE"""),"")</f>
        <v/>
      </c>
      <c r="G60" s="1" t="str">
        <f>IFERROR(__xludf.DUMMYFUNCTION("""COMPUTED_VALUE"""),"")</f>
        <v/>
      </c>
      <c r="H60" s="1" t="str">
        <f>IFERROR(__xludf.DUMMYFUNCTION("""COMPUTED_VALUE"""),"")</f>
        <v/>
      </c>
    </row>
    <row r="61">
      <c r="A61" s="1" t="str">
        <f>IFERROR(__xludf.DUMMYFUNCTION("""COMPUTED_VALUE"""),"")</f>
        <v/>
      </c>
      <c r="B61" s="1" t="str">
        <f>IFERROR(__xludf.DUMMYFUNCTION("""COMPUTED_VALUE"""),"")</f>
        <v/>
      </c>
      <c r="C61" s="1" t="str">
        <f>IFERROR(__xludf.DUMMYFUNCTION("""COMPUTED_VALUE"""),"")</f>
        <v/>
      </c>
      <c r="D61" s="1" t="str">
        <f>IFERROR(__xludf.DUMMYFUNCTION("""COMPUTED_VALUE"""),"")</f>
        <v/>
      </c>
      <c r="E61" s="1" t="str">
        <f>IFERROR(__xludf.DUMMYFUNCTION("""COMPUTED_VALUE"""),"")</f>
        <v/>
      </c>
      <c r="F61" s="1" t="str">
        <f>IFERROR(__xludf.DUMMYFUNCTION("""COMPUTED_VALUE"""),"")</f>
        <v/>
      </c>
      <c r="G61" s="1" t="str">
        <f>IFERROR(__xludf.DUMMYFUNCTION("""COMPUTED_VALUE"""),"")</f>
        <v/>
      </c>
      <c r="H61" s="1" t="str">
        <f>IFERROR(__xludf.DUMMYFUNCTION("""COMPUTED_VALUE"""),"")</f>
        <v/>
      </c>
    </row>
    <row r="62">
      <c r="A62" s="1" t="str">
        <f>IFERROR(__xludf.DUMMYFUNCTION("""COMPUTED_VALUE"""),"")</f>
        <v/>
      </c>
      <c r="B62" s="1" t="str">
        <f>IFERROR(__xludf.DUMMYFUNCTION("""COMPUTED_VALUE"""),"")</f>
        <v/>
      </c>
      <c r="C62" s="1" t="str">
        <f>IFERROR(__xludf.DUMMYFUNCTION("""COMPUTED_VALUE"""),"")</f>
        <v/>
      </c>
      <c r="D62" s="1" t="str">
        <f>IFERROR(__xludf.DUMMYFUNCTION("""COMPUTED_VALUE"""),"")</f>
        <v/>
      </c>
      <c r="E62" s="1" t="str">
        <f>IFERROR(__xludf.DUMMYFUNCTION("""COMPUTED_VALUE"""),"")</f>
        <v/>
      </c>
      <c r="F62" s="1" t="str">
        <f>IFERROR(__xludf.DUMMYFUNCTION("""COMPUTED_VALUE"""),"")</f>
        <v/>
      </c>
      <c r="G62" s="1" t="str">
        <f>IFERROR(__xludf.DUMMYFUNCTION("""COMPUTED_VALUE"""),"")</f>
        <v/>
      </c>
      <c r="H62" s="1" t="str">
        <f>IFERROR(__xludf.DUMMYFUNCTION("""COMPUTED_VALUE"""),"")</f>
        <v/>
      </c>
    </row>
    <row r="63">
      <c r="A63" s="1" t="str">
        <f>IFERROR(__xludf.DUMMYFUNCTION("""COMPUTED_VALUE"""),"")</f>
        <v/>
      </c>
      <c r="B63" s="1" t="str">
        <f>IFERROR(__xludf.DUMMYFUNCTION("""COMPUTED_VALUE"""),"")</f>
        <v/>
      </c>
      <c r="C63" s="1" t="str">
        <f>IFERROR(__xludf.DUMMYFUNCTION("""COMPUTED_VALUE"""),"")</f>
        <v/>
      </c>
      <c r="D63" s="1" t="str">
        <f>IFERROR(__xludf.DUMMYFUNCTION("""COMPUTED_VALUE"""),"")</f>
        <v/>
      </c>
      <c r="E63" s="1" t="str">
        <f>IFERROR(__xludf.DUMMYFUNCTION("""COMPUTED_VALUE"""),"")</f>
        <v/>
      </c>
      <c r="F63" s="1" t="str">
        <f>IFERROR(__xludf.DUMMYFUNCTION("""COMPUTED_VALUE"""),"")</f>
        <v/>
      </c>
      <c r="G63" s="1" t="str">
        <f>IFERROR(__xludf.DUMMYFUNCTION("""COMPUTED_VALUE"""),"")</f>
        <v/>
      </c>
      <c r="H63" s="1" t="str">
        <f>IFERROR(__xludf.DUMMYFUNCTION("""COMPUTED_VALUE"""),"")</f>
        <v/>
      </c>
    </row>
    <row r="64">
      <c r="A64" s="1" t="str">
        <f>IFERROR(__xludf.DUMMYFUNCTION("""COMPUTED_VALUE"""),"")</f>
        <v/>
      </c>
      <c r="B64" s="1" t="str">
        <f>IFERROR(__xludf.DUMMYFUNCTION("""COMPUTED_VALUE"""),"")</f>
        <v/>
      </c>
      <c r="C64" s="1" t="str">
        <f>IFERROR(__xludf.DUMMYFUNCTION("""COMPUTED_VALUE"""),"")</f>
        <v/>
      </c>
      <c r="D64" s="1" t="str">
        <f>IFERROR(__xludf.DUMMYFUNCTION("""COMPUTED_VALUE"""),"")</f>
        <v/>
      </c>
      <c r="E64" s="1" t="str">
        <f>IFERROR(__xludf.DUMMYFUNCTION("""COMPUTED_VALUE"""),"")</f>
        <v/>
      </c>
      <c r="F64" s="1" t="str">
        <f>IFERROR(__xludf.DUMMYFUNCTION("""COMPUTED_VALUE"""),"")</f>
        <v/>
      </c>
      <c r="G64" s="1" t="str">
        <f>IFERROR(__xludf.DUMMYFUNCTION("""COMPUTED_VALUE"""),"")</f>
        <v/>
      </c>
      <c r="H64" s="1" t="str">
        <f>IFERROR(__xludf.DUMMYFUNCTION("""COMPUTED_VALUE"""),"")</f>
        <v/>
      </c>
    </row>
    <row r="65">
      <c r="A65" s="1" t="str">
        <f>IFERROR(__xludf.DUMMYFUNCTION("""COMPUTED_VALUE"""),"")</f>
        <v/>
      </c>
      <c r="B65" s="1" t="str">
        <f>IFERROR(__xludf.DUMMYFUNCTION("""COMPUTED_VALUE"""),"")</f>
        <v/>
      </c>
      <c r="C65" s="1" t="str">
        <f>IFERROR(__xludf.DUMMYFUNCTION("""COMPUTED_VALUE"""),"")</f>
        <v/>
      </c>
      <c r="D65" s="1" t="str">
        <f>IFERROR(__xludf.DUMMYFUNCTION("""COMPUTED_VALUE"""),"")</f>
        <v/>
      </c>
      <c r="E65" s="1" t="str">
        <f>IFERROR(__xludf.DUMMYFUNCTION("""COMPUTED_VALUE"""),"")</f>
        <v/>
      </c>
      <c r="F65" s="1" t="str">
        <f>IFERROR(__xludf.DUMMYFUNCTION("""COMPUTED_VALUE"""),"")</f>
        <v/>
      </c>
      <c r="G65" s="1" t="str">
        <f>IFERROR(__xludf.DUMMYFUNCTION("""COMPUTED_VALUE"""),"")</f>
        <v/>
      </c>
      <c r="H65" s="1" t="str">
        <f>IFERROR(__xludf.DUMMYFUNCTION("""COMPUTED_VALUE"""),"")</f>
        <v/>
      </c>
    </row>
    <row r="66">
      <c r="A66" s="1" t="str">
        <f>IFERROR(__xludf.DUMMYFUNCTION("""COMPUTED_VALUE"""),"")</f>
        <v/>
      </c>
      <c r="B66" s="1" t="str">
        <f>IFERROR(__xludf.DUMMYFUNCTION("""COMPUTED_VALUE"""),"")</f>
        <v/>
      </c>
      <c r="C66" s="1" t="str">
        <f>IFERROR(__xludf.DUMMYFUNCTION("""COMPUTED_VALUE"""),"")</f>
        <v/>
      </c>
      <c r="D66" s="1" t="str">
        <f>IFERROR(__xludf.DUMMYFUNCTION("""COMPUTED_VALUE"""),"")</f>
        <v/>
      </c>
      <c r="E66" s="1" t="str">
        <f>IFERROR(__xludf.DUMMYFUNCTION("""COMPUTED_VALUE"""),"")</f>
        <v/>
      </c>
      <c r="F66" s="1" t="str">
        <f>IFERROR(__xludf.DUMMYFUNCTION("""COMPUTED_VALUE"""),"")</f>
        <v/>
      </c>
      <c r="G66" s="1" t="str">
        <f>IFERROR(__xludf.DUMMYFUNCTION("""COMPUTED_VALUE"""),"")</f>
        <v/>
      </c>
      <c r="H66" s="1" t="str">
        <f>IFERROR(__xludf.DUMMYFUNCTION("""COMPUTED_VALUE"""),"")</f>
        <v/>
      </c>
    </row>
    <row r="67">
      <c r="A67" s="1" t="str">
        <f>IFERROR(__xludf.DUMMYFUNCTION("""COMPUTED_VALUE"""),"")</f>
        <v/>
      </c>
      <c r="B67" s="1" t="str">
        <f>IFERROR(__xludf.DUMMYFUNCTION("""COMPUTED_VALUE"""),"")</f>
        <v/>
      </c>
      <c r="C67" s="1" t="str">
        <f>IFERROR(__xludf.DUMMYFUNCTION("""COMPUTED_VALUE"""),"")</f>
        <v/>
      </c>
      <c r="D67" s="1" t="str">
        <f>IFERROR(__xludf.DUMMYFUNCTION("""COMPUTED_VALUE"""),"")</f>
        <v/>
      </c>
      <c r="E67" s="1" t="str">
        <f>IFERROR(__xludf.DUMMYFUNCTION("""COMPUTED_VALUE"""),"")</f>
        <v/>
      </c>
      <c r="F67" s="1" t="str">
        <f>IFERROR(__xludf.DUMMYFUNCTION("""COMPUTED_VALUE"""),"")</f>
        <v/>
      </c>
      <c r="G67" s="1" t="str">
        <f>IFERROR(__xludf.DUMMYFUNCTION("""COMPUTED_VALUE"""),"")</f>
        <v/>
      </c>
      <c r="H67" s="1" t="str">
        <f>IFERROR(__xludf.DUMMYFUNCTION("""COMPUTED_VALUE"""),"")</f>
        <v/>
      </c>
    </row>
    <row r="68">
      <c r="A68" s="1" t="str">
        <f>IFERROR(__xludf.DUMMYFUNCTION("""COMPUTED_VALUE"""),"")</f>
        <v/>
      </c>
      <c r="B68" s="1" t="str">
        <f>IFERROR(__xludf.DUMMYFUNCTION("""COMPUTED_VALUE"""),"")</f>
        <v/>
      </c>
      <c r="C68" s="1" t="str">
        <f>IFERROR(__xludf.DUMMYFUNCTION("""COMPUTED_VALUE"""),"")</f>
        <v/>
      </c>
      <c r="D68" s="1" t="str">
        <f>IFERROR(__xludf.DUMMYFUNCTION("""COMPUTED_VALUE"""),"")</f>
        <v/>
      </c>
      <c r="E68" s="1" t="str">
        <f>IFERROR(__xludf.DUMMYFUNCTION("""COMPUTED_VALUE"""),"")</f>
        <v/>
      </c>
      <c r="F68" s="1" t="str">
        <f>IFERROR(__xludf.DUMMYFUNCTION("""COMPUTED_VALUE"""),"")</f>
        <v/>
      </c>
      <c r="G68" s="1" t="str">
        <f>IFERROR(__xludf.DUMMYFUNCTION("""COMPUTED_VALUE"""),"")</f>
        <v/>
      </c>
      <c r="H68" s="1" t="str">
        <f>IFERROR(__xludf.DUMMYFUNCTION("""COMPUTED_VALUE"""),"")</f>
        <v/>
      </c>
    </row>
    <row r="69">
      <c r="A69" s="1" t="str">
        <f>IFERROR(__xludf.DUMMYFUNCTION("""COMPUTED_VALUE"""),"")</f>
        <v/>
      </c>
      <c r="B69" s="1" t="str">
        <f>IFERROR(__xludf.DUMMYFUNCTION("""COMPUTED_VALUE"""),"")</f>
        <v/>
      </c>
      <c r="C69" s="1" t="str">
        <f>IFERROR(__xludf.DUMMYFUNCTION("""COMPUTED_VALUE"""),"")</f>
        <v/>
      </c>
      <c r="D69" s="1" t="str">
        <f>IFERROR(__xludf.DUMMYFUNCTION("""COMPUTED_VALUE"""),"")</f>
        <v/>
      </c>
      <c r="E69" s="1" t="str">
        <f>IFERROR(__xludf.DUMMYFUNCTION("""COMPUTED_VALUE"""),"")</f>
        <v/>
      </c>
      <c r="F69" s="1" t="str">
        <f>IFERROR(__xludf.DUMMYFUNCTION("""COMPUTED_VALUE"""),"")</f>
        <v/>
      </c>
      <c r="G69" s="1" t="str">
        <f>IFERROR(__xludf.DUMMYFUNCTION("""COMPUTED_VALUE"""),"")</f>
        <v/>
      </c>
      <c r="H69" s="1" t="str">
        <f>IFERROR(__xludf.DUMMYFUNCTION("""COMPUTED_VALUE"""),"")</f>
        <v/>
      </c>
    </row>
    <row r="70">
      <c r="A70" s="1" t="str">
        <f>IFERROR(__xludf.DUMMYFUNCTION("""COMPUTED_VALUE"""),"")</f>
        <v/>
      </c>
      <c r="B70" s="1" t="str">
        <f>IFERROR(__xludf.DUMMYFUNCTION("""COMPUTED_VALUE"""),"")</f>
        <v/>
      </c>
      <c r="C70" s="1" t="str">
        <f>IFERROR(__xludf.DUMMYFUNCTION("""COMPUTED_VALUE"""),"")</f>
        <v/>
      </c>
      <c r="D70" s="1" t="str">
        <f>IFERROR(__xludf.DUMMYFUNCTION("""COMPUTED_VALUE"""),"")</f>
        <v/>
      </c>
      <c r="E70" s="1" t="str">
        <f>IFERROR(__xludf.DUMMYFUNCTION("""COMPUTED_VALUE"""),"")</f>
        <v/>
      </c>
      <c r="F70" s="1" t="str">
        <f>IFERROR(__xludf.DUMMYFUNCTION("""COMPUTED_VALUE"""),"")</f>
        <v/>
      </c>
      <c r="G70" s="1" t="str">
        <f>IFERROR(__xludf.DUMMYFUNCTION("""COMPUTED_VALUE"""),"")</f>
        <v/>
      </c>
      <c r="H70" s="1" t="str">
        <f>IFERROR(__xludf.DUMMYFUNCTION("""COMPUTED_VALUE"""),"")</f>
        <v/>
      </c>
    </row>
    <row r="71">
      <c r="A71" s="1" t="str">
        <f>IFERROR(__xludf.DUMMYFUNCTION("""COMPUTED_VALUE"""),"")</f>
        <v/>
      </c>
      <c r="B71" s="1" t="str">
        <f>IFERROR(__xludf.DUMMYFUNCTION("""COMPUTED_VALUE"""),"")</f>
        <v/>
      </c>
      <c r="C71" s="1" t="str">
        <f>IFERROR(__xludf.DUMMYFUNCTION("""COMPUTED_VALUE"""),"")</f>
        <v/>
      </c>
      <c r="D71" s="1" t="str">
        <f>IFERROR(__xludf.DUMMYFUNCTION("""COMPUTED_VALUE"""),"")</f>
        <v/>
      </c>
      <c r="E71" s="1" t="str">
        <f>IFERROR(__xludf.DUMMYFUNCTION("""COMPUTED_VALUE"""),"")</f>
        <v/>
      </c>
      <c r="F71" s="1" t="str">
        <f>IFERROR(__xludf.DUMMYFUNCTION("""COMPUTED_VALUE"""),"")</f>
        <v/>
      </c>
      <c r="G71" s="1" t="str">
        <f>IFERROR(__xludf.DUMMYFUNCTION("""COMPUTED_VALUE"""),"")</f>
        <v/>
      </c>
      <c r="H71" s="1" t="str">
        <f>IFERROR(__xludf.DUMMYFUNCTION("""COMPUTED_VALUE"""),"")</f>
        <v/>
      </c>
    </row>
    <row r="72">
      <c r="A72" s="1" t="str">
        <f>IFERROR(__xludf.DUMMYFUNCTION("""COMPUTED_VALUE"""),"")</f>
        <v/>
      </c>
      <c r="B72" s="1" t="str">
        <f>IFERROR(__xludf.DUMMYFUNCTION("""COMPUTED_VALUE"""),"")</f>
        <v/>
      </c>
      <c r="C72" s="1" t="str">
        <f>IFERROR(__xludf.DUMMYFUNCTION("""COMPUTED_VALUE"""),"")</f>
        <v/>
      </c>
      <c r="D72" s="1" t="str">
        <f>IFERROR(__xludf.DUMMYFUNCTION("""COMPUTED_VALUE"""),"")</f>
        <v/>
      </c>
      <c r="E72" s="1" t="str">
        <f>IFERROR(__xludf.DUMMYFUNCTION("""COMPUTED_VALUE"""),"")</f>
        <v/>
      </c>
      <c r="F72" s="1" t="str">
        <f>IFERROR(__xludf.DUMMYFUNCTION("""COMPUTED_VALUE"""),"")</f>
        <v/>
      </c>
      <c r="G72" s="1" t="str">
        <f>IFERROR(__xludf.DUMMYFUNCTION("""COMPUTED_VALUE"""),"")</f>
        <v/>
      </c>
      <c r="H72" s="1" t="str">
        <f>IFERROR(__xludf.DUMMYFUNCTION("""COMPUTED_VALUE"""),"")</f>
        <v/>
      </c>
    </row>
    <row r="73">
      <c r="A73" s="1" t="str">
        <f>IFERROR(__xludf.DUMMYFUNCTION("""COMPUTED_VALUE"""),"")</f>
        <v/>
      </c>
      <c r="B73" s="1" t="str">
        <f>IFERROR(__xludf.DUMMYFUNCTION("""COMPUTED_VALUE"""),"")</f>
        <v/>
      </c>
      <c r="C73" s="1" t="str">
        <f>IFERROR(__xludf.DUMMYFUNCTION("""COMPUTED_VALUE"""),"")</f>
        <v/>
      </c>
      <c r="D73" s="1" t="str">
        <f>IFERROR(__xludf.DUMMYFUNCTION("""COMPUTED_VALUE"""),"")</f>
        <v/>
      </c>
      <c r="E73" s="1" t="str">
        <f>IFERROR(__xludf.DUMMYFUNCTION("""COMPUTED_VALUE"""),"")</f>
        <v/>
      </c>
      <c r="F73" s="1" t="str">
        <f>IFERROR(__xludf.DUMMYFUNCTION("""COMPUTED_VALUE"""),"")</f>
        <v/>
      </c>
      <c r="G73" s="1" t="str">
        <f>IFERROR(__xludf.DUMMYFUNCTION("""COMPUTED_VALUE"""),"")</f>
        <v/>
      </c>
      <c r="H73" s="1" t="str">
        <f>IFERROR(__xludf.DUMMYFUNCTION("""COMPUTED_VALUE"""),"")</f>
        <v/>
      </c>
    </row>
    <row r="74">
      <c r="A74" s="1" t="str">
        <f>IFERROR(__xludf.DUMMYFUNCTION("""COMPUTED_VALUE"""),"")</f>
        <v/>
      </c>
      <c r="B74" s="1" t="str">
        <f>IFERROR(__xludf.DUMMYFUNCTION("""COMPUTED_VALUE"""),"")</f>
        <v/>
      </c>
      <c r="C74" s="1" t="str">
        <f>IFERROR(__xludf.DUMMYFUNCTION("""COMPUTED_VALUE"""),"")</f>
        <v/>
      </c>
      <c r="D74" s="1" t="str">
        <f>IFERROR(__xludf.DUMMYFUNCTION("""COMPUTED_VALUE"""),"")</f>
        <v/>
      </c>
      <c r="E74" s="1" t="str">
        <f>IFERROR(__xludf.DUMMYFUNCTION("""COMPUTED_VALUE"""),"")</f>
        <v/>
      </c>
      <c r="F74" s="1" t="str">
        <f>IFERROR(__xludf.DUMMYFUNCTION("""COMPUTED_VALUE"""),"")</f>
        <v/>
      </c>
      <c r="G74" s="1" t="str">
        <f>IFERROR(__xludf.DUMMYFUNCTION("""COMPUTED_VALUE"""),"")</f>
        <v/>
      </c>
      <c r="H74" s="1" t="str">
        <f>IFERROR(__xludf.DUMMYFUNCTION("""COMPUTED_VALUE"""),"")</f>
        <v/>
      </c>
    </row>
    <row r="75">
      <c r="A75" s="1" t="str">
        <f>IFERROR(__xludf.DUMMYFUNCTION("""COMPUTED_VALUE"""),"")</f>
        <v/>
      </c>
      <c r="B75" s="1" t="str">
        <f>IFERROR(__xludf.DUMMYFUNCTION("""COMPUTED_VALUE"""),"")</f>
        <v/>
      </c>
      <c r="C75" s="1" t="str">
        <f>IFERROR(__xludf.DUMMYFUNCTION("""COMPUTED_VALUE"""),"")</f>
        <v/>
      </c>
      <c r="D75" s="1" t="str">
        <f>IFERROR(__xludf.DUMMYFUNCTION("""COMPUTED_VALUE"""),"")</f>
        <v/>
      </c>
      <c r="E75" s="1" t="str">
        <f>IFERROR(__xludf.DUMMYFUNCTION("""COMPUTED_VALUE"""),"")</f>
        <v/>
      </c>
      <c r="F75" s="1" t="str">
        <f>IFERROR(__xludf.DUMMYFUNCTION("""COMPUTED_VALUE"""),"")</f>
        <v/>
      </c>
      <c r="G75" s="1" t="str">
        <f>IFERROR(__xludf.DUMMYFUNCTION("""COMPUTED_VALUE"""),"")</f>
        <v/>
      </c>
      <c r="H75" s="1" t="str">
        <f>IFERROR(__xludf.DUMMYFUNCTION("""COMPUTED_VALUE"""),"")</f>
        <v/>
      </c>
    </row>
    <row r="76">
      <c r="A76" s="1" t="str">
        <f>IFERROR(__xludf.DUMMYFUNCTION("""COMPUTED_VALUE"""),"")</f>
        <v/>
      </c>
      <c r="B76" s="1" t="str">
        <f>IFERROR(__xludf.DUMMYFUNCTION("""COMPUTED_VALUE"""),"")</f>
        <v/>
      </c>
      <c r="C76" s="1" t="str">
        <f>IFERROR(__xludf.DUMMYFUNCTION("""COMPUTED_VALUE"""),"")</f>
        <v/>
      </c>
      <c r="D76" s="1" t="str">
        <f>IFERROR(__xludf.DUMMYFUNCTION("""COMPUTED_VALUE"""),"")</f>
        <v/>
      </c>
      <c r="E76" s="1" t="str">
        <f>IFERROR(__xludf.DUMMYFUNCTION("""COMPUTED_VALUE"""),"")</f>
        <v/>
      </c>
      <c r="F76" s="1" t="str">
        <f>IFERROR(__xludf.DUMMYFUNCTION("""COMPUTED_VALUE"""),"")</f>
        <v/>
      </c>
      <c r="G76" s="1" t="str">
        <f>IFERROR(__xludf.DUMMYFUNCTION("""COMPUTED_VALUE"""),"")</f>
        <v/>
      </c>
      <c r="H76" s="1" t="str">
        <f>IFERROR(__xludf.DUMMYFUNCTION("""COMPUTED_VALUE"""),"")</f>
        <v/>
      </c>
    </row>
    <row r="77">
      <c r="A77" s="1" t="str">
        <f>IFERROR(__xludf.DUMMYFUNCTION("""COMPUTED_VALUE"""),"")</f>
        <v/>
      </c>
      <c r="B77" s="1" t="str">
        <f>IFERROR(__xludf.DUMMYFUNCTION("""COMPUTED_VALUE"""),"")</f>
        <v/>
      </c>
      <c r="C77" s="1" t="str">
        <f>IFERROR(__xludf.DUMMYFUNCTION("""COMPUTED_VALUE"""),"")</f>
        <v/>
      </c>
      <c r="D77" s="1" t="str">
        <f>IFERROR(__xludf.DUMMYFUNCTION("""COMPUTED_VALUE"""),"")</f>
        <v/>
      </c>
      <c r="E77" s="1" t="str">
        <f>IFERROR(__xludf.DUMMYFUNCTION("""COMPUTED_VALUE"""),"")</f>
        <v/>
      </c>
      <c r="F77" s="1" t="str">
        <f>IFERROR(__xludf.DUMMYFUNCTION("""COMPUTED_VALUE"""),"")</f>
        <v/>
      </c>
      <c r="G77" s="1" t="str">
        <f>IFERROR(__xludf.DUMMYFUNCTION("""COMPUTED_VALUE"""),"")</f>
        <v/>
      </c>
      <c r="H77" s="1" t="str">
        <f>IFERROR(__xludf.DUMMYFUNCTION("""COMPUTED_VALUE"""),"")</f>
        <v/>
      </c>
    </row>
    <row r="78">
      <c r="A78" s="1" t="str">
        <f>IFERROR(__xludf.DUMMYFUNCTION("""COMPUTED_VALUE"""),"")</f>
        <v/>
      </c>
      <c r="B78" s="1" t="str">
        <f>IFERROR(__xludf.DUMMYFUNCTION("""COMPUTED_VALUE"""),"")</f>
        <v/>
      </c>
      <c r="C78" s="1" t="str">
        <f>IFERROR(__xludf.DUMMYFUNCTION("""COMPUTED_VALUE"""),"")</f>
        <v/>
      </c>
      <c r="D78" s="1" t="str">
        <f>IFERROR(__xludf.DUMMYFUNCTION("""COMPUTED_VALUE"""),"")</f>
        <v/>
      </c>
      <c r="E78" s="1" t="str">
        <f>IFERROR(__xludf.DUMMYFUNCTION("""COMPUTED_VALUE"""),"")</f>
        <v/>
      </c>
      <c r="F78" s="1" t="str">
        <f>IFERROR(__xludf.DUMMYFUNCTION("""COMPUTED_VALUE"""),"")</f>
        <v/>
      </c>
      <c r="G78" s="1" t="str">
        <f>IFERROR(__xludf.DUMMYFUNCTION("""COMPUTED_VALUE"""),"")</f>
        <v/>
      </c>
      <c r="H78" s="1" t="str">
        <f>IFERROR(__xludf.DUMMYFUNCTION("""COMPUTED_VALUE"""),"")</f>
        <v/>
      </c>
    </row>
    <row r="79">
      <c r="A79" s="1" t="str">
        <f>IFERROR(__xludf.DUMMYFUNCTION("""COMPUTED_VALUE"""),"")</f>
        <v/>
      </c>
      <c r="B79" s="1" t="str">
        <f>IFERROR(__xludf.DUMMYFUNCTION("""COMPUTED_VALUE"""),"")</f>
        <v/>
      </c>
      <c r="C79" s="1" t="str">
        <f>IFERROR(__xludf.DUMMYFUNCTION("""COMPUTED_VALUE"""),"")</f>
        <v/>
      </c>
      <c r="D79" s="1" t="str">
        <f>IFERROR(__xludf.DUMMYFUNCTION("""COMPUTED_VALUE"""),"")</f>
        <v/>
      </c>
      <c r="E79" s="1" t="str">
        <f>IFERROR(__xludf.DUMMYFUNCTION("""COMPUTED_VALUE"""),"")</f>
        <v/>
      </c>
      <c r="F79" s="1" t="str">
        <f>IFERROR(__xludf.DUMMYFUNCTION("""COMPUTED_VALUE"""),"")</f>
        <v/>
      </c>
      <c r="G79" s="1" t="str">
        <f>IFERROR(__xludf.DUMMYFUNCTION("""COMPUTED_VALUE"""),"")</f>
        <v/>
      </c>
      <c r="H79" s="1" t="str">
        <f>IFERROR(__xludf.DUMMYFUNCTION("""COMPUTED_VALUE"""),"")</f>
        <v/>
      </c>
    </row>
    <row r="80">
      <c r="A80" s="1" t="str">
        <f>IFERROR(__xludf.DUMMYFUNCTION("""COMPUTED_VALUE"""),"")</f>
        <v/>
      </c>
      <c r="B80" s="1" t="str">
        <f>IFERROR(__xludf.DUMMYFUNCTION("""COMPUTED_VALUE"""),"")</f>
        <v/>
      </c>
      <c r="C80" s="1" t="str">
        <f>IFERROR(__xludf.DUMMYFUNCTION("""COMPUTED_VALUE"""),"")</f>
        <v/>
      </c>
      <c r="D80" s="1" t="str">
        <f>IFERROR(__xludf.DUMMYFUNCTION("""COMPUTED_VALUE"""),"")</f>
        <v/>
      </c>
      <c r="E80" s="1" t="str">
        <f>IFERROR(__xludf.DUMMYFUNCTION("""COMPUTED_VALUE"""),"")</f>
        <v/>
      </c>
      <c r="F80" s="1" t="str">
        <f>IFERROR(__xludf.DUMMYFUNCTION("""COMPUTED_VALUE"""),"")</f>
        <v/>
      </c>
      <c r="G80" s="1" t="str">
        <f>IFERROR(__xludf.DUMMYFUNCTION("""COMPUTED_VALUE"""),"")</f>
        <v/>
      </c>
      <c r="H80" s="1" t="str">
        <f>IFERROR(__xludf.DUMMYFUNCTION("""COMPUTED_VALUE"""),"")</f>
        <v/>
      </c>
    </row>
    <row r="81">
      <c r="A81" s="1" t="str">
        <f>IFERROR(__xludf.DUMMYFUNCTION("""COMPUTED_VALUE"""),"")</f>
        <v/>
      </c>
      <c r="B81" s="1" t="str">
        <f>IFERROR(__xludf.DUMMYFUNCTION("""COMPUTED_VALUE"""),"")</f>
        <v/>
      </c>
      <c r="C81" s="1" t="str">
        <f>IFERROR(__xludf.DUMMYFUNCTION("""COMPUTED_VALUE"""),"")</f>
        <v/>
      </c>
      <c r="D81" s="1" t="str">
        <f>IFERROR(__xludf.DUMMYFUNCTION("""COMPUTED_VALUE"""),"")</f>
        <v/>
      </c>
      <c r="E81" s="1" t="str">
        <f>IFERROR(__xludf.DUMMYFUNCTION("""COMPUTED_VALUE"""),"")</f>
        <v/>
      </c>
      <c r="F81" s="1" t="str">
        <f>IFERROR(__xludf.DUMMYFUNCTION("""COMPUTED_VALUE"""),"")</f>
        <v/>
      </c>
      <c r="G81" s="1" t="str">
        <f>IFERROR(__xludf.DUMMYFUNCTION("""COMPUTED_VALUE"""),"")</f>
        <v/>
      </c>
      <c r="H81" s="1" t="str">
        <f>IFERROR(__xludf.DUMMYFUNCTION("""COMPUTED_VALUE"""),"")</f>
        <v/>
      </c>
    </row>
    <row r="82">
      <c r="A82" s="1" t="str">
        <f>IFERROR(__xludf.DUMMYFUNCTION("""COMPUTED_VALUE"""),"")</f>
        <v/>
      </c>
      <c r="B82" s="1" t="str">
        <f>IFERROR(__xludf.DUMMYFUNCTION("""COMPUTED_VALUE"""),"")</f>
        <v/>
      </c>
      <c r="C82" s="1" t="str">
        <f>IFERROR(__xludf.DUMMYFUNCTION("""COMPUTED_VALUE"""),"")</f>
        <v/>
      </c>
      <c r="D82" s="1" t="str">
        <f>IFERROR(__xludf.DUMMYFUNCTION("""COMPUTED_VALUE"""),"")</f>
        <v/>
      </c>
      <c r="E82" s="1" t="str">
        <f>IFERROR(__xludf.DUMMYFUNCTION("""COMPUTED_VALUE"""),"")</f>
        <v/>
      </c>
      <c r="F82" s="1" t="str">
        <f>IFERROR(__xludf.DUMMYFUNCTION("""COMPUTED_VALUE"""),"")</f>
        <v/>
      </c>
      <c r="G82" s="1" t="str">
        <f>IFERROR(__xludf.DUMMYFUNCTION("""COMPUTED_VALUE"""),"")</f>
        <v/>
      </c>
      <c r="H82" s="1" t="str">
        <f>IFERROR(__xludf.DUMMYFUNCTION("""COMPUTED_VALUE"""),"")</f>
        <v/>
      </c>
    </row>
    <row r="83">
      <c r="A83" s="1" t="str">
        <f>IFERROR(__xludf.DUMMYFUNCTION("""COMPUTED_VALUE"""),"")</f>
        <v/>
      </c>
      <c r="B83" s="1" t="str">
        <f>IFERROR(__xludf.DUMMYFUNCTION("""COMPUTED_VALUE"""),"")</f>
        <v/>
      </c>
      <c r="C83" s="1" t="str">
        <f>IFERROR(__xludf.DUMMYFUNCTION("""COMPUTED_VALUE"""),"")</f>
        <v/>
      </c>
      <c r="D83" s="1" t="str">
        <f>IFERROR(__xludf.DUMMYFUNCTION("""COMPUTED_VALUE"""),"")</f>
        <v/>
      </c>
      <c r="E83" s="1" t="str">
        <f>IFERROR(__xludf.DUMMYFUNCTION("""COMPUTED_VALUE"""),"")</f>
        <v/>
      </c>
      <c r="F83" s="1" t="str">
        <f>IFERROR(__xludf.DUMMYFUNCTION("""COMPUTED_VALUE"""),"")</f>
        <v/>
      </c>
      <c r="G83" s="1" t="str">
        <f>IFERROR(__xludf.DUMMYFUNCTION("""COMPUTED_VALUE"""),"")</f>
        <v/>
      </c>
      <c r="H83" s="1" t="str">
        <f>IFERROR(__xludf.DUMMYFUNCTION("""COMPUTED_VALUE"""),"")</f>
        <v/>
      </c>
    </row>
    <row r="84">
      <c r="A84" s="1" t="str">
        <f>IFERROR(__xludf.DUMMYFUNCTION("""COMPUTED_VALUE"""),"")</f>
        <v/>
      </c>
      <c r="B84" s="1" t="str">
        <f>IFERROR(__xludf.DUMMYFUNCTION("""COMPUTED_VALUE"""),"")</f>
        <v/>
      </c>
      <c r="C84" s="1" t="str">
        <f>IFERROR(__xludf.DUMMYFUNCTION("""COMPUTED_VALUE"""),"")</f>
        <v/>
      </c>
      <c r="D84" s="1" t="str">
        <f>IFERROR(__xludf.DUMMYFUNCTION("""COMPUTED_VALUE"""),"")</f>
        <v/>
      </c>
      <c r="E84" s="1" t="str">
        <f>IFERROR(__xludf.DUMMYFUNCTION("""COMPUTED_VALUE"""),"")</f>
        <v/>
      </c>
      <c r="F84" s="1" t="str">
        <f>IFERROR(__xludf.DUMMYFUNCTION("""COMPUTED_VALUE"""),"")</f>
        <v/>
      </c>
      <c r="G84" s="1" t="str">
        <f>IFERROR(__xludf.DUMMYFUNCTION("""COMPUTED_VALUE"""),"")</f>
        <v/>
      </c>
      <c r="H84" s="1" t="str">
        <f>IFERROR(__xludf.DUMMYFUNCTION("""COMPUTED_VALUE"""),"")</f>
        <v/>
      </c>
    </row>
    <row r="85">
      <c r="A85" s="1" t="str">
        <f>IFERROR(__xludf.DUMMYFUNCTION("""COMPUTED_VALUE"""),"")</f>
        <v/>
      </c>
      <c r="B85" s="1" t="str">
        <f>IFERROR(__xludf.DUMMYFUNCTION("""COMPUTED_VALUE"""),"")</f>
        <v/>
      </c>
      <c r="C85" s="1" t="str">
        <f>IFERROR(__xludf.DUMMYFUNCTION("""COMPUTED_VALUE"""),"")</f>
        <v/>
      </c>
      <c r="D85" s="1" t="str">
        <f>IFERROR(__xludf.DUMMYFUNCTION("""COMPUTED_VALUE"""),"")</f>
        <v/>
      </c>
      <c r="E85" s="1" t="str">
        <f>IFERROR(__xludf.DUMMYFUNCTION("""COMPUTED_VALUE"""),"")</f>
        <v/>
      </c>
      <c r="F85" s="1" t="str">
        <f>IFERROR(__xludf.DUMMYFUNCTION("""COMPUTED_VALUE"""),"")</f>
        <v/>
      </c>
      <c r="G85" s="1" t="str">
        <f>IFERROR(__xludf.DUMMYFUNCTION("""COMPUTED_VALUE"""),"")</f>
        <v/>
      </c>
      <c r="H85" s="1" t="str">
        <f>IFERROR(__xludf.DUMMYFUNCTION("""COMPUTED_VALUE"""),"")</f>
        <v/>
      </c>
    </row>
    <row r="86">
      <c r="A86" s="1" t="str">
        <f>IFERROR(__xludf.DUMMYFUNCTION("""COMPUTED_VALUE"""),"")</f>
        <v/>
      </c>
      <c r="B86" s="1" t="str">
        <f>IFERROR(__xludf.DUMMYFUNCTION("""COMPUTED_VALUE"""),"")</f>
        <v/>
      </c>
      <c r="C86" s="1" t="str">
        <f>IFERROR(__xludf.DUMMYFUNCTION("""COMPUTED_VALUE"""),"")</f>
        <v/>
      </c>
      <c r="D86" s="1" t="str">
        <f>IFERROR(__xludf.DUMMYFUNCTION("""COMPUTED_VALUE"""),"")</f>
        <v/>
      </c>
      <c r="E86" s="1" t="str">
        <f>IFERROR(__xludf.DUMMYFUNCTION("""COMPUTED_VALUE"""),"")</f>
        <v/>
      </c>
      <c r="F86" s="1" t="str">
        <f>IFERROR(__xludf.DUMMYFUNCTION("""COMPUTED_VALUE"""),"")</f>
        <v/>
      </c>
      <c r="G86" s="1" t="str">
        <f>IFERROR(__xludf.DUMMYFUNCTION("""COMPUTED_VALUE"""),"")</f>
        <v/>
      </c>
      <c r="H86" s="1" t="str">
        <f>IFERROR(__xludf.DUMMYFUNCTION("""COMPUTED_VALUE"""),"")</f>
        <v/>
      </c>
    </row>
    <row r="87">
      <c r="A87" s="1" t="str">
        <f>IFERROR(__xludf.DUMMYFUNCTION("""COMPUTED_VALUE"""),"")</f>
        <v/>
      </c>
      <c r="B87" s="1" t="str">
        <f>IFERROR(__xludf.DUMMYFUNCTION("""COMPUTED_VALUE"""),"")</f>
        <v/>
      </c>
      <c r="C87" s="1" t="str">
        <f>IFERROR(__xludf.DUMMYFUNCTION("""COMPUTED_VALUE"""),"")</f>
        <v/>
      </c>
      <c r="D87" s="1" t="str">
        <f>IFERROR(__xludf.DUMMYFUNCTION("""COMPUTED_VALUE"""),"")</f>
        <v/>
      </c>
      <c r="E87" s="1" t="str">
        <f>IFERROR(__xludf.DUMMYFUNCTION("""COMPUTED_VALUE"""),"")</f>
        <v/>
      </c>
      <c r="F87" s="1" t="str">
        <f>IFERROR(__xludf.DUMMYFUNCTION("""COMPUTED_VALUE"""),"")</f>
        <v/>
      </c>
      <c r="G87" s="1" t="str">
        <f>IFERROR(__xludf.DUMMYFUNCTION("""COMPUTED_VALUE"""),"")</f>
        <v/>
      </c>
      <c r="H87" s="1" t="str">
        <f>IFERROR(__xludf.DUMMYFUNCTION("""COMPUTED_VALUE"""),"")</f>
        <v/>
      </c>
    </row>
    <row r="88">
      <c r="A88" s="1" t="str">
        <f>IFERROR(__xludf.DUMMYFUNCTION("""COMPUTED_VALUE"""),"")</f>
        <v/>
      </c>
      <c r="B88" s="1" t="str">
        <f>IFERROR(__xludf.DUMMYFUNCTION("""COMPUTED_VALUE"""),"")</f>
        <v/>
      </c>
      <c r="C88" s="1" t="str">
        <f>IFERROR(__xludf.DUMMYFUNCTION("""COMPUTED_VALUE"""),"")</f>
        <v/>
      </c>
      <c r="D88" s="1" t="str">
        <f>IFERROR(__xludf.DUMMYFUNCTION("""COMPUTED_VALUE"""),"")</f>
        <v/>
      </c>
      <c r="E88" s="1" t="str">
        <f>IFERROR(__xludf.DUMMYFUNCTION("""COMPUTED_VALUE"""),"")</f>
        <v/>
      </c>
      <c r="F88" s="1" t="str">
        <f>IFERROR(__xludf.DUMMYFUNCTION("""COMPUTED_VALUE"""),"")</f>
        <v/>
      </c>
      <c r="G88" s="1" t="str">
        <f>IFERROR(__xludf.DUMMYFUNCTION("""COMPUTED_VALUE"""),"")</f>
        <v/>
      </c>
      <c r="H88" s="1" t="str">
        <f>IFERROR(__xludf.DUMMYFUNCTION("""COMPUTED_VALUE"""),"")</f>
        <v/>
      </c>
    </row>
    <row r="89">
      <c r="A89" s="1" t="str">
        <f>IFERROR(__xludf.DUMMYFUNCTION("""COMPUTED_VALUE"""),"")</f>
        <v/>
      </c>
      <c r="B89" s="1" t="str">
        <f>IFERROR(__xludf.DUMMYFUNCTION("""COMPUTED_VALUE"""),"")</f>
        <v/>
      </c>
      <c r="C89" s="1" t="str">
        <f>IFERROR(__xludf.DUMMYFUNCTION("""COMPUTED_VALUE"""),"")</f>
        <v/>
      </c>
      <c r="D89" s="1" t="str">
        <f>IFERROR(__xludf.DUMMYFUNCTION("""COMPUTED_VALUE"""),"")</f>
        <v/>
      </c>
      <c r="E89" s="1" t="str">
        <f>IFERROR(__xludf.DUMMYFUNCTION("""COMPUTED_VALUE"""),"")</f>
        <v/>
      </c>
      <c r="F89" s="1" t="str">
        <f>IFERROR(__xludf.DUMMYFUNCTION("""COMPUTED_VALUE"""),"")</f>
        <v/>
      </c>
      <c r="G89" s="1" t="str">
        <f>IFERROR(__xludf.DUMMYFUNCTION("""COMPUTED_VALUE"""),"")</f>
        <v/>
      </c>
      <c r="H89" s="1" t="str">
        <f>IFERROR(__xludf.DUMMYFUNCTION("""COMPUTED_VALUE"""),"")</f>
        <v/>
      </c>
    </row>
    <row r="90">
      <c r="A90" s="1" t="str">
        <f>IFERROR(__xludf.DUMMYFUNCTION("""COMPUTED_VALUE"""),"")</f>
        <v/>
      </c>
      <c r="B90" s="1" t="str">
        <f>IFERROR(__xludf.DUMMYFUNCTION("""COMPUTED_VALUE"""),"")</f>
        <v/>
      </c>
      <c r="C90" s="1" t="str">
        <f>IFERROR(__xludf.DUMMYFUNCTION("""COMPUTED_VALUE"""),"")</f>
        <v/>
      </c>
      <c r="D90" s="1" t="str">
        <f>IFERROR(__xludf.DUMMYFUNCTION("""COMPUTED_VALUE"""),"")</f>
        <v/>
      </c>
      <c r="E90" s="1" t="str">
        <f>IFERROR(__xludf.DUMMYFUNCTION("""COMPUTED_VALUE"""),"")</f>
        <v/>
      </c>
      <c r="F90" s="1" t="str">
        <f>IFERROR(__xludf.DUMMYFUNCTION("""COMPUTED_VALUE"""),"")</f>
        <v/>
      </c>
      <c r="G90" s="1" t="str">
        <f>IFERROR(__xludf.DUMMYFUNCTION("""COMPUTED_VALUE"""),"")</f>
        <v/>
      </c>
      <c r="H90" s="1" t="str">
        <f>IFERROR(__xludf.DUMMYFUNCTION("""COMPUTED_VALUE"""),"")</f>
        <v/>
      </c>
    </row>
    <row r="91">
      <c r="A91" s="1" t="str">
        <f>IFERROR(__xludf.DUMMYFUNCTION("""COMPUTED_VALUE"""),"")</f>
        <v/>
      </c>
      <c r="B91" s="1" t="str">
        <f>IFERROR(__xludf.DUMMYFUNCTION("""COMPUTED_VALUE"""),"")</f>
        <v/>
      </c>
      <c r="C91" s="1" t="str">
        <f>IFERROR(__xludf.DUMMYFUNCTION("""COMPUTED_VALUE"""),"")</f>
        <v/>
      </c>
      <c r="D91" s="1" t="str">
        <f>IFERROR(__xludf.DUMMYFUNCTION("""COMPUTED_VALUE"""),"")</f>
        <v/>
      </c>
      <c r="E91" s="1" t="str">
        <f>IFERROR(__xludf.DUMMYFUNCTION("""COMPUTED_VALUE"""),"")</f>
        <v/>
      </c>
      <c r="F91" s="1" t="str">
        <f>IFERROR(__xludf.DUMMYFUNCTION("""COMPUTED_VALUE"""),"")</f>
        <v/>
      </c>
      <c r="G91" s="1" t="str">
        <f>IFERROR(__xludf.DUMMYFUNCTION("""COMPUTED_VALUE"""),"")</f>
        <v/>
      </c>
      <c r="H91" s="1" t="str">
        <f>IFERROR(__xludf.DUMMYFUNCTION("""COMPUTED_VALUE"""),"")</f>
        <v/>
      </c>
    </row>
    <row r="92">
      <c r="A92" s="1" t="str">
        <f>IFERROR(__xludf.DUMMYFUNCTION("""COMPUTED_VALUE"""),"")</f>
        <v/>
      </c>
      <c r="B92" s="1" t="str">
        <f>IFERROR(__xludf.DUMMYFUNCTION("""COMPUTED_VALUE"""),"")</f>
        <v/>
      </c>
      <c r="C92" s="1" t="str">
        <f>IFERROR(__xludf.DUMMYFUNCTION("""COMPUTED_VALUE"""),"")</f>
        <v/>
      </c>
      <c r="D92" s="1" t="str">
        <f>IFERROR(__xludf.DUMMYFUNCTION("""COMPUTED_VALUE"""),"")</f>
        <v/>
      </c>
      <c r="E92" s="1" t="str">
        <f>IFERROR(__xludf.DUMMYFUNCTION("""COMPUTED_VALUE"""),"")</f>
        <v/>
      </c>
      <c r="F92" s="1" t="str">
        <f>IFERROR(__xludf.DUMMYFUNCTION("""COMPUTED_VALUE"""),"")</f>
        <v/>
      </c>
      <c r="G92" s="1" t="str">
        <f>IFERROR(__xludf.DUMMYFUNCTION("""COMPUTED_VALUE"""),"")</f>
        <v/>
      </c>
      <c r="H92" s="1" t="str">
        <f>IFERROR(__xludf.DUMMYFUNCTION("""COMPUTED_VALUE"""),"")</f>
        <v/>
      </c>
    </row>
    <row r="93">
      <c r="A93" s="1" t="str">
        <f>IFERROR(__xludf.DUMMYFUNCTION("""COMPUTED_VALUE"""),"")</f>
        <v/>
      </c>
      <c r="B93" s="1" t="str">
        <f>IFERROR(__xludf.DUMMYFUNCTION("""COMPUTED_VALUE"""),"")</f>
        <v/>
      </c>
      <c r="C93" s="1" t="str">
        <f>IFERROR(__xludf.DUMMYFUNCTION("""COMPUTED_VALUE"""),"")</f>
        <v/>
      </c>
      <c r="D93" s="1" t="str">
        <f>IFERROR(__xludf.DUMMYFUNCTION("""COMPUTED_VALUE"""),"")</f>
        <v/>
      </c>
      <c r="E93" s="1" t="str">
        <f>IFERROR(__xludf.DUMMYFUNCTION("""COMPUTED_VALUE"""),"")</f>
        <v/>
      </c>
      <c r="F93" s="1" t="str">
        <f>IFERROR(__xludf.DUMMYFUNCTION("""COMPUTED_VALUE"""),"")</f>
        <v/>
      </c>
      <c r="G93" s="1" t="str">
        <f>IFERROR(__xludf.DUMMYFUNCTION("""COMPUTED_VALUE"""),"")</f>
        <v/>
      </c>
      <c r="H93" s="1" t="str">
        <f>IFERROR(__xludf.DUMMYFUNCTION("""COMPUTED_VALUE"""),"")</f>
        <v/>
      </c>
    </row>
    <row r="94">
      <c r="A94" s="1" t="str">
        <f>IFERROR(__xludf.DUMMYFUNCTION("""COMPUTED_VALUE"""),"")</f>
        <v/>
      </c>
      <c r="B94" s="1" t="str">
        <f>IFERROR(__xludf.DUMMYFUNCTION("""COMPUTED_VALUE"""),"")</f>
        <v/>
      </c>
      <c r="C94" s="1" t="str">
        <f>IFERROR(__xludf.DUMMYFUNCTION("""COMPUTED_VALUE"""),"")</f>
        <v/>
      </c>
      <c r="D94" s="1" t="str">
        <f>IFERROR(__xludf.DUMMYFUNCTION("""COMPUTED_VALUE"""),"")</f>
        <v/>
      </c>
      <c r="E94" s="1" t="str">
        <f>IFERROR(__xludf.DUMMYFUNCTION("""COMPUTED_VALUE"""),"")</f>
        <v/>
      </c>
      <c r="F94" s="1" t="str">
        <f>IFERROR(__xludf.DUMMYFUNCTION("""COMPUTED_VALUE"""),"")</f>
        <v/>
      </c>
      <c r="G94" s="1" t="str">
        <f>IFERROR(__xludf.DUMMYFUNCTION("""COMPUTED_VALUE"""),"")</f>
        <v/>
      </c>
      <c r="H94" s="1" t="str">
        <f>IFERROR(__xludf.DUMMYFUNCTION("""COMPUTED_VALUE"""),"")</f>
        <v/>
      </c>
    </row>
    <row r="95">
      <c r="A95" s="1" t="str">
        <f>IFERROR(__xludf.DUMMYFUNCTION("""COMPUTED_VALUE"""),"")</f>
        <v/>
      </c>
      <c r="B95" s="1" t="str">
        <f>IFERROR(__xludf.DUMMYFUNCTION("""COMPUTED_VALUE"""),"")</f>
        <v/>
      </c>
      <c r="C95" s="1" t="str">
        <f>IFERROR(__xludf.DUMMYFUNCTION("""COMPUTED_VALUE"""),"")</f>
        <v/>
      </c>
      <c r="D95" s="1" t="str">
        <f>IFERROR(__xludf.DUMMYFUNCTION("""COMPUTED_VALUE"""),"")</f>
        <v/>
      </c>
      <c r="E95" s="1" t="str">
        <f>IFERROR(__xludf.DUMMYFUNCTION("""COMPUTED_VALUE"""),"")</f>
        <v/>
      </c>
      <c r="F95" s="1" t="str">
        <f>IFERROR(__xludf.DUMMYFUNCTION("""COMPUTED_VALUE"""),"")</f>
        <v/>
      </c>
      <c r="G95" s="1" t="str">
        <f>IFERROR(__xludf.DUMMYFUNCTION("""COMPUTED_VALUE"""),"")</f>
        <v/>
      </c>
      <c r="H95" s="1" t="str">
        <f>IFERROR(__xludf.DUMMYFUNCTION("""COMPUTED_VALUE"""),"")</f>
        <v/>
      </c>
    </row>
    <row r="96">
      <c r="A96" s="1" t="str">
        <f>IFERROR(__xludf.DUMMYFUNCTION("""COMPUTED_VALUE"""),"")</f>
        <v/>
      </c>
      <c r="B96" s="1" t="str">
        <f>IFERROR(__xludf.DUMMYFUNCTION("""COMPUTED_VALUE"""),"")</f>
        <v/>
      </c>
      <c r="C96" s="1" t="str">
        <f>IFERROR(__xludf.DUMMYFUNCTION("""COMPUTED_VALUE"""),"")</f>
        <v/>
      </c>
      <c r="D96" s="1" t="str">
        <f>IFERROR(__xludf.DUMMYFUNCTION("""COMPUTED_VALUE"""),"")</f>
        <v/>
      </c>
      <c r="E96" s="1" t="str">
        <f>IFERROR(__xludf.DUMMYFUNCTION("""COMPUTED_VALUE"""),"")</f>
        <v/>
      </c>
      <c r="F96" s="1" t="str">
        <f>IFERROR(__xludf.DUMMYFUNCTION("""COMPUTED_VALUE"""),"")</f>
        <v/>
      </c>
      <c r="G96" s="1" t="str">
        <f>IFERROR(__xludf.DUMMYFUNCTION("""COMPUTED_VALUE"""),"")</f>
        <v/>
      </c>
      <c r="H96" s="1" t="str">
        <f>IFERROR(__xludf.DUMMYFUNCTION("""COMPUTED_VALUE"""),"")</f>
        <v/>
      </c>
    </row>
    <row r="97">
      <c r="A97" s="1" t="str">
        <f>IFERROR(__xludf.DUMMYFUNCTION("""COMPUTED_VALUE"""),"")</f>
        <v/>
      </c>
      <c r="B97" s="1" t="str">
        <f>IFERROR(__xludf.DUMMYFUNCTION("""COMPUTED_VALUE"""),"")</f>
        <v/>
      </c>
      <c r="C97" s="1" t="str">
        <f>IFERROR(__xludf.DUMMYFUNCTION("""COMPUTED_VALUE"""),"")</f>
        <v/>
      </c>
      <c r="D97" s="1" t="str">
        <f>IFERROR(__xludf.DUMMYFUNCTION("""COMPUTED_VALUE"""),"")</f>
        <v/>
      </c>
      <c r="E97" s="1" t="str">
        <f>IFERROR(__xludf.DUMMYFUNCTION("""COMPUTED_VALUE"""),"")</f>
        <v/>
      </c>
      <c r="F97" s="1" t="str">
        <f>IFERROR(__xludf.DUMMYFUNCTION("""COMPUTED_VALUE"""),"")</f>
        <v/>
      </c>
      <c r="G97" s="1" t="str">
        <f>IFERROR(__xludf.DUMMYFUNCTION("""COMPUTED_VALUE"""),"")</f>
        <v/>
      </c>
      <c r="H97" s="1" t="str">
        <f>IFERROR(__xludf.DUMMYFUNCTION("""COMPUTED_VALUE"""),"")</f>
        <v/>
      </c>
    </row>
    <row r="98">
      <c r="A98" s="1" t="str">
        <f>IFERROR(__xludf.DUMMYFUNCTION("""COMPUTED_VALUE"""),"")</f>
        <v/>
      </c>
      <c r="B98" s="1" t="str">
        <f>IFERROR(__xludf.DUMMYFUNCTION("""COMPUTED_VALUE"""),"")</f>
        <v/>
      </c>
      <c r="C98" s="1" t="str">
        <f>IFERROR(__xludf.DUMMYFUNCTION("""COMPUTED_VALUE"""),"")</f>
        <v/>
      </c>
      <c r="D98" s="1" t="str">
        <f>IFERROR(__xludf.DUMMYFUNCTION("""COMPUTED_VALUE"""),"")</f>
        <v/>
      </c>
      <c r="E98" s="1" t="str">
        <f>IFERROR(__xludf.DUMMYFUNCTION("""COMPUTED_VALUE"""),"")</f>
        <v/>
      </c>
      <c r="F98" s="1" t="str">
        <f>IFERROR(__xludf.DUMMYFUNCTION("""COMPUTED_VALUE"""),"")</f>
        <v/>
      </c>
      <c r="G98" s="1" t="str">
        <f>IFERROR(__xludf.DUMMYFUNCTION("""COMPUTED_VALUE"""),"")</f>
        <v/>
      </c>
      <c r="H98" s="1" t="str">
        <f>IFERROR(__xludf.DUMMYFUNCTION("""COMPUTED_VALUE"""),"")</f>
        <v/>
      </c>
    </row>
    <row r="99">
      <c r="A99" s="1" t="str">
        <f>IFERROR(__xludf.DUMMYFUNCTION("""COMPUTED_VALUE"""),"")</f>
        <v/>
      </c>
      <c r="B99" s="1" t="str">
        <f>IFERROR(__xludf.DUMMYFUNCTION("""COMPUTED_VALUE"""),"")</f>
        <v/>
      </c>
      <c r="C99" s="1" t="str">
        <f>IFERROR(__xludf.DUMMYFUNCTION("""COMPUTED_VALUE"""),"")</f>
        <v/>
      </c>
      <c r="D99" s="1" t="str">
        <f>IFERROR(__xludf.DUMMYFUNCTION("""COMPUTED_VALUE"""),"")</f>
        <v/>
      </c>
      <c r="E99" s="1" t="str">
        <f>IFERROR(__xludf.DUMMYFUNCTION("""COMPUTED_VALUE"""),"")</f>
        <v/>
      </c>
      <c r="F99" s="1" t="str">
        <f>IFERROR(__xludf.DUMMYFUNCTION("""COMPUTED_VALUE"""),"")</f>
        <v/>
      </c>
      <c r="G99" s="1" t="str">
        <f>IFERROR(__xludf.DUMMYFUNCTION("""COMPUTED_VALUE"""),"")</f>
        <v/>
      </c>
      <c r="H99" s="1" t="str">
        <f>IFERROR(__xludf.DUMMYFUNCTION("""COMPUTED_VALUE"""),"")</f>
        <v/>
      </c>
    </row>
    <row r="100">
      <c r="A100" s="1" t="str">
        <f>IFERROR(__xludf.DUMMYFUNCTION("""COMPUTED_VALUE"""),"")</f>
        <v/>
      </c>
      <c r="B100" s="1" t="str">
        <f>IFERROR(__xludf.DUMMYFUNCTION("""COMPUTED_VALUE"""),"")</f>
        <v/>
      </c>
      <c r="C100" s="1" t="str">
        <f>IFERROR(__xludf.DUMMYFUNCTION("""COMPUTED_VALUE"""),"")</f>
        <v/>
      </c>
      <c r="D100" s="1" t="str">
        <f>IFERROR(__xludf.DUMMYFUNCTION("""COMPUTED_VALUE"""),"")</f>
        <v/>
      </c>
      <c r="E100" s="1" t="str">
        <f>IFERROR(__xludf.DUMMYFUNCTION("""COMPUTED_VALUE"""),"")</f>
        <v/>
      </c>
      <c r="F100" s="1" t="str">
        <f>IFERROR(__xludf.DUMMYFUNCTION("""COMPUTED_VALUE"""),"")</f>
        <v/>
      </c>
      <c r="G100" s="1" t="str">
        <f>IFERROR(__xludf.DUMMYFUNCTION("""COMPUTED_VALUE"""),"")</f>
        <v/>
      </c>
      <c r="H100" s="1" t="str">
        <f>IFERROR(__xludf.DUMMYFUNCTION("""COMPUTED_VALUE"""),"")</f>
        <v/>
      </c>
    </row>
    <row r="101">
      <c r="A101" s="1" t="str">
        <f>IFERROR(__xludf.DUMMYFUNCTION("""COMPUTED_VALUE"""),"")</f>
        <v/>
      </c>
      <c r="B101" s="1" t="str">
        <f>IFERROR(__xludf.DUMMYFUNCTION("""COMPUTED_VALUE"""),"")</f>
        <v/>
      </c>
      <c r="C101" s="1" t="str">
        <f>IFERROR(__xludf.DUMMYFUNCTION("""COMPUTED_VALUE"""),"")</f>
        <v/>
      </c>
      <c r="D101" s="1" t="str">
        <f>IFERROR(__xludf.DUMMYFUNCTION("""COMPUTED_VALUE"""),"")</f>
        <v/>
      </c>
      <c r="E101" s="1" t="str">
        <f>IFERROR(__xludf.DUMMYFUNCTION("""COMPUTED_VALUE"""),"")</f>
        <v/>
      </c>
      <c r="F101" s="1" t="str">
        <f>IFERROR(__xludf.DUMMYFUNCTION("""COMPUTED_VALUE"""),"")</f>
        <v/>
      </c>
      <c r="G101" s="1" t="str">
        <f>IFERROR(__xludf.DUMMYFUNCTION("""COMPUTED_VALUE"""),"")</f>
        <v/>
      </c>
      <c r="H101" s="1" t="str">
        <f>IFERROR(__xludf.DUMMYFUNCTION("""COMPUTED_VALUE"""),"")</f>
        <v/>
      </c>
    </row>
    <row r="102">
      <c r="A102" s="1" t="str">
        <f>IFERROR(__xludf.DUMMYFUNCTION("""COMPUTED_VALUE"""),"")</f>
        <v/>
      </c>
      <c r="B102" s="1" t="str">
        <f>IFERROR(__xludf.DUMMYFUNCTION("""COMPUTED_VALUE"""),"")</f>
        <v/>
      </c>
      <c r="C102" s="1" t="str">
        <f>IFERROR(__xludf.DUMMYFUNCTION("""COMPUTED_VALUE"""),"")</f>
        <v/>
      </c>
      <c r="D102" s="1" t="str">
        <f>IFERROR(__xludf.DUMMYFUNCTION("""COMPUTED_VALUE"""),"")</f>
        <v/>
      </c>
      <c r="E102" s="1" t="str">
        <f>IFERROR(__xludf.DUMMYFUNCTION("""COMPUTED_VALUE"""),"")</f>
        <v/>
      </c>
      <c r="F102" s="1" t="str">
        <f>IFERROR(__xludf.DUMMYFUNCTION("""COMPUTED_VALUE"""),"")</f>
        <v/>
      </c>
      <c r="G102" s="1" t="str">
        <f>IFERROR(__xludf.DUMMYFUNCTION("""COMPUTED_VALUE"""),"")</f>
        <v/>
      </c>
      <c r="H102" s="1" t="str">
        <f>IFERROR(__xludf.DUMMYFUNCTION("""COMPUTED_VALUE"""),"")</f>
        <v/>
      </c>
    </row>
    <row r="103">
      <c r="A103" s="1" t="str">
        <f>IFERROR(__xludf.DUMMYFUNCTION("""COMPUTED_VALUE"""),"")</f>
        <v/>
      </c>
      <c r="B103" s="1" t="str">
        <f>IFERROR(__xludf.DUMMYFUNCTION("""COMPUTED_VALUE"""),"")</f>
        <v/>
      </c>
      <c r="C103" s="1" t="str">
        <f>IFERROR(__xludf.DUMMYFUNCTION("""COMPUTED_VALUE"""),"")</f>
        <v/>
      </c>
      <c r="D103" s="1" t="str">
        <f>IFERROR(__xludf.DUMMYFUNCTION("""COMPUTED_VALUE"""),"")</f>
        <v/>
      </c>
      <c r="E103" s="1" t="str">
        <f>IFERROR(__xludf.DUMMYFUNCTION("""COMPUTED_VALUE"""),"")</f>
        <v/>
      </c>
      <c r="F103" s="1" t="str">
        <f>IFERROR(__xludf.DUMMYFUNCTION("""COMPUTED_VALUE"""),"")</f>
        <v/>
      </c>
      <c r="G103" s="1" t="str">
        <f>IFERROR(__xludf.DUMMYFUNCTION("""COMPUTED_VALUE"""),"")</f>
        <v/>
      </c>
      <c r="H103" s="1" t="str">
        <f>IFERROR(__xludf.DUMMYFUNCTION("""COMPUTED_VALUE"""),"")</f>
        <v/>
      </c>
    </row>
    <row r="104">
      <c r="A104" s="1" t="str">
        <f>IFERROR(__xludf.DUMMYFUNCTION("""COMPUTED_VALUE"""),"")</f>
        <v/>
      </c>
      <c r="B104" s="1" t="str">
        <f>IFERROR(__xludf.DUMMYFUNCTION("""COMPUTED_VALUE"""),"")</f>
        <v/>
      </c>
      <c r="C104" s="1" t="str">
        <f>IFERROR(__xludf.DUMMYFUNCTION("""COMPUTED_VALUE"""),"")</f>
        <v/>
      </c>
      <c r="D104" s="1" t="str">
        <f>IFERROR(__xludf.DUMMYFUNCTION("""COMPUTED_VALUE"""),"")</f>
        <v/>
      </c>
      <c r="E104" s="1" t="str">
        <f>IFERROR(__xludf.DUMMYFUNCTION("""COMPUTED_VALUE"""),"")</f>
        <v/>
      </c>
      <c r="F104" s="1" t="str">
        <f>IFERROR(__xludf.DUMMYFUNCTION("""COMPUTED_VALUE"""),"")</f>
        <v/>
      </c>
      <c r="G104" s="1" t="str">
        <f>IFERROR(__xludf.DUMMYFUNCTION("""COMPUTED_VALUE"""),"")</f>
        <v/>
      </c>
      <c r="H104" s="1" t="str">
        <f>IFERROR(__xludf.DUMMYFUNCTION("""COMPUTED_VALUE"""),"")</f>
        <v/>
      </c>
    </row>
    <row r="105">
      <c r="A105" s="1" t="str">
        <f>IFERROR(__xludf.DUMMYFUNCTION("""COMPUTED_VALUE"""),"")</f>
        <v/>
      </c>
      <c r="B105" s="1" t="str">
        <f>IFERROR(__xludf.DUMMYFUNCTION("""COMPUTED_VALUE"""),"")</f>
        <v/>
      </c>
      <c r="C105" s="1" t="str">
        <f>IFERROR(__xludf.DUMMYFUNCTION("""COMPUTED_VALUE"""),"")</f>
        <v/>
      </c>
      <c r="D105" s="1" t="str">
        <f>IFERROR(__xludf.DUMMYFUNCTION("""COMPUTED_VALUE"""),"")</f>
        <v/>
      </c>
      <c r="E105" s="1" t="str">
        <f>IFERROR(__xludf.DUMMYFUNCTION("""COMPUTED_VALUE"""),"")</f>
        <v/>
      </c>
      <c r="F105" s="1" t="str">
        <f>IFERROR(__xludf.DUMMYFUNCTION("""COMPUTED_VALUE"""),"")</f>
        <v/>
      </c>
      <c r="G105" s="1" t="str">
        <f>IFERROR(__xludf.DUMMYFUNCTION("""COMPUTED_VALUE"""),"")</f>
        <v/>
      </c>
      <c r="H105" s="1" t="str">
        <f>IFERROR(__xludf.DUMMYFUNCTION("""COMPUTED_VALUE"""),"")</f>
        <v/>
      </c>
    </row>
    <row r="106">
      <c r="A106" s="1" t="str">
        <f>IFERROR(__xludf.DUMMYFUNCTION("""COMPUTED_VALUE"""),"")</f>
        <v/>
      </c>
      <c r="B106" s="1" t="str">
        <f>IFERROR(__xludf.DUMMYFUNCTION("""COMPUTED_VALUE"""),"")</f>
        <v/>
      </c>
      <c r="C106" s="1" t="str">
        <f>IFERROR(__xludf.DUMMYFUNCTION("""COMPUTED_VALUE"""),"")</f>
        <v/>
      </c>
      <c r="D106" s="1" t="str">
        <f>IFERROR(__xludf.DUMMYFUNCTION("""COMPUTED_VALUE"""),"")</f>
        <v/>
      </c>
      <c r="E106" s="1" t="str">
        <f>IFERROR(__xludf.DUMMYFUNCTION("""COMPUTED_VALUE"""),"")</f>
        <v/>
      </c>
      <c r="F106" s="1" t="str">
        <f>IFERROR(__xludf.DUMMYFUNCTION("""COMPUTED_VALUE"""),"")</f>
        <v/>
      </c>
      <c r="G106" s="1" t="str">
        <f>IFERROR(__xludf.DUMMYFUNCTION("""COMPUTED_VALUE"""),"")</f>
        <v/>
      </c>
      <c r="H106" s="1" t="str">
        <f>IFERROR(__xludf.DUMMYFUNCTION("""COMPUTED_VALUE"""),"")</f>
        <v/>
      </c>
    </row>
    <row r="107">
      <c r="A107" s="1" t="str">
        <f>IFERROR(__xludf.DUMMYFUNCTION("""COMPUTED_VALUE"""),"")</f>
        <v/>
      </c>
      <c r="B107" s="1" t="str">
        <f>IFERROR(__xludf.DUMMYFUNCTION("""COMPUTED_VALUE"""),"")</f>
        <v/>
      </c>
      <c r="C107" s="1" t="str">
        <f>IFERROR(__xludf.DUMMYFUNCTION("""COMPUTED_VALUE"""),"")</f>
        <v/>
      </c>
      <c r="D107" s="1" t="str">
        <f>IFERROR(__xludf.DUMMYFUNCTION("""COMPUTED_VALUE"""),"")</f>
        <v/>
      </c>
      <c r="E107" s="1" t="str">
        <f>IFERROR(__xludf.DUMMYFUNCTION("""COMPUTED_VALUE"""),"")</f>
        <v/>
      </c>
      <c r="F107" s="1" t="str">
        <f>IFERROR(__xludf.DUMMYFUNCTION("""COMPUTED_VALUE"""),"")</f>
        <v/>
      </c>
      <c r="G107" s="1" t="str">
        <f>IFERROR(__xludf.DUMMYFUNCTION("""COMPUTED_VALUE"""),"")</f>
        <v/>
      </c>
      <c r="H107" s="1" t="str">
        <f>IFERROR(__xludf.DUMMYFUNCTION("""COMPUTED_VALUE"""),"")</f>
        <v/>
      </c>
    </row>
    <row r="108">
      <c r="A108" s="1" t="str">
        <f>IFERROR(__xludf.DUMMYFUNCTION("""COMPUTED_VALUE"""),"")</f>
        <v/>
      </c>
      <c r="B108" s="1" t="str">
        <f>IFERROR(__xludf.DUMMYFUNCTION("""COMPUTED_VALUE"""),"")</f>
        <v/>
      </c>
      <c r="C108" s="1" t="str">
        <f>IFERROR(__xludf.DUMMYFUNCTION("""COMPUTED_VALUE"""),"")</f>
        <v/>
      </c>
      <c r="D108" s="1" t="str">
        <f>IFERROR(__xludf.DUMMYFUNCTION("""COMPUTED_VALUE"""),"")</f>
        <v/>
      </c>
      <c r="E108" s="1" t="str">
        <f>IFERROR(__xludf.DUMMYFUNCTION("""COMPUTED_VALUE"""),"")</f>
        <v/>
      </c>
      <c r="F108" s="1" t="str">
        <f>IFERROR(__xludf.DUMMYFUNCTION("""COMPUTED_VALUE"""),"")</f>
        <v/>
      </c>
      <c r="G108" s="1" t="str">
        <f>IFERROR(__xludf.DUMMYFUNCTION("""COMPUTED_VALUE"""),"")</f>
        <v/>
      </c>
      <c r="H108" s="1" t="str">
        <f>IFERROR(__xludf.DUMMYFUNCTION("""COMPUTED_VALUE"""),"")</f>
        <v/>
      </c>
    </row>
    <row r="109">
      <c r="A109" s="1" t="str">
        <f>IFERROR(__xludf.DUMMYFUNCTION("""COMPUTED_VALUE"""),"")</f>
        <v/>
      </c>
      <c r="B109" s="1" t="str">
        <f>IFERROR(__xludf.DUMMYFUNCTION("""COMPUTED_VALUE"""),"")</f>
        <v/>
      </c>
      <c r="C109" s="1" t="str">
        <f>IFERROR(__xludf.DUMMYFUNCTION("""COMPUTED_VALUE"""),"")</f>
        <v/>
      </c>
      <c r="D109" s="1" t="str">
        <f>IFERROR(__xludf.DUMMYFUNCTION("""COMPUTED_VALUE"""),"")</f>
        <v/>
      </c>
      <c r="E109" s="1" t="str">
        <f>IFERROR(__xludf.DUMMYFUNCTION("""COMPUTED_VALUE"""),"")</f>
        <v/>
      </c>
      <c r="F109" s="1" t="str">
        <f>IFERROR(__xludf.DUMMYFUNCTION("""COMPUTED_VALUE"""),"")</f>
        <v/>
      </c>
      <c r="G109" s="1" t="str">
        <f>IFERROR(__xludf.DUMMYFUNCTION("""COMPUTED_VALUE"""),"")</f>
        <v/>
      </c>
      <c r="H109" s="1" t="str">
        <f>IFERROR(__xludf.DUMMYFUNCTION("""COMPUTED_VALUE"""),"")</f>
        <v/>
      </c>
    </row>
    <row r="110">
      <c r="A110" s="1" t="str">
        <f>IFERROR(__xludf.DUMMYFUNCTION("""COMPUTED_VALUE"""),"")</f>
        <v/>
      </c>
      <c r="B110" s="1" t="str">
        <f>IFERROR(__xludf.DUMMYFUNCTION("""COMPUTED_VALUE"""),"")</f>
        <v/>
      </c>
      <c r="C110" s="1" t="str">
        <f>IFERROR(__xludf.DUMMYFUNCTION("""COMPUTED_VALUE"""),"")</f>
        <v/>
      </c>
      <c r="D110" s="1" t="str">
        <f>IFERROR(__xludf.DUMMYFUNCTION("""COMPUTED_VALUE"""),"")</f>
        <v/>
      </c>
      <c r="E110" s="1" t="str">
        <f>IFERROR(__xludf.DUMMYFUNCTION("""COMPUTED_VALUE"""),"")</f>
        <v/>
      </c>
      <c r="F110" s="1" t="str">
        <f>IFERROR(__xludf.DUMMYFUNCTION("""COMPUTED_VALUE"""),"")</f>
        <v/>
      </c>
      <c r="G110" s="1" t="str">
        <f>IFERROR(__xludf.DUMMYFUNCTION("""COMPUTED_VALUE"""),"")</f>
        <v/>
      </c>
      <c r="H110" s="1" t="str">
        <f>IFERROR(__xludf.DUMMYFUNCTION("""COMPUTED_VALUE"""),"")</f>
        <v/>
      </c>
    </row>
    <row r="111">
      <c r="A111" s="1" t="str">
        <f>IFERROR(__xludf.DUMMYFUNCTION("""COMPUTED_VALUE"""),"")</f>
        <v/>
      </c>
      <c r="B111" s="1" t="str">
        <f>IFERROR(__xludf.DUMMYFUNCTION("""COMPUTED_VALUE"""),"")</f>
        <v/>
      </c>
      <c r="C111" s="1" t="str">
        <f>IFERROR(__xludf.DUMMYFUNCTION("""COMPUTED_VALUE"""),"")</f>
        <v/>
      </c>
      <c r="D111" s="1" t="str">
        <f>IFERROR(__xludf.DUMMYFUNCTION("""COMPUTED_VALUE"""),"")</f>
        <v/>
      </c>
      <c r="E111" s="1" t="str">
        <f>IFERROR(__xludf.DUMMYFUNCTION("""COMPUTED_VALUE"""),"")</f>
        <v/>
      </c>
      <c r="F111" s="1" t="str">
        <f>IFERROR(__xludf.DUMMYFUNCTION("""COMPUTED_VALUE"""),"")</f>
        <v/>
      </c>
      <c r="G111" s="1" t="str">
        <f>IFERROR(__xludf.DUMMYFUNCTION("""COMPUTED_VALUE"""),"")</f>
        <v/>
      </c>
      <c r="H111" s="1" t="str">
        <f>IFERROR(__xludf.DUMMYFUNCTION("""COMPUTED_VALUE"""),"")</f>
        <v/>
      </c>
    </row>
    <row r="112">
      <c r="A112" s="1" t="str">
        <f>IFERROR(__xludf.DUMMYFUNCTION("""COMPUTED_VALUE"""),"")</f>
        <v/>
      </c>
      <c r="B112" s="1" t="str">
        <f>IFERROR(__xludf.DUMMYFUNCTION("""COMPUTED_VALUE"""),"")</f>
        <v/>
      </c>
      <c r="C112" s="1" t="str">
        <f>IFERROR(__xludf.DUMMYFUNCTION("""COMPUTED_VALUE"""),"")</f>
        <v/>
      </c>
      <c r="D112" s="1" t="str">
        <f>IFERROR(__xludf.DUMMYFUNCTION("""COMPUTED_VALUE"""),"")</f>
        <v/>
      </c>
      <c r="E112" s="1" t="str">
        <f>IFERROR(__xludf.DUMMYFUNCTION("""COMPUTED_VALUE"""),"")</f>
        <v/>
      </c>
      <c r="F112" s="1" t="str">
        <f>IFERROR(__xludf.DUMMYFUNCTION("""COMPUTED_VALUE"""),"")</f>
        <v/>
      </c>
      <c r="G112" s="1" t="str">
        <f>IFERROR(__xludf.DUMMYFUNCTION("""COMPUTED_VALUE"""),"")</f>
        <v/>
      </c>
      <c r="H112" s="1" t="str">
        <f>IFERROR(__xludf.DUMMYFUNCTION("""COMPUTED_VALUE"""),"")</f>
        <v/>
      </c>
    </row>
    <row r="113">
      <c r="A113" s="1" t="str">
        <f>IFERROR(__xludf.DUMMYFUNCTION("""COMPUTED_VALUE"""),"")</f>
        <v/>
      </c>
      <c r="B113" s="1" t="str">
        <f>IFERROR(__xludf.DUMMYFUNCTION("""COMPUTED_VALUE"""),"")</f>
        <v/>
      </c>
      <c r="C113" s="1" t="str">
        <f>IFERROR(__xludf.DUMMYFUNCTION("""COMPUTED_VALUE"""),"")</f>
        <v/>
      </c>
      <c r="D113" s="1" t="str">
        <f>IFERROR(__xludf.DUMMYFUNCTION("""COMPUTED_VALUE"""),"")</f>
        <v/>
      </c>
      <c r="E113" s="1" t="str">
        <f>IFERROR(__xludf.DUMMYFUNCTION("""COMPUTED_VALUE"""),"")</f>
        <v/>
      </c>
      <c r="F113" s="1" t="str">
        <f>IFERROR(__xludf.DUMMYFUNCTION("""COMPUTED_VALUE"""),"")</f>
        <v/>
      </c>
      <c r="G113" s="1" t="str">
        <f>IFERROR(__xludf.DUMMYFUNCTION("""COMPUTED_VALUE"""),"")</f>
        <v/>
      </c>
      <c r="H113" s="1" t="str">
        <f>IFERROR(__xludf.DUMMYFUNCTION("""COMPUTED_VALUE"""),"")</f>
        <v/>
      </c>
    </row>
    <row r="114">
      <c r="A114" s="1" t="str">
        <f>IFERROR(__xludf.DUMMYFUNCTION("""COMPUTED_VALUE"""),"")</f>
        <v/>
      </c>
      <c r="B114" s="1" t="str">
        <f>IFERROR(__xludf.DUMMYFUNCTION("""COMPUTED_VALUE"""),"")</f>
        <v/>
      </c>
      <c r="C114" s="1" t="str">
        <f>IFERROR(__xludf.DUMMYFUNCTION("""COMPUTED_VALUE"""),"")</f>
        <v/>
      </c>
      <c r="D114" s="1" t="str">
        <f>IFERROR(__xludf.DUMMYFUNCTION("""COMPUTED_VALUE"""),"")</f>
        <v/>
      </c>
      <c r="E114" s="1" t="str">
        <f>IFERROR(__xludf.DUMMYFUNCTION("""COMPUTED_VALUE"""),"")</f>
        <v/>
      </c>
      <c r="F114" s="1" t="str">
        <f>IFERROR(__xludf.DUMMYFUNCTION("""COMPUTED_VALUE"""),"")</f>
        <v/>
      </c>
      <c r="G114" s="1" t="str">
        <f>IFERROR(__xludf.DUMMYFUNCTION("""COMPUTED_VALUE"""),"")</f>
        <v/>
      </c>
      <c r="H114" s="1" t="str">
        <f>IFERROR(__xludf.DUMMYFUNCTION("""COMPUTED_VALUE"""),"")</f>
        <v/>
      </c>
    </row>
    <row r="115">
      <c r="A115" s="1" t="str">
        <f>IFERROR(__xludf.DUMMYFUNCTION("""COMPUTED_VALUE"""),"")</f>
        <v/>
      </c>
      <c r="B115" s="1" t="str">
        <f>IFERROR(__xludf.DUMMYFUNCTION("""COMPUTED_VALUE"""),"")</f>
        <v/>
      </c>
      <c r="C115" s="1" t="str">
        <f>IFERROR(__xludf.DUMMYFUNCTION("""COMPUTED_VALUE"""),"")</f>
        <v/>
      </c>
      <c r="D115" s="1" t="str">
        <f>IFERROR(__xludf.DUMMYFUNCTION("""COMPUTED_VALUE"""),"")</f>
        <v/>
      </c>
      <c r="E115" s="1" t="str">
        <f>IFERROR(__xludf.DUMMYFUNCTION("""COMPUTED_VALUE"""),"")</f>
        <v/>
      </c>
      <c r="F115" s="1" t="str">
        <f>IFERROR(__xludf.DUMMYFUNCTION("""COMPUTED_VALUE"""),"")</f>
        <v/>
      </c>
      <c r="G115" s="1" t="str">
        <f>IFERROR(__xludf.DUMMYFUNCTION("""COMPUTED_VALUE"""),"")</f>
        <v/>
      </c>
      <c r="H115" s="1" t="str">
        <f>IFERROR(__xludf.DUMMYFUNCTION("""COMPUTED_VALUE"""),"")</f>
        <v/>
      </c>
    </row>
    <row r="116">
      <c r="A116" s="1" t="str">
        <f>IFERROR(__xludf.DUMMYFUNCTION("""COMPUTED_VALUE"""),"")</f>
        <v/>
      </c>
      <c r="B116" s="1" t="str">
        <f>IFERROR(__xludf.DUMMYFUNCTION("""COMPUTED_VALUE"""),"")</f>
        <v/>
      </c>
      <c r="C116" s="1" t="str">
        <f>IFERROR(__xludf.DUMMYFUNCTION("""COMPUTED_VALUE"""),"")</f>
        <v/>
      </c>
      <c r="D116" s="1" t="str">
        <f>IFERROR(__xludf.DUMMYFUNCTION("""COMPUTED_VALUE"""),"")</f>
        <v/>
      </c>
      <c r="E116" s="1" t="str">
        <f>IFERROR(__xludf.DUMMYFUNCTION("""COMPUTED_VALUE"""),"")</f>
        <v/>
      </c>
      <c r="F116" s="1" t="str">
        <f>IFERROR(__xludf.DUMMYFUNCTION("""COMPUTED_VALUE"""),"")</f>
        <v/>
      </c>
      <c r="G116" s="1" t="str">
        <f>IFERROR(__xludf.DUMMYFUNCTION("""COMPUTED_VALUE"""),"")</f>
        <v/>
      </c>
      <c r="H116" s="1" t="str">
        <f>IFERROR(__xludf.DUMMYFUNCTION("""COMPUTED_VALUE"""),"")</f>
        <v/>
      </c>
    </row>
    <row r="117">
      <c r="A117" s="1" t="str">
        <f>IFERROR(__xludf.DUMMYFUNCTION("""COMPUTED_VALUE"""),"")</f>
        <v/>
      </c>
      <c r="B117" s="1" t="str">
        <f>IFERROR(__xludf.DUMMYFUNCTION("""COMPUTED_VALUE"""),"")</f>
        <v/>
      </c>
      <c r="C117" s="1" t="str">
        <f>IFERROR(__xludf.DUMMYFUNCTION("""COMPUTED_VALUE"""),"")</f>
        <v/>
      </c>
      <c r="D117" s="1" t="str">
        <f>IFERROR(__xludf.DUMMYFUNCTION("""COMPUTED_VALUE"""),"")</f>
        <v/>
      </c>
      <c r="E117" s="1" t="str">
        <f>IFERROR(__xludf.DUMMYFUNCTION("""COMPUTED_VALUE"""),"")</f>
        <v/>
      </c>
      <c r="F117" s="1" t="str">
        <f>IFERROR(__xludf.DUMMYFUNCTION("""COMPUTED_VALUE"""),"")</f>
        <v/>
      </c>
      <c r="G117" s="1" t="str">
        <f>IFERROR(__xludf.DUMMYFUNCTION("""COMPUTED_VALUE"""),"")</f>
        <v/>
      </c>
      <c r="H117" s="1" t="str">
        <f>IFERROR(__xludf.DUMMYFUNCTION("""COMPUTED_VALUE"""),"")</f>
        <v/>
      </c>
    </row>
    <row r="118">
      <c r="A118" s="1" t="str">
        <f>IFERROR(__xludf.DUMMYFUNCTION("""COMPUTED_VALUE"""),"")</f>
        <v/>
      </c>
      <c r="B118" s="1" t="str">
        <f>IFERROR(__xludf.DUMMYFUNCTION("""COMPUTED_VALUE"""),"")</f>
        <v/>
      </c>
      <c r="C118" s="1" t="str">
        <f>IFERROR(__xludf.DUMMYFUNCTION("""COMPUTED_VALUE"""),"")</f>
        <v/>
      </c>
      <c r="D118" s="1" t="str">
        <f>IFERROR(__xludf.DUMMYFUNCTION("""COMPUTED_VALUE"""),"")</f>
        <v/>
      </c>
      <c r="E118" s="1" t="str">
        <f>IFERROR(__xludf.DUMMYFUNCTION("""COMPUTED_VALUE"""),"")</f>
        <v/>
      </c>
      <c r="F118" s="1" t="str">
        <f>IFERROR(__xludf.DUMMYFUNCTION("""COMPUTED_VALUE"""),"")</f>
        <v/>
      </c>
      <c r="G118" s="1" t="str">
        <f>IFERROR(__xludf.DUMMYFUNCTION("""COMPUTED_VALUE"""),"")</f>
        <v/>
      </c>
      <c r="H118" s="1" t="str">
        <f>IFERROR(__xludf.DUMMYFUNCTION("""COMPUTED_VALUE"""),"")</f>
        <v/>
      </c>
    </row>
    <row r="119">
      <c r="A119" s="1" t="str">
        <f>IFERROR(__xludf.DUMMYFUNCTION("""COMPUTED_VALUE"""),"")</f>
        <v/>
      </c>
      <c r="B119" s="1" t="str">
        <f>IFERROR(__xludf.DUMMYFUNCTION("""COMPUTED_VALUE"""),"")</f>
        <v/>
      </c>
      <c r="C119" s="1" t="str">
        <f>IFERROR(__xludf.DUMMYFUNCTION("""COMPUTED_VALUE"""),"")</f>
        <v/>
      </c>
      <c r="D119" s="1" t="str">
        <f>IFERROR(__xludf.DUMMYFUNCTION("""COMPUTED_VALUE"""),"")</f>
        <v/>
      </c>
      <c r="E119" s="1" t="str">
        <f>IFERROR(__xludf.DUMMYFUNCTION("""COMPUTED_VALUE"""),"")</f>
        <v/>
      </c>
      <c r="F119" s="1" t="str">
        <f>IFERROR(__xludf.DUMMYFUNCTION("""COMPUTED_VALUE"""),"")</f>
        <v/>
      </c>
      <c r="G119" s="1" t="str">
        <f>IFERROR(__xludf.DUMMYFUNCTION("""COMPUTED_VALUE"""),"")</f>
        <v/>
      </c>
      <c r="H119" s="1" t="str">
        <f>IFERROR(__xludf.DUMMYFUNCTION("""COMPUTED_VALUE"""),"")</f>
        <v/>
      </c>
    </row>
    <row r="120">
      <c r="A120" s="1" t="str">
        <f>IFERROR(__xludf.DUMMYFUNCTION("""COMPUTED_VALUE"""),"")</f>
        <v/>
      </c>
      <c r="B120" s="1" t="str">
        <f>IFERROR(__xludf.DUMMYFUNCTION("""COMPUTED_VALUE"""),"")</f>
        <v/>
      </c>
      <c r="C120" s="1" t="str">
        <f>IFERROR(__xludf.DUMMYFUNCTION("""COMPUTED_VALUE"""),"")</f>
        <v/>
      </c>
      <c r="D120" s="1" t="str">
        <f>IFERROR(__xludf.DUMMYFUNCTION("""COMPUTED_VALUE"""),"")</f>
        <v/>
      </c>
      <c r="E120" s="1" t="str">
        <f>IFERROR(__xludf.DUMMYFUNCTION("""COMPUTED_VALUE"""),"")</f>
        <v/>
      </c>
      <c r="F120" s="1" t="str">
        <f>IFERROR(__xludf.DUMMYFUNCTION("""COMPUTED_VALUE"""),"")</f>
        <v/>
      </c>
      <c r="G120" s="1" t="str">
        <f>IFERROR(__xludf.DUMMYFUNCTION("""COMPUTED_VALUE"""),"")</f>
        <v/>
      </c>
      <c r="H120" s="1" t="str">
        <f>IFERROR(__xludf.DUMMYFUNCTION("""COMPUTED_VALUE"""),"")</f>
        <v/>
      </c>
    </row>
    <row r="121">
      <c r="A121" s="1" t="str">
        <f>IFERROR(__xludf.DUMMYFUNCTION("""COMPUTED_VALUE"""),"")</f>
        <v/>
      </c>
      <c r="B121" s="1" t="str">
        <f>IFERROR(__xludf.DUMMYFUNCTION("""COMPUTED_VALUE"""),"")</f>
        <v/>
      </c>
      <c r="C121" s="1" t="str">
        <f>IFERROR(__xludf.DUMMYFUNCTION("""COMPUTED_VALUE"""),"")</f>
        <v/>
      </c>
      <c r="D121" s="1" t="str">
        <f>IFERROR(__xludf.DUMMYFUNCTION("""COMPUTED_VALUE"""),"")</f>
        <v/>
      </c>
      <c r="E121" s="1" t="str">
        <f>IFERROR(__xludf.DUMMYFUNCTION("""COMPUTED_VALUE"""),"")</f>
        <v/>
      </c>
      <c r="F121" s="1" t="str">
        <f>IFERROR(__xludf.DUMMYFUNCTION("""COMPUTED_VALUE"""),"")</f>
        <v/>
      </c>
      <c r="G121" s="1" t="str">
        <f>IFERROR(__xludf.DUMMYFUNCTION("""COMPUTED_VALUE"""),"")</f>
        <v/>
      </c>
      <c r="H121" s="1" t="str">
        <f>IFERROR(__xludf.DUMMYFUNCTION("""COMPUTED_VALUE"""),"")</f>
        <v/>
      </c>
    </row>
    <row r="122">
      <c r="A122" s="1" t="str">
        <f>IFERROR(__xludf.DUMMYFUNCTION("""COMPUTED_VALUE"""),"")</f>
        <v/>
      </c>
      <c r="B122" s="1" t="str">
        <f>IFERROR(__xludf.DUMMYFUNCTION("""COMPUTED_VALUE"""),"")</f>
        <v/>
      </c>
      <c r="C122" s="1" t="str">
        <f>IFERROR(__xludf.DUMMYFUNCTION("""COMPUTED_VALUE"""),"")</f>
        <v/>
      </c>
      <c r="D122" s="1" t="str">
        <f>IFERROR(__xludf.DUMMYFUNCTION("""COMPUTED_VALUE"""),"")</f>
        <v/>
      </c>
      <c r="E122" s="1" t="str">
        <f>IFERROR(__xludf.DUMMYFUNCTION("""COMPUTED_VALUE"""),"")</f>
        <v/>
      </c>
      <c r="F122" s="1" t="str">
        <f>IFERROR(__xludf.DUMMYFUNCTION("""COMPUTED_VALUE"""),"")</f>
        <v/>
      </c>
      <c r="G122" s="1" t="str">
        <f>IFERROR(__xludf.DUMMYFUNCTION("""COMPUTED_VALUE"""),"")</f>
        <v/>
      </c>
      <c r="H122" s="1" t="str">
        <f>IFERROR(__xludf.DUMMYFUNCTION("""COMPUTED_VALUE"""),"")</f>
        <v/>
      </c>
    </row>
    <row r="123">
      <c r="A123" s="1" t="str">
        <f>IFERROR(__xludf.DUMMYFUNCTION("""COMPUTED_VALUE"""),"")</f>
        <v/>
      </c>
      <c r="B123" s="1" t="str">
        <f>IFERROR(__xludf.DUMMYFUNCTION("""COMPUTED_VALUE"""),"")</f>
        <v/>
      </c>
      <c r="C123" s="1" t="str">
        <f>IFERROR(__xludf.DUMMYFUNCTION("""COMPUTED_VALUE"""),"")</f>
        <v/>
      </c>
      <c r="D123" s="1" t="str">
        <f>IFERROR(__xludf.DUMMYFUNCTION("""COMPUTED_VALUE"""),"")</f>
        <v/>
      </c>
      <c r="E123" s="1" t="str">
        <f>IFERROR(__xludf.DUMMYFUNCTION("""COMPUTED_VALUE"""),"")</f>
        <v/>
      </c>
      <c r="F123" s="1" t="str">
        <f>IFERROR(__xludf.DUMMYFUNCTION("""COMPUTED_VALUE"""),"")</f>
        <v/>
      </c>
      <c r="G123" s="1" t="str">
        <f>IFERROR(__xludf.DUMMYFUNCTION("""COMPUTED_VALUE"""),"")</f>
        <v/>
      </c>
      <c r="H123" s="1" t="str">
        <f>IFERROR(__xludf.DUMMYFUNCTION("""COMPUTED_VALUE"""),"")</f>
        <v/>
      </c>
    </row>
    <row r="124">
      <c r="A124" s="1" t="str">
        <f>IFERROR(__xludf.DUMMYFUNCTION("""COMPUTED_VALUE"""),"")</f>
        <v/>
      </c>
      <c r="B124" s="1" t="str">
        <f>IFERROR(__xludf.DUMMYFUNCTION("""COMPUTED_VALUE"""),"")</f>
        <v/>
      </c>
      <c r="C124" s="1" t="str">
        <f>IFERROR(__xludf.DUMMYFUNCTION("""COMPUTED_VALUE"""),"")</f>
        <v/>
      </c>
      <c r="D124" s="1" t="str">
        <f>IFERROR(__xludf.DUMMYFUNCTION("""COMPUTED_VALUE"""),"")</f>
        <v/>
      </c>
      <c r="E124" s="1" t="str">
        <f>IFERROR(__xludf.DUMMYFUNCTION("""COMPUTED_VALUE"""),"")</f>
        <v/>
      </c>
      <c r="F124" s="1" t="str">
        <f>IFERROR(__xludf.DUMMYFUNCTION("""COMPUTED_VALUE"""),"")</f>
        <v/>
      </c>
      <c r="G124" s="1" t="str">
        <f>IFERROR(__xludf.DUMMYFUNCTION("""COMPUTED_VALUE"""),"")</f>
        <v/>
      </c>
      <c r="H124" s="1" t="str">
        <f>IFERROR(__xludf.DUMMYFUNCTION("""COMPUTED_VALUE"""),"")</f>
        <v/>
      </c>
    </row>
    <row r="125">
      <c r="A125" s="1" t="str">
        <f>IFERROR(__xludf.DUMMYFUNCTION("""COMPUTED_VALUE"""),"")</f>
        <v/>
      </c>
      <c r="B125" s="1" t="str">
        <f>IFERROR(__xludf.DUMMYFUNCTION("""COMPUTED_VALUE"""),"")</f>
        <v/>
      </c>
      <c r="C125" s="1" t="str">
        <f>IFERROR(__xludf.DUMMYFUNCTION("""COMPUTED_VALUE"""),"")</f>
        <v/>
      </c>
      <c r="D125" s="1" t="str">
        <f>IFERROR(__xludf.DUMMYFUNCTION("""COMPUTED_VALUE"""),"")</f>
        <v/>
      </c>
      <c r="E125" s="1" t="str">
        <f>IFERROR(__xludf.DUMMYFUNCTION("""COMPUTED_VALUE"""),"")</f>
        <v/>
      </c>
      <c r="F125" s="1" t="str">
        <f>IFERROR(__xludf.DUMMYFUNCTION("""COMPUTED_VALUE"""),"")</f>
        <v/>
      </c>
      <c r="G125" s="1" t="str">
        <f>IFERROR(__xludf.DUMMYFUNCTION("""COMPUTED_VALUE"""),"")</f>
        <v/>
      </c>
      <c r="H125" s="1" t="str">
        <f>IFERROR(__xludf.DUMMYFUNCTION("""COMPUTED_VALUE"""),"")</f>
        <v/>
      </c>
    </row>
    <row r="126">
      <c r="A126" s="1" t="str">
        <f>IFERROR(__xludf.DUMMYFUNCTION("""COMPUTED_VALUE"""),"")</f>
        <v/>
      </c>
      <c r="B126" s="1" t="str">
        <f>IFERROR(__xludf.DUMMYFUNCTION("""COMPUTED_VALUE"""),"")</f>
        <v/>
      </c>
      <c r="C126" s="1" t="str">
        <f>IFERROR(__xludf.DUMMYFUNCTION("""COMPUTED_VALUE"""),"")</f>
        <v/>
      </c>
      <c r="D126" s="1" t="str">
        <f>IFERROR(__xludf.DUMMYFUNCTION("""COMPUTED_VALUE"""),"")</f>
        <v/>
      </c>
      <c r="E126" s="1" t="str">
        <f>IFERROR(__xludf.DUMMYFUNCTION("""COMPUTED_VALUE"""),"")</f>
        <v/>
      </c>
      <c r="F126" s="1" t="str">
        <f>IFERROR(__xludf.DUMMYFUNCTION("""COMPUTED_VALUE"""),"")</f>
        <v/>
      </c>
      <c r="G126" s="1" t="str">
        <f>IFERROR(__xludf.DUMMYFUNCTION("""COMPUTED_VALUE"""),"")</f>
        <v/>
      </c>
      <c r="H126" s="1" t="str">
        <f>IFERROR(__xludf.DUMMYFUNCTION("""COMPUTED_VALUE"""),"")</f>
        <v/>
      </c>
    </row>
    <row r="127">
      <c r="A127" s="1" t="str">
        <f>IFERROR(__xludf.DUMMYFUNCTION("""COMPUTED_VALUE"""),"")</f>
        <v/>
      </c>
      <c r="B127" s="1" t="str">
        <f>IFERROR(__xludf.DUMMYFUNCTION("""COMPUTED_VALUE"""),"")</f>
        <v/>
      </c>
      <c r="C127" s="1" t="str">
        <f>IFERROR(__xludf.DUMMYFUNCTION("""COMPUTED_VALUE"""),"")</f>
        <v/>
      </c>
      <c r="D127" s="1" t="str">
        <f>IFERROR(__xludf.DUMMYFUNCTION("""COMPUTED_VALUE"""),"")</f>
        <v/>
      </c>
      <c r="E127" s="1" t="str">
        <f>IFERROR(__xludf.DUMMYFUNCTION("""COMPUTED_VALUE"""),"")</f>
        <v/>
      </c>
      <c r="F127" s="1" t="str">
        <f>IFERROR(__xludf.DUMMYFUNCTION("""COMPUTED_VALUE"""),"")</f>
        <v/>
      </c>
      <c r="G127" s="1" t="str">
        <f>IFERROR(__xludf.DUMMYFUNCTION("""COMPUTED_VALUE"""),"")</f>
        <v/>
      </c>
      <c r="H127" s="1" t="str">
        <f>IFERROR(__xludf.DUMMYFUNCTION("""COMPUTED_VALUE"""),"")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145</v>
      </c>
      <c r="B1" s="8" t="s">
        <v>18</v>
      </c>
      <c r="C1" s="8" t="s">
        <v>146</v>
      </c>
      <c r="D1" s="8" t="s">
        <v>12</v>
      </c>
      <c r="E1" s="8" t="s">
        <v>147</v>
      </c>
      <c r="F1" s="8" t="s">
        <v>6</v>
      </c>
      <c r="G1" s="8" t="s">
        <v>48</v>
      </c>
      <c r="H1" s="8" t="s">
        <v>148</v>
      </c>
      <c r="I1" s="8" t="s">
        <v>149</v>
      </c>
      <c r="J1" s="8" t="s">
        <v>150</v>
      </c>
      <c r="K1" s="8"/>
    </row>
    <row r="2">
      <c r="A2" s="9" t="str">
        <f t="array" ref="A2">IF(ISBLANK(B2), "", concatenate("R", ROW()))</f>
        <v>R2</v>
      </c>
      <c r="B2" s="9" t="str">
        <f>IFERROR(__xludf.DUMMYFUNCTION(" QUERY(Request_Import!A2:H2, ""Select B"")"),"yop@yopmail.com")</f>
        <v>yop@yopmail.com</v>
      </c>
      <c r="C2" s="1" t="str">
        <f>IFERROR(__xludf.DUMMYFUNCTION(" QUERY(Request_Import!A2:H2, ""Select C"")"),"Request1")</f>
        <v>Request1</v>
      </c>
      <c r="D2" s="1" t="str">
        <f>IFERROR(__xludf.DUMMYFUNCTION(" QUERY(Request_Import!A2:H2, ""Select D"")"),"Phone")</f>
        <v>Phone</v>
      </c>
      <c r="E2" s="1">
        <f>IFERROR(__xludf.DUMMYFUNCTION(" QUERY(Request_Import!A2:H2, ""Select E"")"),341.0)</f>
        <v>341</v>
      </c>
      <c r="F2" s="1" t="str">
        <f>IFERROR(__xludf.DUMMYFUNCTION(" QUERY(Request_Import!A2:H2, ""Select G"")"),"South Berkeley Berkeley Bowl")</f>
        <v>South Berkeley Berkeley Bowl</v>
      </c>
      <c r="G2" s="1" t="str">
        <f>IFERROR(__xludf.DUMMYFUNCTION(" QUERY(Request_Import!A2:H2, ""Select H"")"),"Tuesday")</f>
        <v>Tuesday</v>
      </c>
      <c r="H2" s="1">
        <f>IFERROR(__xludf.DUMMYFUNCTION(" IF(ISBLANK(B2), """", TIMEVALUE(ARRAYFORMULA(QUERY(Request_Import!D2:K2, ""Select I""))))"),0.3333333333333333)</f>
        <v>0.3333333333</v>
      </c>
      <c r="I2" s="1" t="str">
        <f>IFERROR(__xludf.DUMMYFUNCTION(" QUERY(Request_Import!A2:J2, ""Select F"")"),"home")</f>
        <v>home</v>
      </c>
      <c r="J2" s="1" t="str">
        <f>IFERROR(__xludf.DUMMYFUNCTION(" QUERY(Request_Import!A2:J2, ""Select J"")"),"Cash")</f>
        <v>Cash</v>
      </c>
    </row>
    <row r="3">
      <c r="A3" s="9" t="str">
        <f t="array" ref="A3">IF(ISBLANK(B3), "", concatenate("R", ROW()))</f>
        <v>R3</v>
      </c>
      <c r="B3" s="9" t="str">
        <f>IFERROR(__xludf.DUMMYFUNCTION(" QUERY(Request_Import!A3:H3, ""Select B"")"),"yop@yopmail.com")</f>
        <v>yop@yopmail.com</v>
      </c>
      <c r="C3" s="1" t="str">
        <f>IFERROR(__xludf.DUMMYFUNCTION(" QUERY(Request_Import!A3:H3, ""Select C"")"),"Request2")</f>
        <v>Request2</v>
      </c>
      <c r="D3" s="1" t="str">
        <f>IFERROR(__xludf.DUMMYFUNCTION(" QUERY(Request_Import!A3:H3, ""Select D"")"),"Email")</f>
        <v>Email</v>
      </c>
      <c r="E3" s="1">
        <f>IFERROR(__xludf.DUMMYFUNCTION(" QUERY(Request_Import!A3:H3, ""Select E"")"),3874.0)</f>
        <v>3874</v>
      </c>
      <c r="F3" s="1" t="str">
        <f>IFERROR(__xludf.DUMMYFUNCTION(" QUERY(Request_Import!A3:H3, ""Select G"")"),"South Berkeley/Oakland Safeway")</f>
        <v>South Berkeley/Oakland Safeway</v>
      </c>
      <c r="G3" s="1" t="str">
        <f>IFERROR(__xludf.DUMMYFUNCTION(" QUERY(Request_Import!A3:H3, ""Select H"")"),"Saturday")</f>
        <v>Saturday</v>
      </c>
      <c r="H3" s="1">
        <f>IFERROR(__xludf.DUMMYFUNCTION(" IF(ISBLANK(B3), """", TIMEVALUE(ARRAYFORMULA(QUERY(Request_Import!D3:K3, ""Select I""))))"),0.4166666666666667)</f>
        <v>0.4166666667</v>
      </c>
      <c r="I3" s="1" t="str">
        <f>IFERROR(__xludf.DUMMYFUNCTION(" QUERY(Request_Import!A3:J3, ""Select F"")"),"home")</f>
        <v>home</v>
      </c>
      <c r="J3" s="1" t="str">
        <f>IFERROR(__xludf.DUMMYFUNCTION(" QUERY(Request_Import!A3:J3, ""Select J"")"),"Check")</f>
        <v>Check</v>
      </c>
    </row>
    <row r="4">
      <c r="A4" s="9" t="str">
        <f t="array" ref="A4">IF(ISBLANK(B4), "", concatenate("R", ROW()))</f>
        <v>R4</v>
      </c>
      <c r="B4" s="9" t="str">
        <f>IFERROR(__xludf.DUMMYFUNCTION(" QUERY(Request_Import!A4:H4, ""Select B"")"),"yop@yopmail.com")</f>
        <v>yop@yopmail.com</v>
      </c>
      <c r="C4" s="1" t="str">
        <f>IFERROR(__xludf.DUMMYFUNCTION(" QUERY(Request_Import!A4:H4, ""Select C"")"),"Request3")</f>
        <v>Request3</v>
      </c>
      <c r="D4" s="1" t="str">
        <f>IFERROR(__xludf.DUMMYFUNCTION(" QUERY(Request_Import!A4:H4, ""Select D"")"),"Email")</f>
        <v>Email</v>
      </c>
      <c r="E4" s="1" t="str">
        <f>IFERROR(__xludf.DUMMYFUNCTION(" QUERY(Request_Import!A4:H4, ""Select E"")"),"098")</f>
        <v>098</v>
      </c>
      <c r="F4" s="1" t="str">
        <f>IFERROR(__xludf.DUMMYFUNCTION(" QUERY(Request_Import!A4:H4, ""Select G"")"),"South Berkeley Berkeley Bowl")</f>
        <v>South Berkeley Berkeley Bowl</v>
      </c>
      <c r="G4" s="1" t="str">
        <f>IFERROR(__xludf.DUMMYFUNCTION(" QUERY(Request_Import!A4:H4, ""Select H"")"),"Thursday")</f>
        <v>Thursday</v>
      </c>
      <c r="H4" s="1">
        <f>IFERROR(__xludf.DUMMYFUNCTION(" IF(ISBLANK(B4), """", TIMEVALUE(ARRAYFORMULA(QUERY(Request_Import!D4:K4, ""Select I""))))"),0.8333333333333334)</f>
        <v>0.8333333333</v>
      </c>
      <c r="I4" s="1" t="str">
        <f>IFERROR(__xludf.DUMMYFUNCTION(" QUERY(Request_Import!A4:J4, ""Select F"")"),"hi")</f>
        <v>hi</v>
      </c>
      <c r="J4" s="1" t="str">
        <f>IFERROR(__xludf.DUMMYFUNCTION(" QUERY(Request_Import!A4:J4, ""Select J"")"),"Venmo")</f>
        <v>Venmo</v>
      </c>
    </row>
    <row r="5">
      <c r="A5" s="9" t="str">
        <f t="array" ref="A5">IF(ISBLANK(B5), "", concatenate("R", ROW()))</f>
        <v>R5</v>
      </c>
      <c r="B5" s="9" t="str">
        <f>IFERROR(__xludf.DUMMYFUNCTION(" QUERY(Request_Import!A5:H5, ""Select B"")"),"yop@yopmail.com")</f>
        <v>yop@yopmail.com</v>
      </c>
      <c r="C5" s="1" t="str">
        <f>IFERROR(__xludf.DUMMYFUNCTION(" QUERY(Request_Import!A5:H5, ""Select C"")"),"Request4")</f>
        <v>Request4</v>
      </c>
      <c r="D5" s="1" t="str">
        <f>IFERROR(__xludf.DUMMYFUNCTION(" QUERY(Request_Import!A5:H5, ""Select D"")"),"Phone")</f>
        <v>Phone</v>
      </c>
      <c r="E5" s="1">
        <f>IFERROR(__xludf.DUMMYFUNCTION(" QUERY(Request_Import!A5:H5, ""Select E"")"),109.0)</f>
        <v>109</v>
      </c>
      <c r="F5" s="1" t="str">
        <f>IFERROR(__xludf.DUMMYFUNCTION(" QUERY(Request_Import!A5:H5, ""Select G"")"),"South Berkeley Berkeley Bowl")</f>
        <v>South Berkeley Berkeley Bowl</v>
      </c>
      <c r="G5" s="1" t="str">
        <f>IFERROR(__xludf.DUMMYFUNCTION(" QUERY(Request_Import!A5:H5, ""Select H"")"),"Friday")</f>
        <v>Friday</v>
      </c>
      <c r="H5" s="1">
        <f>IFERROR(__xludf.DUMMYFUNCTION(" IF(ISBLANK(B5), """", TIMEVALUE(ARRAYFORMULA(QUERY(Request_Import!D5:K5, ""Select I""))))"),0.5)</f>
        <v>0.5</v>
      </c>
      <c r="I5" s="1" t="str">
        <f>IFERROR(__xludf.DUMMYFUNCTION(" QUERY(Request_Import!A5:J5, ""Select F"")"),"hey")</f>
        <v>hey</v>
      </c>
      <c r="J5" s="1" t="str">
        <f>IFERROR(__xludf.DUMMYFUNCTION(" QUERY(Request_Import!A5:J5, ""Select J"")"),"Paypal")</f>
        <v>Paypal</v>
      </c>
    </row>
    <row r="6">
      <c r="A6" s="9" t="str">
        <f t="array" ref="A6">IF(ISBLANK(B6), "", concatenate("R", ROW()))</f>
        <v>R6</v>
      </c>
      <c r="B6" s="9" t="str">
        <f>IFERROR(__xludf.DUMMYFUNCTION(" QUERY(Request_Import!A6:H6, ""Select B"")"),"yop@yopmail.com")</f>
        <v>yop@yopmail.com</v>
      </c>
      <c r="C6" s="1" t="str">
        <f>IFERROR(__xludf.DUMMYFUNCTION(" QUERY(Request_Import!A6:H6, ""Select C"")"),"Request5")</f>
        <v>Request5</v>
      </c>
      <c r="D6" s="1" t="str">
        <f>IFERROR(__xludf.DUMMYFUNCTION(" QUERY(Request_Import!A6:H6, ""Select D"")"),"Email")</f>
        <v>Email</v>
      </c>
      <c r="E6" s="1">
        <f>IFERROR(__xludf.DUMMYFUNCTION(" QUERY(Request_Import!A6:H6, ""Select E"")"),987.0)</f>
        <v>987</v>
      </c>
      <c r="F6" s="1" t="str">
        <f>IFERROR(__xludf.DUMMYFUNCTION(" QUERY(Request_Import!A6:H6, ""Select G"")"),"South Berkeley Berkeley Bowl")</f>
        <v>South Berkeley Berkeley Bowl</v>
      </c>
      <c r="G6" s="1" t="str">
        <f>IFERROR(__xludf.DUMMYFUNCTION(" QUERY(Request_Import!A6:H6, ""Select H"")"),"Friday")</f>
        <v>Friday</v>
      </c>
      <c r="H6" s="1">
        <f>IFERROR(__xludf.DUMMYFUNCTION(" IF(ISBLANK(B6), """", TIMEVALUE(ARRAYFORMULA(QUERY(Request_Import!D6:K6, ""Select I""))))"),0.625)</f>
        <v>0.625</v>
      </c>
      <c r="I6" s="1" t="str">
        <f>IFERROR(__xludf.DUMMYFUNCTION(" QUERY(Request_Import!A6:J6, ""Select F"")"),"yooo")</f>
        <v>yooo</v>
      </c>
      <c r="J6" s="1" t="str">
        <f>IFERROR(__xludf.DUMMYFUNCTION(" QUERY(Request_Import!A6:J6, ""Select J"")"),"Venmo")</f>
        <v>Venmo</v>
      </c>
    </row>
    <row r="7">
      <c r="A7" s="9" t="str">
        <f t="array" ref="A7">IF(ISBLANK(B7), "", concatenate("R", ROW()))</f>
        <v>R7</v>
      </c>
      <c r="B7" s="9" t="str">
        <f>IFERROR(__xludf.DUMMYFUNCTION(" QUERY(Request_Import!A7:H7, ""Select B"")"),"yop@yopmail.com")</f>
        <v>yop@yopmail.com</v>
      </c>
      <c r="C7" s="1" t="str">
        <f>IFERROR(__xludf.DUMMYFUNCTION(" QUERY(Request_Import!A7:H7, ""Select C"")"),"Request6")</f>
        <v>Request6</v>
      </c>
      <c r="D7" s="1" t="str">
        <f>IFERROR(__xludf.DUMMYFUNCTION(" QUERY(Request_Import!A7:H7, ""Select D"")"),"Email")</f>
        <v>Email</v>
      </c>
      <c r="E7" s="1" t="str">
        <f>IFERROR(__xludf.DUMMYFUNCTION(" QUERY(Request_Import!A7:H7, ""Select E"")"),"093")</f>
        <v>093</v>
      </c>
      <c r="F7" s="1" t="str">
        <f>IFERROR(__xludf.DUMMYFUNCTION(" QUERY(Request_Import!A7:H7, ""Select G"")"),"North Berkeley Trader Joe’s")</f>
        <v>North Berkeley Trader Joe’s</v>
      </c>
      <c r="G7" s="1" t="str">
        <f>IFERROR(__xludf.DUMMYFUNCTION(" QUERY(Request_Import!A7:H7, ""Select H"")"),"Monday")</f>
        <v>Monday</v>
      </c>
      <c r="H7" s="1">
        <f>IFERROR(__xludf.DUMMYFUNCTION(" IF(ISBLANK(B7), """", TIMEVALUE(ARRAYFORMULA(QUERY(Request_Import!D7:K7, ""Select I""))))"),0.75)</f>
        <v>0.75</v>
      </c>
      <c r="I7" s="1" t="str">
        <f>IFERROR(__xludf.DUMMYFUNCTION(" QUERY(Request_Import!A7:J7, ""Select F"")"),"hello")</f>
        <v>hello</v>
      </c>
      <c r="J7" s="1" t="str">
        <f>IFERROR(__xludf.DUMMYFUNCTION(" QUERY(Request_Import!A7:J7, ""Select J"")"),"Venmo")</f>
        <v>Venmo</v>
      </c>
    </row>
    <row r="8">
      <c r="A8" s="9" t="str">
        <f t="array" ref="A8">IF(ISBLANK(B8), "", concatenate("R", ROW()))</f>
        <v>R8</v>
      </c>
      <c r="B8" s="9" t="str">
        <f>IFERROR(__xludf.DUMMYFUNCTION(" QUERY(Request_Import!A8:H8, ""Select B"")"),"yop@yopmail.com")</f>
        <v>yop@yopmail.com</v>
      </c>
      <c r="C8" s="1" t="str">
        <f>IFERROR(__xludf.DUMMYFUNCTION(" QUERY(Request_Import!A8:H8, ""Select C"")"),"Request7")</f>
        <v>Request7</v>
      </c>
      <c r="D8" s="1" t="str">
        <f>IFERROR(__xludf.DUMMYFUNCTION(" QUERY(Request_Import!A8:H8, ""Select D"")"),"Email")</f>
        <v>Email</v>
      </c>
      <c r="E8" s="1">
        <f>IFERROR(__xludf.DUMMYFUNCTION(" QUERY(Request_Import!A8:H8, ""Select E"")"),345.0)</f>
        <v>345</v>
      </c>
      <c r="F8" s="1" t="str">
        <f>IFERROR(__xludf.DUMMYFUNCTION(" QUERY(Request_Import!A8:H8, ""Select G"")"),"North Berkeley Trader Joe’s")</f>
        <v>North Berkeley Trader Joe’s</v>
      </c>
      <c r="G8" s="1" t="str">
        <f>IFERROR(__xludf.DUMMYFUNCTION(" QUERY(Request_Import!A8:H8, ""Select H"")"),"Thursday")</f>
        <v>Thursday</v>
      </c>
      <c r="H8" s="1">
        <f>IFERROR(__xludf.DUMMYFUNCTION(" IF(ISBLANK(B8), """", TIMEVALUE(ARRAYFORMULA(QUERY(Request_Import!D8:K8, ""Select I""))))"),0.78125)</f>
        <v>0.78125</v>
      </c>
      <c r="I8" s="1" t="str">
        <f>IFERROR(__xludf.DUMMYFUNCTION(" QUERY(Request_Import!A8:J8, ""Select F"")"),"hey")</f>
        <v>hey</v>
      </c>
      <c r="J8" s="1" t="str">
        <f>IFERROR(__xludf.DUMMYFUNCTION(" QUERY(Request_Import!A8:J8, ""Select J"")"),"Paypal")</f>
        <v>Paypal</v>
      </c>
    </row>
    <row r="9">
      <c r="A9" s="9" t="str">
        <f t="array" ref="A9">IF(ISBLANK(B9), "", concatenate("R", ROW()))</f>
        <v>R9</v>
      </c>
      <c r="B9" s="9" t="str">
        <f>IFERROR(__xludf.DUMMYFUNCTION(" QUERY(Request_Import!A9:H9, ""Select B"")"),"yop@yopmail.com")</f>
        <v>yop@yopmail.com</v>
      </c>
      <c r="C9" s="1" t="str">
        <f>IFERROR(__xludf.DUMMYFUNCTION(" QUERY(Request_Import!A9:H9, ""Select C"")"),"Request8")</f>
        <v>Request8</v>
      </c>
      <c r="D9" s="1" t="str">
        <f>IFERROR(__xludf.DUMMYFUNCTION(" QUERY(Request_Import!A9:H9, ""Select D"")"),"Email")</f>
        <v>Email</v>
      </c>
      <c r="E9" s="1">
        <f>IFERROR(__xludf.DUMMYFUNCTION(" QUERY(Request_Import!A9:H9, ""Select E"")"),6578.0)</f>
        <v>6578</v>
      </c>
      <c r="F9" s="1" t="str">
        <f>IFERROR(__xludf.DUMMYFUNCTION(" QUERY(Request_Import!A9:H9, ""Select G"")"),"Central Berkeley Trader Joe’s")</f>
        <v>Central Berkeley Trader Joe’s</v>
      </c>
      <c r="G9" s="1" t="str">
        <f>IFERROR(__xludf.DUMMYFUNCTION(" QUERY(Request_Import!A9:H9, ""Select H"")"),"Tuesday")</f>
        <v>Tuesday</v>
      </c>
      <c r="H9" s="1">
        <f>IFERROR(__xludf.DUMMYFUNCTION(" IF(ISBLANK(B9), """", TIMEVALUE(ARRAYFORMULA(QUERY(Request_Import!D9:K9, ""Select I""))))"),0.78125)</f>
        <v>0.78125</v>
      </c>
      <c r="I9" s="1" t="str">
        <f>IFERROR(__xludf.DUMMYFUNCTION(" QUERY(Request_Import!A9:J9, ""Select F"")"),"greetings")</f>
        <v>greetings</v>
      </c>
      <c r="J9" s="1" t="str">
        <f>IFERROR(__xludf.DUMMYFUNCTION(" QUERY(Request_Import!A9:J9, ""Select J"")"),"Check")</f>
        <v>Check</v>
      </c>
    </row>
    <row r="10">
      <c r="A10" s="9" t="str">
        <f t="array" ref="A10">IF(ISBLANK(B10), "", concatenate("R", ROW()))</f>
        <v>R10</v>
      </c>
      <c r="B10" s="9" t="str">
        <f>IFERROR(__xludf.DUMMYFUNCTION(" QUERY(Request_Import!A10:H10, ""Select B"")"),"yop@yopmail.com")</f>
        <v>yop@yopmail.com</v>
      </c>
      <c r="C10" s="1" t="str">
        <f>IFERROR(__xludf.DUMMYFUNCTION(" QUERY(Request_Import!A10:H10, ""Select C"")"),"Request9")</f>
        <v>Request9</v>
      </c>
      <c r="D10" s="1" t="str">
        <f>IFERROR(__xludf.DUMMYFUNCTION(" QUERY(Request_Import!A10:H10, ""Select D"")"),"Email")</f>
        <v>Email</v>
      </c>
      <c r="E10" s="1">
        <f>IFERROR(__xludf.DUMMYFUNCTION(" QUERY(Request_Import!A10:H10, ""Select E"")"),3546.0)</f>
        <v>3546</v>
      </c>
      <c r="F10" s="1" t="str">
        <f>IFERROR(__xludf.DUMMYFUNCTION(" QUERY(Request_Import!A10:H10, ""Select G"")"),"Southwest Berkeley Berkeley Bowl")</f>
        <v>Southwest Berkeley Berkeley Bowl</v>
      </c>
      <c r="G10" s="1" t="str">
        <f>IFERROR(__xludf.DUMMYFUNCTION(" QUERY(Request_Import!A10:H10, ""Select H"")"),"Tuesday")</f>
        <v>Tuesday</v>
      </c>
      <c r="H10" s="1">
        <f>IFERROR(__xludf.DUMMYFUNCTION(" IF(ISBLANK(B10), """", TIMEVALUE(ARRAYFORMULA(QUERY(Request_Import!D10:K10, ""Select I""))))"),0.8229166666666666)</f>
        <v>0.8229166667</v>
      </c>
      <c r="I10" s="1" t="str">
        <f>IFERROR(__xludf.DUMMYFUNCTION(" QUERY(Request_Import!A10:J10, ""Select F"")"),"h")</f>
        <v>h</v>
      </c>
      <c r="J10" s="1" t="str">
        <f>IFERROR(__xludf.DUMMYFUNCTION(" QUERY(Request_Import!A10:J10, ""Select J"")"),"Venmo")</f>
        <v>Venmo</v>
      </c>
    </row>
    <row r="11">
      <c r="A11" s="9" t="str">
        <f t="array" ref="A11">IF(ISBLANK(B11), "", concatenate("R", ROW()))</f>
        <v>R11</v>
      </c>
      <c r="B11" s="9" t="str">
        <f>IFERROR(__xludf.DUMMYFUNCTION(" QUERY(Request_Import!A11:H11, ""Select B"")"),"yop@yopmail.com")</f>
        <v>yop@yopmail.com</v>
      </c>
      <c r="C11" s="1" t="str">
        <f>IFERROR(__xludf.DUMMYFUNCTION(" QUERY(Request_Import!A11:H11, ""Select C"")"),"Request10")</f>
        <v>Request10</v>
      </c>
      <c r="D11" s="1" t="str">
        <f>IFERROR(__xludf.DUMMYFUNCTION(" QUERY(Request_Import!A11:H11, ""Select D"")"),"Email")</f>
        <v>Email</v>
      </c>
      <c r="E11" s="1">
        <f>IFERROR(__xludf.DUMMYFUNCTION(" QUERY(Request_Import!A11:H11, ""Select E"")"),536.0)</f>
        <v>536</v>
      </c>
      <c r="F11" s="1" t="str">
        <f>IFERROR(__xludf.DUMMYFUNCTION(" QUERY(Request_Import!A11:H11, ""Select G"")"),"South Berkeley Berkeley Bowl")</f>
        <v>South Berkeley Berkeley Bowl</v>
      </c>
      <c r="G11" s="1" t="str">
        <f>IFERROR(__xludf.DUMMYFUNCTION(" QUERY(Request_Import!A11:H11, ""Select H"")"),"Friday")</f>
        <v>Friday</v>
      </c>
      <c r="H11" s="1">
        <f>IFERROR(__xludf.DUMMYFUNCTION(" IF(ISBLANK(B11), """", TIMEVALUE(ARRAYFORMULA(QUERY(Request_Import!D11:K11, ""Select I""))))"),0.3333333333333333)</f>
        <v>0.3333333333</v>
      </c>
      <c r="I11" s="1" t="str">
        <f>IFERROR(__xludf.DUMMYFUNCTION(" QUERY(Request_Import!A11:J11, ""Select F"")"),"i")</f>
        <v>i</v>
      </c>
      <c r="J11" s="1" t="str">
        <f>IFERROR(__xludf.DUMMYFUNCTION(" QUERY(Request_Import!A11:J11, ""Select J"")"),"Venmo")</f>
        <v>Venmo</v>
      </c>
    </row>
    <row r="12">
      <c r="A12" s="9" t="str">
        <f t="array" ref="A12">IF(ISBLANK(B12), "", concatenate("R", ROW()))</f>
        <v>R12</v>
      </c>
      <c r="B12" s="9" t="str">
        <f>IFERROR(__xludf.DUMMYFUNCTION(" QUERY(Request_Import!A12:H12, ""Select B"")"),"yop@yopmail.com")</f>
        <v>yop@yopmail.com</v>
      </c>
      <c r="C12" s="1" t="str">
        <f>IFERROR(__xludf.DUMMYFUNCTION(" QUERY(Request_Import!A12:H12, ""Select C"")"),"Request11")</f>
        <v>Request11</v>
      </c>
      <c r="D12" s="1" t="str">
        <f>IFERROR(__xludf.DUMMYFUNCTION(" QUERY(Request_Import!A12:H12, ""Select D"")"),"Email")</f>
        <v>Email</v>
      </c>
      <c r="E12" s="1">
        <f>IFERROR(__xludf.DUMMYFUNCTION(" QUERY(Request_Import!A12:H12, ""Select E"")"),4085.0)</f>
        <v>4085</v>
      </c>
      <c r="F12" s="1" t="str">
        <f>IFERROR(__xludf.DUMMYFUNCTION(" QUERY(Request_Import!A12:H12, ""Select G"")"),"South Berkeley Berkeley Bowl")</f>
        <v>South Berkeley Berkeley Bowl</v>
      </c>
      <c r="G12" s="1" t="str">
        <f>IFERROR(__xludf.DUMMYFUNCTION(" QUERY(Request_Import!A12:H12, ""Select H"")"),"Friday")</f>
        <v>Friday</v>
      </c>
      <c r="H12" s="1">
        <f>IFERROR(__xludf.DUMMYFUNCTION(" IF(ISBLANK(B12), """", TIMEVALUE(ARRAYFORMULA(QUERY(Request_Import!D12:K12, ""Select I""))))"),0.8020833333333334)</f>
        <v>0.8020833333</v>
      </c>
      <c r="I12" s="1" t="str">
        <f>IFERROR(__xludf.DUMMYFUNCTION(" QUERY(Request_Import!A12:J12, ""Select F"")"),"yee")</f>
        <v>yee</v>
      </c>
      <c r="J12" s="1" t="str">
        <f>IFERROR(__xludf.DUMMYFUNCTION(" QUERY(Request_Import!A12:J12, ""Select J"")"),"Check")</f>
        <v>Check</v>
      </c>
    </row>
    <row r="13">
      <c r="A13" s="9" t="str">
        <f t="array" ref="A13">IF(ISBLANK(B13), "", concatenate("R", ROW()))</f>
        <v>R13</v>
      </c>
      <c r="B13" s="9" t="str">
        <f>IFERROR(__xludf.DUMMYFUNCTION(" QUERY(Request_Import!A13:H13, ""Select B"")"),"yop@yopmail.com")</f>
        <v>yop@yopmail.com</v>
      </c>
      <c r="C13" s="1" t="str">
        <f>IFERROR(__xludf.DUMMYFUNCTION(" QUERY(Request_Import!A13:H13, ""Select C"")"),"Request12")</f>
        <v>Request12</v>
      </c>
      <c r="D13" s="1" t="str">
        <f>IFERROR(__xludf.DUMMYFUNCTION(" QUERY(Request_Import!A13:H13, ""Select D"")"),"Email")</f>
        <v>Email</v>
      </c>
      <c r="E13" s="1">
        <f>IFERROR(__xludf.DUMMYFUNCTION(" QUERY(Request_Import!A13:H13, ""Select E"")"),425.0)</f>
        <v>425</v>
      </c>
      <c r="F13" s="1" t="str">
        <f>IFERROR(__xludf.DUMMYFUNCTION(" QUERY(Request_Import!A13:H13, ""Select G"")"),"North Berkeley Trader Joe’s")</f>
        <v>North Berkeley Trader Joe’s</v>
      </c>
      <c r="G13" s="1" t="str">
        <f>IFERROR(__xludf.DUMMYFUNCTION(" QUERY(Request_Import!A13:H13, ""Select H"")"),"Tuesday")</f>
        <v>Tuesday</v>
      </c>
      <c r="H13" s="1">
        <f>IFERROR(__xludf.DUMMYFUNCTION(" IF(ISBLANK(B13), """", TIMEVALUE(ARRAYFORMULA(QUERY(Request_Import!D13:K13, ""Select I""))))"),0.7083333333333334)</f>
        <v>0.7083333333</v>
      </c>
      <c r="I13" s="1" t="str">
        <f>IFERROR(__xludf.DUMMYFUNCTION(" QUERY(Request_Import!A13:J13, ""Select F"")"),"t")</f>
        <v>t</v>
      </c>
      <c r="J13" s="1" t="str">
        <f>IFERROR(__xludf.DUMMYFUNCTION(" QUERY(Request_Import!A13:J13, ""Select J"")"),"Cash")</f>
        <v>Cash</v>
      </c>
    </row>
    <row r="14">
      <c r="A14" s="9" t="str">
        <f t="array" ref="A14">IF(ISBLANK(B14), "", concatenate("R", ROW()))</f>
        <v>R14</v>
      </c>
      <c r="B14" s="9" t="str">
        <f>IFERROR(__xludf.DUMMYFUNCTION(" QUERY(Request_Import!A14:H14, ""Select B"")"),"yop@yopmail.com")</f>
        <v>yop@yopmail.com</v>
      </c>
      <c r="C14" s="1" t="str">
        <f>IFERROR(__xludf.DUMMYFUNCTION(" QUERY(Request_Import!A14:H14, ""Select C"")"),"Request13")</f>
        <v>Request13</v>
      </c>
      <c r="D14" s="1" t="str">
        <f>IFERROR(__xludf.DUMMYFUNCTION(" QUERY(Request_Import!A14:H14, ""Select D"")"),"Phone")</f>
        <v>Phone</v>
      </c>
      <c r="E14" s="1">
        <f>IFERROR(__xludf.DUMMYFUNCTION(" QUERY(Request_Import!A14:H14, ""Select E"")"),52.0)</f>
        <v>52</v>
      </c>
      <c r="F14" s="1" t="str">
        <f>IFERROR(__xludf.DUMMYFUNCTION(" QUERY(Request_Import!A14:H14, ""Select G"")"),"North Berkeley Trader Joe’s")</f>
        <v>North Berkeley Trader Joe’s</v>
      </c>
      <c r="G14" s="1" t="str">
        <f>IFERROR(__xludf.DUMMYFUNCTION(" QUERY(Request_Import!A14:H14, ""Select H"")"),"Saturday")</f>
        <v>Saturday</v>
      </c>
      <c r="H14" s="1">
        <f>IFERROR(__xludf.DUMMYFUNCTION(" IF(ISBLANK(B14), """", TIMEVALUE(ARRAYFORMULA(QUERY(Request_Import!D14:K14, ""Select I""))))"),0.4166666666666667)</f>
        <v>0.4166666667</v>
      </c>
      <c r="I14" s="1" t="str">
        <f>IFERROR(__xludf.DUMMYFUNCTION(" QUERY(Request_Import!A14:J14, ""Select F"")"),"f")</f>
        <v>f</v>
      </c>
      <c r="J14" s="1" t="str">
        <f>IFERROR(__xludf.DUMMYFUNCTION(" QUERY(Request_Import!A14:J14, ""Select J"")"),"Cash")</f>
        <v>Cash</v>
      </c>
    </row>
    <row r="15">
      <c r="A15" s="9" t="str">
        <f t="array" ref="A15">IF(ISBLANK(B15), "", concatenate("R", ROW()))</f>
        <v>R15</v>
      </c>
      <c r="B15" s="9" t="str">
        <f>IFERROR(__xludf.DUMMYFUNCTION(" QUERY(Request_Import!A15:H15, ""Select B"")"),"yop@yopmail.com")</f>
        <v>yop@yopmail.com</v>
      </c>
      <c r="C15" s="1" t="str">
        <f>IFERROR(__xludf.DUMMYFUNCTION(" QUERY(Request_Import!A15:H15, ""Select C"")"),"Request14")</f>
        <v>Request14</v>
      </c>
      <c r="D15" s="1" t="str">
        <f>IFERROR(__xludf.DUMMYFUNCTION(" QUERY(Request_Import!A15:H15, ""Select D"")"),"Phone")</f>
        <v>Phone</v>
      </c>
      <c r="E15" s="1">
        <f>IFERROR(__xludf.DUMMYFUNCTION(" QUERY(Request_Import!A15:H15, ""Select E"")"),25.0)</f>
        <v>25</v>
      </c>
      <c r="F15" s="1" t="str">
        <f>IFERROR(__xludf.DUMMYFUNCTION(" QUERY(Request_Import!A15:H15, ""Select G"")"),"Southwest Berkeley Berkeley Bowl")</f>
        <v>Southwest Berkeley Berkeley Bowl</v>
      </c>
      <c r="G15" s="1" t="str">
        <f>IFERROR(__xludf.DUMMYFUNCTION(" QUERY(Request_Import!A15:H15, ""Select H"")"),"Sunday")</f>
        <v>Sunday</v>
      </c>
      <c r="H15" s="1">
        <f>IFERROR(__xludf.DUMMYFUNCTION(" IF(ISBLANK(B15), """", TIMEVALUE(ARRAYFORMULA(QUERY(Request_Import!D15:K15, ""Select I""))))"),0.6666666666666666)</f>
        <v>0.6666666667</v>
      </c>
      <c r="I15" s="1" t="str">
        <f>IFERROR(__xludf.DUMMYFUNCTION(" QUERY(Request_Import!A15:J15, ""Select F"")"),"f")</f>
        <v>f</v>
      </c>
      <c r="J15" s="1" t="str">
        <f>IFERROR(__xludf.DUMMYFUNCTION(" QUERY(Request_Import!A15:J15, ""Select J"")"),"Paypal")</f>
        <v>Paypal</v>
      </c>
    </row>
    <row r="16">
      <c r="A16" s="9" t="str">
        <f t="array" ref="A16">IF(ISBLANK(B16), "", concatenate("R", ROW()))</f>
        <v>R16</v>
      </c>
      <c r="B16" s="9" t="str">
        <f>IFERROR(__xludf.DUMMYFUNCTION(" QUERY(Request_Import!A16:H16, ""Select B"")"),"yop@yopmail.com")</f>
        <v>yop@yopmail.com</v>
      </c>
      <c r="C16" s="1" t="str">
        <f>IFERROR(__xludf.DUMMYFUNCTION(" QUERY(Request_Import!A16:H16, ""Select C"")"),"Request15")</f>
        <v>Request15</v>
      </c>
      <c r="D16" s="1" t="str">
        <f>IFERROR(__xludf.DUMMYFUNCTION(" QUERY(Request_Import!A16:H16, ""Select D"")"),"Phone")</f>
        <v>Phone</v>
      </c>
      <c r="E16" s="1">
        <f>IFERROR(__xludf.DUMMYFUNCTION(" QUERY(Request_Import!A16:H16, ""Select E"")"),235.0)</f>
        <v>235</v>
      </c>
      <c r="F16" s="1" t="str">
        <f>IFERROR(__xludf.DUMMYFUNCTION(" QUERY(Request_Import!A16:H16, ""Select G"")"),"Southwest Berkeley Berkeley Bowl")</f>
        <v>Southwest Berkeley Berkeley Bowl</v>
      </c>
      <c r="G16" s="1" t="str">
        <f>IFERROR(__xludf.DUMMYFUNCTION(" QUERY(Request_Import!A16:H16, ""Select H"")"),"Friday")</f>
        <v>Friday</v>
      </c>
      <c r="H16" s="1">
        <f>IFERROR(__xludf.DUMMYFUNCTION(" IF(ISBLANK(B16), """", TIMEVALUE(ARRAYFORMULA(QUERY(Request_Import!D16:K16, ""Select I""))))"),0.375)</f>
        <v>0.375</v>
      </c>
      <c r="I16" s="1" t="str">
        <f>IFERROR(__xludf.DUMMYFUNCTION(" QUERY(Request_Import!A16:J16, ""Select F"")"),"dh")</f>
        <v>dh</v>
      </c>
      <c r="J16" s="1" t="str">
        <f>IFERROR(__xludf.DUMMYFUNCTION(" QUERY(Request_Import!A16:J16, ""Select J"")"),"Paypal")</f>
        <v>Paypal</v>
      </c>
    </row>
    <row r="17">
      <c r="A17" s="9" t="str">
        <f t="array" ref="A17">IF(ISBLANK(B17), "", concatenate("R", ROW()))</f>
        <v/>
      </c>
      <c r="B17" s="9" t="str">
        <f>IFERROR(__xludf.DUMMYFUNCTION(" QUERY(Request_Import!A17:H17, ""Select B"")"),"")</f>
        <v/>
      </c>
      <c r="C17" s="1" t="str">
        <f>IFERROR(__xludf.DUMMYFUNCTION(" QUERY(Request_Import!A17:H17, ""Select C"")"),"")</f>
        <v/>
      </c>
      <c r="D17" s="1" t="str">
        <f>IFERROR(__xludf.DUMMYFUNCTION(" QUERY(Request_Import!A17:H17, ""Select D"")"),"")</f>
        <v/>
      </c>
      <c r="E17" s="1" t="str">
        <f>IFERROR(__xludf.DUMMYFUNCTION(" QUERY(Request_Import!A17:H17, ""Select E"")"),"")</f>
        <v/>
      </c>
      <c r="F17" s="1" t="str">
        <f>IFERROR(__xludf.DUMMYFUNCTION(" QUERY(Request_Import!A17:H17, ""Select G"")"),"")</f>
        <v/>
      </c>
      <c r="G17" s="1" t="str">
        <f>IFERROR(__xludf.DUMMYFUNCTION(" QUERY(Request_Import!A17:H17, ""Select H"")"),"")</f>
        <v/>
      </c>
      <c r="H17" s="1" t="str">
        <f>IFERROR(__xludf.DUMMYFUNCTION(" IF(ISBLANK(B17), """", TIMEVALUE(ARRAYFORMULA(QUERY(Request_Import!D17:K17, ""Select I""))))"),"")</f>
        <v/>
      </c>
      <c r="I17" s="1" t="str">
        <f>IFERROR(__xludf.DUMMYFUNCTION(" QUERY(Request_Import!A17:J17, ""Select F"")"),"")</f>
        <v/>
      </c>
      <c r="J17" s="1" t="str">
        <f>IFERROR(__xludf.DUMMYFUNCTION(" QUERY(Request_Import!A17:J17, ""Select J"")"),"")</f>
        <v/>
      </c>
    </row>
    <row r="18">
      <c r="A18" s="9" t="str">
        <f t="array" ref="A18">IF(ISBLANK(B18), "", concatenate("R", ROW()))</f>
        <v/>
      </c>
      <c r="B18" s="9" t="str">
        <f>IFERROR(__xludf.DUMMYFUNCTION(" QUERY(Request_Import!A18:H18, ""Select B"")"),"")</f>
        <v/>
      </c>
      <c r="C18" s="1" t="str">
        <f>IFERROR(__xludf.DUMMYFUNCTION(" QUERY(Request_Import!A18:H18, ""Select C"")"),"")</f>
        <v/>
      </c>
      <c r="D18" s="1" t="str">
        <f>IFERROR(__xludf.DUMMYFUNCTION(" QUERY(Request_Import!A18:H18, ""Select D"")"),"")</f>
        <v/>
      </c>
      <c r="E18" s="1" t="str">
        <f>IFERROR(__xludf.DUMMYFUNCTION(" QUERY(Request_Import!A18:H18, ""Select E"")"),"")</f>
        <v/>
      </c>
      <c r="F18" s="1" t="str">
        <f>IFERROR(__xludf.DUMMYFUNCTION(" QUERY(Request_Import!A18:H18, ""Select G"")"),"")</f>
        <v/>
      </c>
      <c r="G18" s="1" t="str">
        <f>IFERROR(__xludf.DUMMYFUNCTION(" QUERY(Request_Import!A18:H18, ""Select H"")"),"")</f>
        <v/>
      </c>
      <c r="H18" s="1" t="str">
        <f>IFERROR(__xludf.DUMMYFUNCTION(" IF(ISBLANK(B18), """", TIMEVALUE(ARRAYFORMULA(QUERY(Request_Import!D18:K18, ""Select I""))))"),"")</f>
        <v/>
      </c>
      <c r="I18" s="1" t="str">
        <f>IFERROR(__xludf.DUMMYFUNCTION(" QUERY(Request_Import!A18:J18, ""Select F"")"),"")</f>
        <v/>
      </c>
      <c r="J18" s="1" t="str">
        <f>IFERROR(__xludf.DUMMYFUNCTION(" QUERY(Request_Import!A18:J18, ""Select J"")"),"")</f>
        <v/>
      </c>
    </row>
    <row r="19">
      <c r="A19" s="9" t="str">
        <f t="array" ref="A19">IF(ISBLANK(B19), "", concatenate("R", ROW()))</f>
        <v/>
      </c>
      <c r="B19" s="9" t="str">
        <f>IFERROR(__xludf.DUMMYFUNCTION(" QUERY(Request_Import!A19:H19, ""Select B"")"),"")</f>
        <v/>
      </c>
      <c r="C19" s="1" t="str">
        <f>IFERROR(__xludf.DUMMYFUNCTION(" QUERY(Request_Import!A19:H19, ""Select C"")"),"")</f>
        <v/>
      </c>
      <c r="D19" s="1" t="str">
        <f>IFERROR(__xludf.DUMMYFUNCTION(" QUERY(Request_Import!A19:H19, ""Select D"")"),"")</f>
        <v/>
      </c>
      <c r="E19" s="1" t="str">
        <f>IFERROR(__xludf.DUMMYFUNCTION(" QUERY(Request_Import!A19:H19, ""Select E"")"),"")</f>
        <v/>
      </c>
      <c r="F19" s="1" t="str">
        <f>IFERROR(__xludf.DUMMYFUNCTION(" QUERY(Request_Import!A19:H19, ""Select G"")"),"")</f>
        <v/>
      </c>
      <c r="G19" s="1" t="str">
        <f>IFERROR(__xludf.DUMMYFUNCTION(" QUERY(Request_Import!A19:H19, ""Select H"")"),"")</f>
        <v/>
      </c>
      <c r="H19" s="1" t="str">
        <f>IFERROR(__xludf.DUMMYFUNCTION(" IF(ISBLANK(B19), """", TIMEVALUE(ARRAYFORMULA(QUERY(Request_Import!D19:K19, ""Select I""))))"),"")</f>
        <v/>
      </c>
      <c r="I19" s="1" t="str">
        <f>IFERROR(__xludf.DUMMYFUNCTION(" QUERY(Request_Import!A19:J19, ""Select F"")"),"")</f>
        <v/>
      </c>
      <c r="J19" s="1" t="str">
        <f>IFERROR(__xludf.DUMMYFUNCTION(" QUERY(Request_Import!A19:J19, ""Select J"")"),"")</f>
        <v/>
      </c>
    </row>
    <row r="20">
      <c r="A20" s="9" t="str">
        <f t="array" ref="A20">IF(ISBLANK(B20), "", concatenate("R", ROW()))</f>
        <v/>
      </c>
      <c r="B20" s="9" t="str">
        <f>IFERROR(__xludf.DUMMYFUNCTION(" QUERY(Request_Import!A20:H20, ""Select B"")"),"")</f>
        <v/>
      </c>
      <c r="C20" s="1" t="str">
        <f>IFERROR(__xludf.DUMMYFUNCTION(" QUERY(Request_Import!A20:H20, ""Select C"")"),"")</f>
        <v/>
      </c>
      <c r="D20" s="1" t="str">
        <f>IFERROR(__xludf.DUMMYFUNCTION(" QUERY(Request_Import!A20:H20, ""Select D"")"),"")</f>
        <v/>
      </c>
      <c r="E20" s="1" t="str">
        <f>IFERROR(__xludf.DUMMYFUNCTION(" QUERY(Request_Import!A20:H20, ""Select E"")"),"")</f>
        <v/>
      </c>
      <c r="F20" s="1" t="str">
        <f>IFERROR(__xludf.DUMMYFUNCTION(" QUERY(Request_Import!A20:H20, ""Select G"")"),"")</f>
        <v/>
      </c>
      <c r="G20" s="1" t="str">
        <f>IFERROR(__xludf.DUMMYFUNCTION(" QUERY(Request_Import!A20:H20, ""Select H"")"),"")</f>
        <v/>
      </c>
      <c r="H20" s="1" t="str">
        <f>IFERROR(__xludf.DUMMYFUNCTION(" IF(ISBLANK(B20), """", TIMEVALUE(ARRAYFORMULA(QUERY(Request_Import!D20:K20, ""Select I""))))"),"")</f>
        <v/>
      </c>
      <c r="I20" s="1" t="str">
        <f>IFERROR(__xludf.DUMMYFUNCTION(" QUERY(Request_Import!A20:J20, ""Select F"")"),"")</f>
        <v/>
      </c>
      <c r="J20" s="1" t="str">
        <f>IFERROR(__xludf.DUMMYFUNCTION(" QUERY(Request_Import!A20:J20, ""Select J"")"),"")</f>
        <v/>
      </c>
    </row>
    <row r="21">
      <c r="A21" s="9" t="str">
        <f t="array" ref="A21">IF(ISBLANK(B21), "", concatenate("R", ROW()))</f>
        <v/>
      </c>
      <c r="B21" s="9" t="str">
        <f>IFERROR(__xludf.DUMMYFUNCTION(" QUERY(Request_Import!A21:H21, ""Select B"")"),"")</f>
        <v/>
      </c>
      <c r="C21" s="1" t="str">
        <f>IFERROR(__xludf.DUMMYFUNCTION(" QUERY(Request_Import!A21:H21, ""Select C"")"),"")</f>
        <v/>
      </c>
      <c r="D21" s="1" t="str">
        <f>IFERROR(__xludf.DUMMYFUNCTION(" QUERY(Request_Import!A21:H21, ""Select D"")"),"")</f>
        <v/>
      </c>
      <c r="E21" s="1" t="str">
        <f>IFERROR(__xludf.DUMMYFUNCTION(" QUERY(Request_Import!A21:H21, ""Select E"")"),"")</f>
        <v/>
      </c>
      <c r="F21" s="1" t="str">
        <f>IFERROR(__xludf.DUMMYFUNCTION(" QUERY(Request_Import!A21:H21, ""Select G"")"),"")</f>
        <v/>
      </c>
      <c r="G21" s="1" t="str">
        <f>IFERROR(__xludf.DUMMYFUNCTION(" QUERY(Request_Import!A21:H21, ""Select H"")"),"")</f>
        <v/>
      </c>
      <c r="H21" s="1" t="str">
        <f>IFERROR(__xludf.DUMMYFUNCTION(" IF(ISBLANK(B21), """", TIMEVALUE(ARRAYFORMULA(QUERY(Request_Import!D21:K21, ""Select I""))))"),"")</f>
        <v/>
      </c>
      <c r="I21" s="1" t="str">
        <f>IFERROR(__xludf.DUMMYFUNCTION(" QUERY(Request_Import!A21:J21, ""Select F"")"),"")</f>
        <v/>
      </c>
      <c r="J21" s="1" t="str">
        <f>IFERROR(__xludf.DUMMYFUNCTION(" QUERY(Request_Import!A21:J21, ""Select J"")"),"")</f>
        <v/>
      </c>
    </row>
    <row r="22">
      <c r="A22" s="9" t="str">
        <f t="array" ref="A22">IF(ISBLANK(B22), "", concatenate("R", ROW()))</f>
        <v/>
      </c>
      <c r="B22" s="9" t="str">
        <f>IFERROR(__xludf.DUMMYFUNCTION(" QUERY(Request_Import!A22:H22, ""Select B"")"),"")</f>
        <v/>
      </c>
      <c r="C22" s="1" t="str">
        <f>IFERROR(__xludf.DUMMYFUNCTION(" QUERY(Request_Import!A22:H22, ""Select C"")"),"")</f>
        <v/>
      </c>
      <c r="D22" s="1" t="str">
        <f>IFERROR(__xludf.DUMMYFUNCTION(" QUERY(Request_Import!A22:H22, ""Select D"")"),"")</f>
        <v/>
      </c>
      <c r="E22" s="1" t="str">
        <f>IFERROR(__xludf.DUMMYFUNCTION(" QUERY(Request_Import!A22:H22, ""Select E"")"),"")</f>
        <v/>
      </c>
      <c r="F22" s="1" t="str">
        <f>IFERROR(__xludf.DUMMYFUNCTION(" QUERY(Request_Import!A22:H22, ""Select G"")"),"")</f>
        <v/>
      </c>
      <c r="G22" s="1" t="str">
        <f>IFERROR(__xludf.DUMMYFUNCTION(" QUERY(Request_Import!A22:H22, ""Select H"")"),"")</f>
        <v/>
      </c>
      <c r="H22" s="1" t="str">
        <f>IFERROR(__xludf.DUMMYFUNCTION(" IF(ISBLANK(B22), """", TIMEVALUE(ARRAYFORMULA(QUERY(Request_Import!D22:K22, ""Select I""))))"),"")</f>
        <v/>
      </c>
      <c r="I22" s="1" t="str">
        <f>IFERROR(__xludf.DUMMYFUNCTION(" QUERY(Request_Import!A22:J22, ""Select F"")"),"")</f>
        <v/>
      </c>
      <c r="J22" s="1" t="str">
        <f>IFERROR(__xludf.DUMMYFUNCTION(" QUERY(Request_Import!A22:J22, ""Select J"")"),"")</f>
        <v/>
      </c>
    </row>
    <row r="23">
      <c r="A23" s="9" t="str">
        <f t="array" ref="A23">IF(ISBLANK(B23), "", concatenate("R", ROW()))</f>
        <v/>
      </c>
      <c r="B23" s="9" t="str">
        <f>IFERROR(__xludf.DUMMYFUNCTION(" QUERY(Request_Import!A23:H23, ""Select B"")"),"")</f>
        <v/>
      </c>
      <c r="C23" s="1" t="str">
        <f>IFERROR(__xludf.DUMMYFUNCTION(" QUERY(Request_Import!A23:H23, ""Select C"")"),"")</f>
        <v/>
      </c>
      <c r="D23" s="1" t="str">
        <f>IFERROR(__xludf.DUMMYFUNCTION(" QUERY(Request_Import!A23:H23, ""Select D"")"),"")</f>
        <v/>
      </c>
      <c r="E23" s="1" t="str">
        <f>IFERROR(__xludf.DUMMYFUNCTION(" QUERY(Request_Import!A23:H23, ""Select E"")"),"")</f>
        <v/>
      </c>
      <c r="F23" s="1" t="str">
        <f>IFERROR(__xludf.DUMMYFUNCTION(" QUERY(Request_Import!A23:H23, ""Select G"")"),"")</f>
        <v/>
      </c>
      <c r="G23" s="1" t="str">
        <f>IFERROR(__xludf.DUMMYFUNCTION(" QUERY(Request_Import!A23:H23, ""Select H"")"),"")</f>
        <v/>
      </c>
      <c r="H23" s="1" t="str">
        <f>IFERROR(__xludf.DUMMYFUNCTION(" IF(ISBLANK(B23), """", TIMEVALUE(ARRAYFORMULA(QUERY(Request_Import!D23:K23, ""Select I""))))"),"")</f>
        <v/>
      </c>
      <c r="I23" s="1" t="str">
        <f>IFERROR(__xludf.DUMMYFUNCTION(" QUERY(Request_Import!A23:J23, ""Select F"")"),"")</f>
        <v/>
      </c>
      <c r="J23" s="1" t="str">
        <f>IFERROR(__xludf.DUMMYFUNCTION(" QUERY(Request_Import!A23:J23, ""Select J"")"),"")</f>
        <v/>
      </c>
    </row>
    <row r="24">
      <c r="A24" s="9" t="str">
        <f t="array" ref="A24">IF(ISBLANK(B24), "", concatenate("R", ROW()))</f>
        <v/>
      </c>
      <c r="B24" s="9" t="str">
        <f>IFERROR(__xludf.DUMMYFUNCTION(" QUERY(Request_Import!A24:H24, ""Select B"")"),"")</f>
        <v/>
      </c>
      <c r="C24" s="1" t="str">
        <f>IFERROR(__xludf.DUMMYFUNCTION(" QUERY(Request_Import!A24:H24, ""Select C"")"),"")</f>
        <v/>
      </c>
      <c r="D24" s="1" t="str">
        <f>IFERROR(__xludf.DUMMYFUNCTION(" QUERY(Request_Import!A24:H24, ""Select D"")"),"")</f>
        <v/>
      </c>
      <c r="E24" s="1" t="str">
        <f>IFERROR(__xludf.DUMMYFUNCTION(" QUERY(Request_Import!A24:H24, ""Select E"")"),"")</f>
        <v/>
      </c>
      <c r="F24" s="1" t="str">
        <f>IFERROR(__xludf.DUMMYFUNCTION(" QUERY(Request_Import!A24:H24, ""Select G"")"),"")</f>
        <v/>
      </c>
      <c r="G24" s="1" t="str">
        <f>IFERROR(__xludf.DUMMYFUNCTION(" QUERY(Request_Import!A24:H24, ""Select H"")"),"")</f>
        <v/>
      </c>
      <c r="H24" s="1" t="str">
        <f>IFERROR(__xludf.DUMMYFUNCTION(" IF(ISBLANK(B24), """", TIMEVALUE(ARRAYFORMULA(QUERY(Request_Import!D24:K24, ""Select I""))))"),"")</f>
        <v/>
      </c>
      <c r="I24" s="1" t="str">
        <f>IFERROR(__xludf.DUMMYFUNCTION(" QUERY(Request_Import!A24:J24, ""Select F"")"),"")</f>
        <v/>
      </c>
      <c r="J24" s="1" t="str">
        <f>IFERROR(__xludf.DUMMYFUNCTION(" QUERY(Request_Import!A24:J24, ""Select J"")"),"")</f>
        <v/>
      </c>
    </row>
    <row r="25">
      <c r="A25" s="9" t="str">
        <f t="array" ref="A25">IF(ISBLANK(B25), "", concatenate("R", ROW()))</f>
        <v/>
      </c>
      <c r="B25" s="9" t="str">
        <f>IFERROR(__xludf.DUMMYFUNCTION(" QUERY(Request_Import!A25:H25, ""Select B"")"),"")</f>
        <v/>
      </c>
      <c r="C25" s="1" t="str">
        <f>IFERROR(__xludf.DUMMYFUNCTION(" QUERY(Request_Import!A25:H25, ""Select C"")"),"")</f>
        <v/>
      </c>
      <c r="D25" s="1" t="str">
        <f>IFERROR(__xludf.DUMMYFUNCTION(" QUERY(Request_Import!A25:H25, ""Select D"")"),"")</f>
        <v/>
      </c>
      <c r="E25" s="1" t="str">
        <f>IFERROR(__xludf.DUMMYFUNCTION(" QUERY(Request_Import!A25:H25, ""Select E"")"),"")</f>
        <v/>
      </c>
      <c r="F25" s="1" t="str">
        <f>IFERROR(__xludf.DUMMYFUNCTION(" QUERY(Request_Import!A25:H25, ""Select G"")"),"")</f>
        <v/>
      </c>
      <c r="G25" s="1" t="str">
        <f>IFERROR(__xludf.DUMMYFUNCTION(" QUERY(Request_Import!A25:H25, ""Select H"")"),"")</f>
        <v/>
      </c>
      <c r="H25" s="1" t="str">
        <f>IFERROR(__xludf.DUMMYFUNCTION(" IF(ISBLANK(B25), """", TIMEVALUE(ARRAYFORMULA(QUERY(Request_Import!D25:K25, ""Select I""))))"),"")</f>
        <v/>
      </c>
      <c r="I25" s="1" t="str">
        <f>IFERROR(__xludf.DUMMYFUNCTION(" QUERY(Request_Import!A25:J25, ""Select F"")"),"")</f>
        <v/>
      </c>
      <c r="J25" s="1" t="str">
        <f>IFERROR(__xludf.DUMMYFUNCTION(" QUERY(Request_Import!A25:J25, ""Select J"")"),"")</f>
        <v/>
      </c>
    </row>
    <row r="26">
      <c r="A26" s="9" t="str">
        <f t="array" ref="A26">IF(ISBLANK(B26), "", concatenate("R", ROW()))</f>
        <v/>
      </c>
      <c r="B26" s="9" t="str">
        <f>IFERROR(__xludf.DUMMYFUNCTION(" QUERY(Request_Import!A26:H26, ""Select B"")"),"")</f>
        <v/>
      </c>
      <c r="C26" s="1" t="str">
        <f>IFERROR(__xludf.DUMMYFUNCTION(" QUERY(Request_Import!A26:H26, ""Select C"")"),"")</f>
        <v/>
      </c>
      <c r="D26" s="1" t="str">
        <f>IFERROR(__xludf.DUMMYFUNCTION(" QUERY(Request_Import!A26:H26, ""Select D"")"),"")</f>
        <v/>
      </c>
      <c r="E26" s="1" t="str">
        <f>IFERROR(__xludf.DUMMYFUNCTION(" QUERY(Request_Import!A26:H26, ""Select E"")"),"")</f>
        <v/>
      </c>
      <c r="F26" s="1" t="str">
        <f>IFERROR(__xludf.DUMMYFUNCTION(" QUERY(Request_Import!A26:H26, ""Select G"")"),"")</f>
        <v/>
      </c>
      <c r="G26" s="1" t="str">
        <f>IFERROR(__xludf.DUMMYFUNCTION(" QUERY(Request_Import!A26:H26, ""Select H"")"),"")</f>
        <v/>
      </c>
      <c r="H26" s="1" t="str">
        <f>IFERROR(__xludf.DUMMYFUNCTION(" IF(ISBLANK(B26), """", TIMEVALUE(ARRAYFORMULA(QUERY(Request_Import!D26:K26, ""Select I""))))"),"")</f>
        <v/>
      </c>
      <c r="I26" s="1" t="str">
        <f>IFERROR(__xludf.DUMMYFUNCTION(" QUERY(Request_Import!A26:J26, ""Select F"")"),"")</f>
        <v/>
      </c>
      <c r="J26" s="1" t="str">
        <f>IFERROR(__xludf.DUMMYFUNCTION(" QUERY(Request_Import!A26:J26, ""Select J"")"),"")</f>
        <v/>
      </c>
    </row>
    <row r="27">
      <c r="A27" s="9" t="str">
        <f t="array" ref="A27">IF(ISBLANK(B27), "", concatenate("R", ROW()))</f>
        <v/>
      </c>
      <c r="B27" s="9" t="str">
        <f>IFERROR(__xludf.DUMMYFUNCTION(" QUERY(Request_Import!A27:H27, ""Select B"")"),"")</f>
        <v/>
      </c>
      <c r="C27" s="1" t="str">
        <f>IFERROR(__xludf.DUMMYFUNCTION(" QUERY(Request_Import!A27:H27, ""Select C"")"),"")</f>
        <v/>
      </c>
      <c r="D27" s="1" t="str">
        <f>IFERROR(__xludf.DUMMYFUNCTION(" QUERY(Request_Import!A27:H27, ""Select D"")"),"")</f>
        <v/>
      </c>
      <c r="E27" s="1" t="str">
        <f>IFERROR(__xludf.DUMMYFUNCTION(" QUERY(Request_Import!A27:H27, ""Select E"")"),"")</f>
        <v/>
      </c>
      <c r="F27" s="1" t="str">
        <f>IFERROR(__xludf.DUMMYFUNCTION(" QUERY(Request_Import!A27:H27, ""Select G"")"),"")</f>
        <v/>
      </c>
      <c r="G27" s="1" t="str">
        <f>IFERROR(__xludf.DUMMYFUNCTION(" QUERY(Request_Import!A27:H27, ""Select H"")"),"")</f>
        <v/>
      </c>
      <c r="H27" s="1" t="str">
        <f>IFERROR(__xludf.DUMMYFUNCTION(" IF(ISBLANK(B27), """", TIMEVALUE(ARRAYFORMULA(QUERY(Request_Import!D27:K27, ""Select I""))))"),"")</f>
        <v/>
      </c>
      <c r="I27" s="1" t="str">
        <f>IFERROR(__xludf.DUMMYFUNCTION(" QUERY(Request_Import!A27:J27, ""Select F"")"),"")</f>
        <v/>
      </c>
      <c r="J27" s="1" t="str">
        <f>IFERROR(__xludf.DUMMYFUNCTION(" QUERY(Request_Import!A27:J27, ""Select J"")"),"")</f>
        <v/>
      </c>
    </row>
    <row r="28">
      <c r="A28" s="9" t="str">
        <f t="array" ref="A28">IF(ISBLANK(B28), "", concatenate("R", ROW()))</f>
        <v/>
      </c>
      <c r="B28" s="9" t="str">
        <f>IFERROR(__xludf.DUMMYFUNCTION(" QUERY(Request_Import!A28:H28, ""Select B"")"),"")</f>
        <v/>
      </c>
      <c r="C28" s="1" t="str">
        <f>IFERROR(__xludf.DUMMYFUNCTION(" QUERY(Request_Import!A28:H28, ""Select C"")"),"")</f>
        <v/>
      </c>
      <c r="D28" s="1" t="str">
        <f>IFERROR(__xludf.DUMMYFUNCTION(" QUERY(Request_Import!A28:H28, ""Select D"")"),"")</f>
        <v/>
      </c>
      <c r="E28" s="1" t="str">
        <f>IFERROR(__xludf.DUMMYFUNCTION(" QUERY(Request_Import!A28:H28, ""Select E"")"),"")</f>
        <v/>
      </c>
      <c r="F28" s="1" t="str">
        <f>IFERROR(__xludf.DUMMYFUNCTION(" QUERY(Request_Import!A28:H28, ""Select G"")"),"")</f>
        <v/>
      </c>
      <c r="G28" s="1" t="str">
        <f>IFERROR(__xludf.DUMMYFUNCTION(" QUERY(Request_Import!A28:H28, ""Select H"")"),"")</f>
        <v/>
      </c>
      <c r="H28" s="1" t="str">
        <f>IFERROR(__xludf.DUMMYFUNCTION(" IF(ISBLANK(B28), """", TIMEVALUE(ARRAYFORMULA(QUERY(Request_Import!D28:K28, ""Select I""))))"),"")</f>
        <v/>
      </c>
      <c r="I28" s="1" t="str">
        <f>IFERROR(__xludf.DUMMYFUNCTION(" QUERY(Request_Import!A28:J28, ""Select F"")"),"")</f>
        <v/>
      </c>
      <c r="J28" s="1" t="str">
        <f>IFERROR(__xludf.DUMMYFUNCTION(" QUERY(Request_Import!A28:J28, ""Select J"")"),"")</f>
        <v/>
      </c>
    </row>
    <row r="29">
      <c r="A29" s="9" t="str">
        <f t="array" ref="A29">IF(ISBLANK(B29), "", concatenate("R", ROW()))</f>
        <v/>
      </c>
      <c r="B29" s="9" t="str">
        <f>IFERROR(__xludf.DUMMYFUNCTION(" QUERY(Request_Import!A29:H29, ""Select B"")"),"")</f>
        <v/>
      </c>
      <c r="C29" s="1" t="str">
        <f>IFERROR(__xludf.DUMMYFUNCTION(" QUERY(Request_Import!A29:H29, ""Select C"")"),"")</f>
        <v/>
      </c>
      <c r="D29" s="1" t="str">
        <f>IFERROR(__xludf.DUMMYFUNCTION(" QUERY(Request_Import!A29:H29, ""Select D"")"),"")</f>
        <v/>
      </c>
      <c r="E29" s="1" t="str">
        <f>IFERROR(__xludf.DUMMYFUNCTION(" QUERY(Request_Import!A29:H29, ""Select E"")"),"")</f>
        <v/>
      </c>
      <c r="F29" s="1" t="str">
        <f>IFERROR(__xludf.DUMMYFUNCTION(" QUERY(Request_Import!A29:H29, ""Select G"")"),"")</f>
        <v/>
      </c>
      <c r="G29" s="1" t="str">
        <f>IFERROR(__xludf.DUMMYFUNCTION(" QUERY(Request_Import!A29:H29, ""Select H"")"),"")</f>
        <v/>
      </c>
      <c r="H29" s="1" t="str">
        <f>IFERROR(__xludf.DUMMYFUNCTION(" IF(ISBLANK(B29), """", TIMEVALUE(ARRAYFORMULA(QUERY(Request_Import!D29:K29, ""Select I""))))"),"")</f>
        <v/>
      </c>
      <c r="I29" s="1" t="str">
        <f>IFERROR(__xludf.DUMMYFUNCTION(" QUERY(Request_Import!A29:J29, ""Select F"")"),"")</f>
        <v/>
      </c>
      <c r="J29" s="1" t="str">
        <f>IFERROR(__xludf.DUMMYFUNCTION(" QUERY(Request_Import!A29:J29, ""Select J"")"),"")</f>
        <v/>
      </c>
    </row>
    <row r="30">
      <c r="A30" s="9" t="str">
        <f t="array" ref="A30">IF(ISBLANK(B30), "", concatenate("R", ROW()))</f>
        <v/>
      </c>
      <c r="B30" s="9" t="str">
        <f>IFERROR(__xludf.DUMMYFUNCTION(" QUERY(Request_Import!A30:H30, ""Select B"")"),"")</f>
        <v/>
      </c>
      <c r="C30" s="1" t="str">
        <f>IFERROR(__xludf.DUMMYFUNCTION(" QUERY(Request_Import!A30:H30, ""Select C"")"),"")</f>
        <v/>
      </c>
      <c r="D30" s="1" t="str">
        <f>IFERROR(__xludf.DUMMYFUNCTION(" QUERY(Request_Import!A30:H30, ""Select D"")"),"")</f>
        <v/>
      </c>
      <c r="E30" s="1" t="str">
        <f>IFERROR(__xludf.DUMMYFUNCTION(" QUERY(Request_Import!A30:H30, ""Select E"")"),"")</f>
        <v/>
      </c>
      <c r="F30" s="1" t="str">
        <f>IFERROR(__xludf.DUMMYFUNCTION(" QUERY(Request_Import!A30:H30, ""Select G"")"),"")</f>
        <v/>
      </c>
      <c r="G30" s="1" t="str">
        <f>IFERROR(__xludf.DUMMYFUNCTION(" QUERY(Request_Import!A30:H30, ""Select H"")"),"")</f>
        <v/>
      </c>
      <c r="H30" s="1" t="str">
        <f>IFERROR(__xludf.DUMMYFUNCTION(" IF(ISBLANK(B30), """", TIMEVALUE(ARRAYFORMULA(QUERY(Request_Import!D30:K30, ""Select I""))))"),"")</f>
        <v/>
      </c>
      <c r="I30" s="1" t="str">
        <f>IFERROR(__xludf.DUMMYFUNCTION(" QUERY(Request_Import!A30:J30, ""Select F"")"),"")</f>
        <v/>
      </c>
      <c r="J30" s="1" t="str">
        <f>IFERROR(__xludf.DUMMYFUNCTION(" QUERY(Request_Import!A30:J30, ""Select J"")"),"")</f>
        <v/>
      </c>
    </row>
    <row r="31">
      <c r="A31" s="9" t="str">
        <f t="array" ref="A31">IF(ISBLANK(B31), "", concatenate("R", ROW()))</f>
        <v/>
      </c>
      <c r="B31" s="9" t="str">
        <f>IFERROR(__xludf.DUMMYFUNCTION(" QUERY(Request_Import!A31:H31, ""Select B"")"),"")</f>
        <v/>
      </c>
      <c r="C31" s="1" t="str">
        <f>IFERROR(__xludf.DUMMYFUNCTION(" QUERY(Request_Import!A31:H31, ""Select C"")"),"")</f>
        <v/>
      </c>
      <c r="D31" s="1" t="str">
        <f>IFERROR(__xludf.DUMMYFUNCTION(" QUERY(Request_Import!A31:H31, ""Select D"")"),"")</f>
        <v/>
      </c>
      <c r="E31" s="1" t="str">
        <f>IFERROR(__xludf.DUMMYFUNCTION(" QUERY(Request_Import!A31:H31, ""Select E"")"),"")</f>
        <v/>
      </c>
      <c r="F31" s="1" t="str">
        <f>IFERROR(__xludf.DUMMYFUNCTION(" QUERY(Request_Import!A31:H31, ""Select G"")"),"")</f>
        <v/>
      </c>
      <c r="G31" s="1" t="str">
        <f>IFERROR(__xludf.DUMMYFUNCTION(" QUERY(Request_Import!A31:H31, ""Select H"")"),"")</f>
        <v/>
      </c>
      <c r="H31" s="1" t="str">
        <f>IFERROR(__xludf.DUMMYFUNCTION(" IF(ISBLANK(B31), """", TIMEVALUE(ARRAYFORMULA(QUERY(Request_Import!D31:K31, ""Select I""))))"),"")</f>
        <v/>
      </c>
      <c r="I31" s="1" t="str">
        <f>IFERROR(__xludf.DUMMYFUNCTION(" QUERY(Request_Import!A31:J31, ""Select F"")"),"")</f>
        <v/>
      </c>
      <c r="J31" s="1" t="str">
        <f>IFERROR(__xludf.DUMMYFUNCTION(" QUERY(Request_Import!A31:J31, ""Select J"")"),"")</f>
        <v/>
      </c>
    </row>
    <row r="32">
      <c r="A32" s="9" t="str">
        <f t="array" ref="A32">IF(ISBLANK(B32), "", concatenate("R", ROW()))</f>
        <v/>
      </c>
      <c r="B32" s="9" t="str">
        <f>IFERROR(__xludf.DUMMYFUNCTION(" QUERY(Request_Import!A32:H32, ""Select B"")"),"")</f>
        <v/>
      </c>
      <c r="C32" s="1" t="str">
        <f>IFERROR(__xludf.DUMMYFUNCTION(" QUERY(Request_Import!A32:H32, ""Select C"")"),"")</f>
        <v/>
      </c>
      <c r="D32" s="1" t="str">
        <f>IFERROR(__xludf.DUMMYFUNCTION(" QUERY(Request_Import!A32:H32, ""Select D"")"),"")</f>
        <v/>
      </c>
      <c r="E32" s="1" t="str">
        <f>IFERROR(__xludf.DUMMYFUNCTION(" QUERY(Request_Import!A32:H32, ""Select E"")"),"")</f>
        <v/>
      </c>
      <c r="F32" s="1" t="str">
        <f>IFERROR(__xludf.DUMMYFUNCTION(" QUERY(Request_Import!A32:H32, ""Select G"")"),"")</f>
        <v/>
      </c>
      <c r="G32" s="1" t="str">
        <f>IFERROR(__xludf.DUMMYFUNCTION(" QUERY(Request_Import!A32:H32, ""Select H"")"),"")</f>
        <v/>
      </c>
      <c r="H32" s="1" t="str">
        <f>IFERROR(__xludf.DUMMYFUNCTION(" IF(ISBLANK(B32), """", TIMEVALUE(ARRAYFORMULA(QUERY(Request_Import!D32:K32, ""Select I""))))"),"")</f>
        <v/>
      </c>
      <c r="I32" s="1" t="str">
        <f>IFERROR(__xludf.DUMMYFUNCTION(" QUERY(Request_Import!A32:J32, ""Select F"")"),"")</f>
        <v/>
      </c>
      <c r="J32" s="1" t="str">
        <f>IFERROR(__xludf.DUMMYFUNCTION(" QUERY(Request_Import!A32:J32, ""Select J"")"),"")</f>
        <v/>
      </c>
    </row>
    <row r="33">
      <c r="A33" s="9" t="str">
        <f t="array" ref="A33">IF(ISBLANK(B33), "", concatenate("R", ROW()))</f>
        <v/>
      </c>
      <c r="B33" s="9" t="str">
        <f>IFERROR(__xludf.DUMMYFUNCTION(" QUERY(Request_Import!A33:H33, ""Select B"")"),"")</f>
        <v/>
      </c>
      <c r="C33" s="1" t="str">
        <f>IFERROR(__xludf.DUMMYFUNCTION(" QUERY(Request_Import!A33:H33, ""Select C"")"),"")</f>
        <v/>
      </c>
      <c r="D33" s="1" t="str">
        <f>IFERROR(__xludf.DUMMYFUNCTION(" QUERY(Request_Import!A33:H33, ""Select D"")"),"")</f>
        <v/>
      </c>
      <c r="E33" s="1" t="str">
        <f>IFERROR(__xludf.DUMMYFUNCTION(" QUERY(Request_Import!A33:H33, ""Select E"")"),"")</f>
        <v/>
      </c>
      <c r="F33" s="1" t="str">
        <f>IFERROR(__xludf.DUMMYFUNCTION(" QUERY(Request_Import!A33:H33, ""Select G"")"),"")</f>
        <v/>
      </c>
      <c r="G33" s="1" t="str">
        <f>IFERROR(__xludf.DUMMYFUNCTION(" QUERY(Request_Import!A33:H33, ""Select H"")"),"")</f>
        <v/>
      </c>
      <c r="H33" s="1" t="str">
        <f>IFERROR(__xludf.DUMMYFUNCTION(" IF(ISBLANK(B33), """", TIMEVALUE(ARRAYFORMULA(QUERY(Request_Import!D33:K33, ""Select I""))))"),"")</f>
        <v/>
      </c>
      <c r="I33" s="1" t="str">
        <f>IFERROR(__xludf.DUMMYFUNCTION(" QUERY(Request_Import!A33:J33, ""Select F"")"),"")</f>
        <v/>
      </c>
      <c r="J33" s="1" t="str">
        <f>IFERROR(__xludf.DUMMYFUNCTION(" QUERY(Request_Import!A33:J33, ""Select J"")"),"")</f>
        <v/>
      </c>
    </row>
    <row r="34">
      <c r="A34" s="9" t="str">
        <f t="array" ref="A34">IF(ISBLANK(B34), "", concatenate("R", ROW()))</f>
        <v/>
      </c>
      <c r="B34" s="9" t="str">
        <f>IFERROR(__xludf.DUMMYFUNCTION(" QUERY(Request_Import!A34:H34, ""Select B"")"),"")</f>
        <v/>
      </c>
      <c r="C34" s="1" t="str">
        <f>IFERROR(__xludf.DUMMYFUNCTION(" QUERY(Request_Import!A34:H34, ""Select C"")"),"")</f>
        <v/>
      </c>
      <c r="D34" s="1" t="str">
        <f>IFERROR(__xludf.DUMMYFUNCTION(" QUERY(Request_Import!A34:H34, ""Select D"")"),"")</f>
        <v/>
      </c>
      <c r="E34" s="1" t="str">
        <f>IFERROR(__xludf.DUMMYFUNCTION(" QUERY(Request_Import!A34:H34, ""Select E"")"),"")</f>
        <v/>
      </c>
      <c r="F34" s="1" t="str">
        <f>IFERROR(__xludf.DUMMYFUNCTION(" QUERY(Request_Import!A34:H34, ""Select G"")"),"")</f>
        <v/>
      </c>
      <c r="G34" s="1" t="str">
        <f>IFERROR(__xludf.DUMMYFUNCTION(" QUERY(Request_Import!A34:H34, ""Select H"")"),"")</f>
        <v/>
      </c>
      <c r="H34" s="1" t="str">
        <f>IFERROR(__xludf.DUMMYFUNCTION(" IF(ISBLANK(B34), """", TIMEVALUE(ARRAYFORMULA(QUERY(Request_Import!D34:K34, ""Select I""))))"),"")</f>
        <v/>
      </c>
      <c r="I34" s="1" t="str">
        <f>IFERROR(__xludf.DUMMYFUNCTION(" QUERY(Request_Import!A34:J34, ""Select F"")"),"")</f>
        <v/>
      </c>
      <c r="J34" s="1" t="str">
        <f>IFERROR(__xludf.DUMMYFUNCTION(" QUERY(Request_Import!A34:J34, ""Select J"")"),"")</f>
        <v/>
      </c>
    </row>
    <row r="35">
      <c r="A35" s="9" t="str">
        <f t="array" ref="A35">IF(ISBLANK(B35), "", concatenate("R", ROW()))</f>
        <v/>
      </c>
      <c r="B35" s="9" t="str">
        <f>IFERROR(__xludf.DUMMYFUNCTION(" QUERY(Request_Import!A35:H35, ""Select B"")"),"")</f>
        <v/>
      </c>
      <c r="C35" s="1" t="str">
        <f>IFERROR(__xludf.DUMMYFUNCTION(" QUERY(Request_Import!A35:H35, ""Select C"")"),"")</f>
        <v/>
      </c>
      <c r="D35" s="1" t="str">
        <f>IFERROR(__xludf.DUMMYFUNCTION(" QUERY(Request_Import!A35:H35, ""Select D"")"),"")</f>
        <v/>
      </c>
      <c r="E35" s="1" t="str">
        <f>IFERROR(__xludf.DUMMYFUNCTION(" QUERY(Request_Import!A35:H35, ""Select E"")"),"")</f>
        <v/>
      </c>
      <c r="F35" s="1" t="str">
        <f>IFERROR(__xludf.DUMMYFUNCTION(" QUERY(Request_Import!A35:H35, ""Select G"")"),"")</f>
        <v/>
      </c>
      <c r="G35" s="1" t="str">
        <f>IFERROR(__xludf.DUMMYFUNCTION(" QUERY(Request_Import!A35:H35, ""Select H"")"),"")</f>
        <v/>
      </c>
      <c r="H35" s="1" t="str">
        <f>IFERROR(__xludf.DUMMYFUNCTION(" IF(ISBLANK(B35), """", TIMEVALUE(ARRAYFORMULA(QUERY(Request_Import!D35:K35, ""Select I""))))"),"")</f>
        <v/>
      </c>
      <c r="I35" s="1" t="str">
        <f>IFERROR(__xludf.DUMMYFUNCTION(" QUERY(Request_Import!A35:J35, ""Select F"")"),"")</f>
        <v/>
      </c>
      <c r="J35" s="1" t="str">
        <f>IFERROR(__xludf.DUMMYFUNCTION(" QUERY(Request_Import!A35:J35, ""Select J"")"),"")</f>
        <v/>
      </c>
    </row>
    <row r="36">
      <c r="A36" s="9" t="str">
        <f t="array" ref="A36">IF(ISBLANK(B36), "", concatenate("R", ROW()))</f>
        <v/>
      </c>
      <c r="B36" s="9" t="str">
        <f>IFERROR(__xludf.DUMMYFUNCTION(" QUERY(Request_Import!A36:H36, ""Select B"")"),"")</f>
        <v/>
      </c>
      <c r="C36" s="1" t="str">
        <f>IFERROR(__xludf.DUMMYFUNCTION(" QUERY(Request_Import!A36:H36, ""Select C"")"),"")</f>
        <v/>
      </c>
      <c r="D36" s="1" t="str">
        <f>IFERROR(__xludf.DUMMYFUNCTION(" QUERY(Request_Import!A36:H36, ""Select D"")"),"")</f>
        <v/>
      </c>
      <c r="E36" s="1" t="str">
        <f>IFERROR(__xludf.DUMMYFUNCTION(" QUERY(Request_Import!A36:H36, ""Select E"")"),"")</f>
        <v/>
      </c>
      <c r="F36" s="1" t="str">
        <f>IFERROR(__xludf.DUMMYFUNCTION(" QUERY(Request_Import!A36:H36, ""Select G"")"),"")</f>
        <v/>
      </c>
      <c r="G36" s="1" t="str">
        <f>IFERROR(__xludf.DUMMYFUNCTION(" QUERY(Request_Import!A36:H36, ""Select H"")"),"")</f>
        <v/>
      </c>
      <c r="H36" s="1" t="str">
        <f>IFERROR(__xludf.DUMMYFUNCTION(" IF(ISBLANK(B36), """", TIMEVALUE(ARRAYFORMULA(QUERY(Request_Import!D36:K36, ""Select I""))))"),"")</f>
        <v/>
      </c>
      <c r="I36" s="1" t="str">
        <f>IFERROR(__xludf.DUMMYFUNCTION(" QUERY(Request_Import!A36:J36, ""Select F"")"),"")</f>
        <v/>
      </c>
      <c r="J36" s="1" t="str">
        <f>IFERROR(__xludf.DUMMYFUNCTION(" QUERY(Request_Import!A36:J36, ""Select J"")"),"")</f>
        <v/>
      </c>
    </row>
    <row r="37">
      <c r="A37" s="9" t="str">
        <f t="array" ref="A37">IF(ISBLANK(B37), "", concatenate("R", ROW()))</f>
        <v/>
      </c>
      <c r="B37" s="9" t="str">
        <f>IFERROR(__xludf.DUMMYFUNCTION(" QUERY(Request_Import!A37:H37, ""Select B"")"),"")</f>
        <v/>
      </c>
      <c r="C37" s="1" t="str">
        <f>IFERROR(__xludf.DUMMYFUNCTION(" QUERY(Request_Import!A37:H37, ""Select C"")"),"")</f>
        <v/>
      </c>
      <c r="D37" s="1" t="str">
        <f>IFERROR(__xludf.DUMMYFUNCTION(" QUERY(Request_Import!A37:H37, ""Select D"")"),"")</f>
        <v/>
      </c>
      <c r="E37" s="1" t="str">
        <f>IFERROR(__xludf.DUMMYFUNCTION(" QUERY(Request_Import!A37:H37, ""Select E"")"),"")</f>
        <v/>
      </c>
      <c r="F37" s="1" t="str">
        <f>IFERROR(__xludf.DUMMYFUNCTION(" QUERY(Request_Import!A37:H37, ""Select G"")"),"")</f>
        <v/>
      </c>
      <c r="G37" s="1" t="str">
        <f>IFERROR(__xludf.DUMMYFUNCTION(" QUERY(Request_Import!A37:H37, ""Select H"")"),"")</f>
        <v/>
      </c>
      <c r="H37" s="1" t="str">
        <f>IFERROR(__xludf.DUMMYFUNCTION(" IF(ISBLANK(B37), """", TIMEVALUE(ARRAYFORMULA(QUERY(Request_Import!D37:K37, ""Select I""))))"),"")</f>
        <v/>
      </c>
      <c r="I37" s="1" t="str">
        <f>IFERROR(__xludf.DUMMYFUNCTION(" QUERY(Request_Import!A37:J37, ""Select F"")"),"")</f>
        <v/>
      </c>
      <c r="J37" s="1" t="str">
        <f>IFERROR(__xludf.DUMMYFUNCTION(" QUERY(Request_Import!A37:J37, ""Select J"")"),"")</f>
        <v/>
      </c>
    </row>
    <row r="38">
      <c r="A38" s="9" t="str">
        <f t="array" ref="A38">IF(ISBLANK(B38), "", concatenate("R", ROW()))</f>
        <v/>
      </c>
      <c r="B38" s="9" t="str">
        <f>IFERROR(__xludf.DUMMYFUNCTION(" QUERY(Request_Import!A38:H38, ""Select B"")"),"")</f>
        <v/>
      </c>
      <c r="C38" s="1" t="str">
        <f>IFERROR(__xludf.DUMMYFUNCTION(" QUERY(Request_Import!A38:H38, ""Select C"")"),"")</f>
        <v/>
      </c>
      <c r="D38" s="1" t="str">
        <f>IFERROR(__xludf.DUMMYFUNCTION(" QUERY(Request_Import!A38:H38, ""Select D"")"),"")</f>
        <v/>
      </c>
      <c r="E38" s="1" t="str">
        <f>IFERROR(__xludf.DUMMYFUNCTION(" QUERY(Request_Import!A38:H38, ""Select E"")"),"")</f>
        <v/>
      </c>
      <c r="F38" s="1" t="str">
        <f>IFERROR(__xludf.DUMMYFUNCTION(" QUERY(Request_Import!A38:H38, ""Select G"")"),"")</f>
        <v/>
      </c>
      <c r="G38" s="1" t="str">
        <f>IFERROR(__xludf.DUMMYFUNCTION(" QUERY(Request_Import!A38:H38, ""Select H"")"),"")</f>
        <v/>
      </c>
      <c r="H38" s="1" t="str">
        <f>IFERROR(__xludf.DUMMYFUNCTION(" IF(ISBLANK(B38), """", TIMEVALUE(ARRAYFORMULA(QUERY(Request_Import!D38:K38, ""Select I""))))"),"")</f>
        <v/>
      </c>
      <c r="I38" s="1" t="str">
        <f>IFERROR(__xludf.DUMMYFUNCTION(" QUERY(Request_Import!A38:J38, ""Select F"")"),"")</f>
        <v/>
      </c>
      <c r="J38" s="1" t="str">
        <f>IFERROR(__xludf.DUMMYFUNCTION(" QUERY(Request_Import!A38:J38, ""Select J"")"),"")</f>
        <v/>
      </c>
    </row>
    <row r="39">
      <c r="A39" s="9" t="str">
        <f t="array" ref="A39">IF(ISBLANK(B39), "", concatenate("R", ROW()))</f>
        <v/>
      </c>
      <c r="B39" s="9" t="str">
        <f>IFERROR(__xludf.DUMMYFUNCTION(" QUERY(Request_Import!A39:H39, ""Select B"")"),"")</f>
        <v/>
      </c>
      <c r="C39" s="1" t="str">
        <f>IFERROR(__xludf.DUMMYFUNCTION(" QUERY(Request_Import!A39:H39, ""Select C"")"),"")</f>
        <v/>
      </c>
      <c r="D39" s="1" t="str">
        <f>IFERROR(__xludf.DUMMYFUNCTION(" QUERY(Request_Import!A39:H39, ""Select D"")"),"")</f>
        <v/>
      </c>
      <c r="E39" s="1" t="str">
        <f>IFERROR(__xludf.DUMMYFUNCTION(" QUERY(Request_Import!A39:H39, ""Select E"")"),"")</f>
        <v/>
      </c>
      <c r="F39" s="1" t="str">
        <f>IFERROR(__xludf.DUMMYFUNCTION(" QUERY(Request_Import!A39:H39, ""Select G"")"),"")</f>
        <v/>
      </c>
      <c r="G39" s="1" t="str">
        <f>IFERROR(__xludf.DUMMYFUNCTION(" QUERY(Request_Import!A39:H39, ""Select H"")"),"")</f>
        <v/>
      </c>
      <c r="H39" s="1" t="str">
        <f>IFERROR(__xludf.DUMMYFUNCTION(" IF(ISBLANK(B39), """", TIMEVALUE(ARRAYFORMULA(QUERY(Request_Import!D39:K39, ""Select I""))))"),"")</f>
        <v/>
      </c>
      <c r="I39" s="1" t="str">
        <f>IFERROR(__xludf.DUMMYFUNCTION(" QUERY(Request_Import!A39:J39, ""Select F"")"),"")</f>
        <v/>
      </c>
      <c r="J39" s="1" t="str">
        <f>IFERROR(__xludf.DUMMYFUNCTION(" QUERY(Request_Import!A39:J39, ""Select J"")"),"")</f>
        <v/>
      </c>
    </row>
    <row r="40">
      <c r="A40" s="9" t="str">
        <f t="array" ref="A40">IF(ISBLANK(B40), "", concatenate("R", ROW()))</f>
        <v/>
      </c>
      <c r="B40" s="9" t="str">
        <f>IFERROR(__xludf.DUMMYFUNCTION(" QUERY(Request_Import!A40:H40, ""Select B"")"),"")</f>
        <v/>
      </c>
      <c r="C40" s="1" t="str">
        <f>IFERROR(__xludf.DUMMYFUNCTION(" QUERY(Request_Import!A40:H40, ""Select C"")"),"")</f>
        <v/>
      </c>
      <c r="D40" s="1" t="str">
        <f>IFERROR(__xludf.DUMMYFUNCTION(" QUERY(Request_Import!A40:H40, ""Select D"")"),"")</f>
        <v/>
      </c>
      <c r="E40" s="1" t="str">
        <f>IFERROR(__xludf.DUMMYFUNCTION(" QUERY(Request_Import!A40:H40, ""Select E"")"),"")</f>
        <v/>
      </c>
      <c r="F40" s="1" t="str">
        <f>IFERROR(__xludf.DUMMYFUNCTION(" QUERY(Request_Import!A40:H40, ""Select G"")"),"")</f>
        <v/>
      </c>
      <c r="G40" s="1" t="str">
        <f>IFERROR(__xludf.DUMMYFUNCTION(" QUERY(Request_Import!A40:H40, ""Select H"")"),"")</f>
        <v/>
      </c>
      <c r="H40" s="1" t="str">
        <f>IFERROR(__xludf.DUMMYFUNCTION(" IF(ISBLANK(B40), """", TIMEVALUE(ARRAYFORMULA(QUERY(Request_Import!D40:K40, ""Select I""))))"),"")</f>
        <v/>
      </c>
      <c r="I40" s="1" t="str">
        <f>IFERROR(__xludf.DUMMYFUNCTION(" QUERY(Request_Import!A40:J40, ""Select F"")"),"")</f>
        <v/>
      </c>
      <c r="J40" s="1" t="str">
        <f>IFERROR(__xludf.DUMMYFUNCTION(" QUERY(Request_Import!A40:J40, ""Select J"")"),"")</f>
        <v/>
      </c>
    </row>
    <row r="41">
      <c r="A41" s="9" t="str">
        <f t="array" ref="A41">IF(ISBLANK(B41), "", concatenate("R", ROW()))</f>
        <v/>
      </c>
      <c r="B41" s="9" t="str">
        <f>IFERROR(__xludf.DUMMYFUNCTION(" QUERY(Request_Import!A41:H41, ""Select B"")"),"")</f>
        <v/>
      </c>
      <c r="C41" s="1" t="str">
        <f>IFERROR(__xludf.DUMMYFUNCTION(" QUERY(Request_Import!A41:H41, ""Select C"")"),"")</f>
        <v/>
      </c>
      <c r="D41" s="1" t="str">
        <f>IFERROR(__xludf.DUMMYFUNCTION(" QUERY(Request_Import!A41:H41, ""Select D"")"),"")</f>
        <v/>
      </c>
      <c r="E41" s="1" t="str">
        <f>IFERROR(__xludf.DUMMYFUNCTION(" QUERY(Request_Import!A41:H41, ""Select E"")"),"")</f>
        <v/>
      </c>
      <c r="F41" s="1" t="str">
        <f>IFERROR(__xludf.DUMMYFUNCTION(" QUERY(Request_Import!A41:H41, ""Select G"")"),"")</f>
        <v/>
      </c>
      <c r="G41" s="1" t="str">
        <f>IFERROR(__xludf.DUMMYFUNCTION(" QUERY(Request_Import!A41:H41, ""Select H"")"),"")</f>
        <v/>
      </c>
      <c r="H41" s="1" t="str">
        <f>IFERROR(__xludf.DUMMYFUNCTION(" IF(ISBLANK(B41), """", TIMEVALUE(ARRAYFORMULA(QUERY(Request_Import!D41:K41, ""Select I""))))"),"")</f>
        <v/>
      </c>
      <c r="I41" s="1" t="str">
        <f>IFERROR(__xludf.DUMMYFUNCTION(" QUERY(Request_Import!A41:J41, ""Select F"")"),"")</f>
        <v/>
      </c>
      <c r="J41" s="1" t="str">
        <f>IFERROR(__xludf.DUMMYFUNCTION(" QUERY(Request_Import!A41:J41, ""Select J"")"),"")</f>
        <v/>
      </c>
    </row>
    <row r="42">
      <c r="A42" s="9" t="str">
        <f t="array" ref="A42">IF(ISBLANK(B42), "", concatenate("R", ROW()))</f>
        <v/>
      </c>
      <c r="B42" s="9" t="str">
        <f>IFERROR(__xludf.DUMMYFUNCTION(" QUERY(Request_Import!A42:H42, ""Select B"")"),"")</f>
        <v/>
      </c>
      <c r="C42" s="1" t="str">
        <f>IFERROR(__xludf.DUMMYFUNCTION(" QUERY(Request_Import!A42:H42, ""Select C"")"),"")</f>
        <v/>
      </c>
      <c r="D42" s="1" t="str">
        <f>IFERROR(__xludf.DUMMYFUNCTION(" QUERY(Request_Import!A42:H42, ""Select D"")"),"")</f>
        <v/>
      </c>
      <c r="E42" s="1" t="str">
        <f>IFERROR(__xludf.DUMMYFUNCTION(" QUERY(Request_Import!A42:H42, ""Select E"")"),"")</f>
        <v/>
      </c>
      <c r="F42" s="1" t="str">
        <f>IFERROR(__xludf.DUMMYFUNCTION(" QUERY(Request_Import!A42:H42, ""Select G"")"),"")</f>
        <v/>
      </c>
      <c r="G42" s="1" t="str">
        <f>IFERROR(__xludf.DUMMYFUNCTION(" QUERY(Request_Import!A42:H42, ""Select H"")"),"")</f>
        <v/>
      </c>
      <c r="H42" s="1" t="str">
        <f>IFERROR(__xludf.DUMMYFUNCTION(" IF(ISBLANK(B42), """", TIMEVALUE(ARRAYFORMULA(QUERY(Request_Import!D42:K42, ""Select I""))))"),"")</f>
        <v/>
      </c>
      <c r="I42" s="1" t="str">
        <f>IFERROR(__xludf.DUMMYFUNCTION(" QUERY(Request_Import!A42:J42, ""Select F"")"),"")</f>
        <v/>
      </c>
      <c r="J42" s="1" t="str">
        <f>IFERROR(__xludf.DUMMYFUNCTION(" QUERY(Request_Import!A42:J42, ""Select J"")"),"")</f>
        <v/>
      </c>
    </row>
    <row r="43">
      <c r="A43" s="9" t="str">
        <f t="array" ref="A43">IF(ISBLANK(B43), "", concatenate("R", ROW()))</f>
        <v/>
      </c>
      <c r="B43" s="9" t="str">
        <f>IFERROR(__xludf.DUMMYFUNCTION(" QUERY(Request_Import!A43:H43, ""Select B"")"),"")</f>
        <v/>
      </c>
      <c r="C43" s="1" t="str">
        <f>IFERROR(__xludf.DUMMYFUNCTION(" QUERY(Request_Import!A43:H43, ""Select C"")"),"")</f>
        <v/>
      </c>
      <c r="D43" s="1" t="str">
        <f>IFERROR(__xludf.DUMMYFUNCTION(" QUERY(Request_Import!A43:H43, ""Select D"")"),"")</f>
        <v/>
      </c>
      <c r="E43" s="1" t="str">
        <f>IFERROR(__xludf.DUMMYFUNCTION(" QUERY(Request_Import!A43:H43, ""Select E"")"),"")</f>
        <v/>
      </c>
      <c r="F43" s="1" t="str">
        <f>IFERROR(__xludf.DUMMYFUNCTION(" QUERY(Request_Import!A43:H43, ""Select G"")"),"")</f>
        <v/>
      </c>
      <c r="G43" s="1" t="str">
        <f>IFERROR(__xludf.DUMMYFUNCTION(" QUERY(Request_Import!A43:H43, ""Select H"")"),"")</f>
        <v/>
      </c>
      <c r="H43" s="1" t="str">
        <f>IFERROR(__xludf.DUMMYFUNCTION(" IF(ISBLANK(B43), """", TIMEVALUE(ARRAYFORMULA(QUERY(Request_Import!D43:K43, ""Select I""))))"),"")</f>
        <v/>
      </c>
      <c r="I43" s="1" t="str">
        <f>IFERROR(__xludf.DUMMYFUNCTION(" QUERY(Request_Import!A43:J43, ""Select F"")"),"")</f>
        <v/>
      </c>
      <c r="J43" s="1" t="str">
        <f>IFERROR(__xludf.DUMMYFUNCTION(" QUERY(Request_Import!A43:J43, ""Select J"")"),"")</f>
        <v/>
      </c>
    </row>
    <row r="44">
      <c r="A44" s="9" t="str">
        <f t="array" ref="A44">IF(ISBLANK(B44), "", concatenate("R", ROW()))</f>
        <v/>
      </c>
      <c r="B44" s="9" t="str">
        <f>IFERROR(__xludf.DUMMYFUNCTION(" QUERY(Request_Import!A44:H44, ""Select B"")"),"")</f>
        <v/>
      </c>
      <c r="C44" s="1" t="str">
        <f>IFERROR(__xludf.DUMMYFUNCTION(" QUERY(Request_Import!A44:H44, ""Select C"")"),"")</f>
        <v/>
      </c>
      <c r="D44" s="1" t="str">
        <f>IFERROR(__xludf.DUMMYFUNCTION(" QUERY(Request_Import!A44:H44, ""Select D"")"),"")</f>
        <v/>
      </c>
      <c r="E44" s="1" t="str">
        <f>IFERROR(__xludf.DUMMYFUNCTION(" QUERY(Request_Import!A44:H44, ""Select E"")"),"")</f>
        <v/>
      </c>
      <c r="F44" s="1" t="str">
        <f>IFERROR(__xludf.DUMMYFUNCTION(" QUERY(Request_Import!A44:H44, ""Select G"")"),"")</f>
        <v/>
      </c>
      <c r="G44" s="1" t="str">
        <f>IFERROR(__xludf.DUMMYFUNCTION(" QUERY(Request_Import!A44:H44, ""Select H"")"),"")</f>
        <v/>
      </c>
      <c r="H44" s="1" t="str">
        <f>IFERROR(__xludf.DUMMYFUNCTION(" IF(ISBLANK(B44), """", TIMEVALUE(ARRAYFORMULA(QUERY(Request_Import!D44:K44, ""Select I""))))"),"")</f>
        <v/>
      </c>
      <c r="I44" s="1" t="str">
        <f>IFERROR(__xludf.DUMMYFUNCTION(" QUERY(Request_Import!A44:J44, ""Select F"")"),"")</f>
        <v/>
      </c>
      <c r="J44" s="1" t="str">
        <f>IFERROR(__xludf.DUMMYFUNCTION(" QUERY(Request_Import!A44:J44, ""Select J"")"),"")</f>
        <v/>
      </c>
    </row>
    <row r="45">
      <c r="A45" s="9" t="str">
        <f t="array" ref="A45">IF(ISBLANK(B45), "", concatenate("R", ROW()))</f>
        <v/>
      </c>
      <c r="B45" s="9" t="str">
        <f>IFERROR(__xludf.DUMMYFUNCTION(" QUERY(Request_Import!A45:H45, ""Select B"")"),"")</f>
        <v/>
      </c>
      <c r="C45" s="1" t="str">
        <f>IFERROR(__xludf.DUMMYFUNCTION(" QUERY(Request_Import!A45:H45, ""Select C"")"),"")</f>
        <v/>
      </c>
      <c r="D45" s="1" t="str">
        <f>IFERROR(__xludf.DUMMYFUNCTION(" QUERY(Request_Import!A45:H45, ""Select D"")"),"")</f>
        <v/>
      </c>
      <c r="E45" s="1" t="str">
        <f>IFERROR(__xludf.DUMMYFUNCTION(" QUERY(Request_Import!A45:H45, ""Select E"")"),"")</f>
        <v/>
      </c>
      <c r="F45" s="1" t="str">
        <f>IFERROR(__xludf.DUMMYFUNCTION(" QUERY(Request_Import!A45:H45, ""Select G"")"),"")</f>
        <v/>
      </c>
      <c r="G45" s="1" t="str">
        <f>IFERROR(__xludf.DUMMYFUNCTION(" QUERY(Request_Import!A45:H45, ""Select H"")"),"")</f>
        <v/>
      </c>
      <c r="H45" s="1" t="str">
        <f>IFERROR(__xludf.DUMMYFUNCTION(" IF(ISBLANK(B45), """", TIMEVALUE(ARRAYFORMULA(QUERY(Request_Import!D45:K45, ""Select I""))))"),"")</f>
        <v/>
      </c>
      <c r="I45" s="1" t="str">
        <f>IFERROR(__xludf.DUMMYFUNCTION(" QUERY(Request_Import!A45:J45, ""Select F"")"),"")</f>
        <v/>
      </c>
      <c r="J45" s="1" t="str">
        <f>IFERROR(__xludf.DUMMYFUNCTION(" QUERY(Request_Import!A45:J45, ""Select J"")"),"")</f>
        <v/>
      </c>
    </row>
    <row r="46">
      <c r="A46" s="9" t="str">
        <f t="array" ref="A46">IF(ISBLANK(B46), "", concatenate("R", ROW()))</f>
        <v/>
      </c>
      <c r="B46" s="9" t="str">
        <f>IFERROR(__xludf.DUMMYFUNCTION(" QUERY(Request_Import!A46:H46, ""Select B"")"),"")</f>
        <v/>
      </c>
      <c r="C46" s="1" t="str">
        <f>IFERROR(__xludf.DUMMYFUNCTION(" QUERY(Request_Import!A46:H46, ""Select C"")"),"")</f>
        <v/>
      </c>
      <c r="D46" s="1" t="str">
        <f>IFERROR(__xludf.DUMMYFUNCTION(" QUERY(Request_Import!A46:H46, ""Select D"")"),"")</f>
        <v/>
      </c>
      <c r="E46" s="1" t="str">
        <f>IFERROR(__xludf.DUMMYFUNCTION(" QUERY(Request_Import!A46:H46, ""Select E"")"),"")</f>
        <v/>
      </c>
      <c r="F46" s="1" t="str">
        <f>IFERROR(__xludf.DUMMYFUNCTION(" QUERY(Request_Import!A46:H46, ""Select G"")"),"")</f>
        <v/>
      </c>
      <c r="G46" s="1" t="str">
        <f>IFERROR(__xludf.DUMMYFUNCTION(" QUERY(Request_Import!A46:H46, ""Select H"")"),"")</f>
        <v/>
      </c>
      <c r="H46" s="1" t="str">
        <f>IFERROR(__xludf.DUMMYFUNCTION(" IF(ISBLANK(B46), """", TIMEVALUE(ARRAYFORMULA(QUERY(Request_Import!D46:K46, ""Select I""))))"),"")</f>
        <v/>
      </c>
      <c r="I46" s="1" t="str">
        <f>IFERROR(__xludf.DUMMYFUNCTION(" QUERY(Request_Import!A46:J46, ""Select F"")"),"")</f>
        <v/>
      </c>
      <c r="J46" s="1" t="str">
        <f>IFERROR(__xludf.DUMMYFUNCTION(" QUERY(Request_Import!A46:J46, ""Select J"")"),"")</f>
        <v/>
      </c>
    </row>
    <row r="47">
      <c r="A47" s="9" t="str">
        <f t="array" ref="A47">IF(ISBLANK(B47), "", concatenate("R", ROW()))</f>
        <v/>
      </c>
      <c r="B47" s="9" t="str">
        <f>IFERROR(__xludf.DUMMYFUNCTION(" QUERY(Request_Import!A47:H47, ""Select B"")"),"")</f>
        <v/>
      </c>
      <c r="C47" s="1" t="str">
        <f>IFERROR(__xludf.DUMMYFUNCTION(" QUERY(Request_Import!A47:H47, ""Select C"")"),"")</f>
        <v/>
      </c>
      <c r="D47" s="1" t="str">
        <f>IFERROR(__xludf.DUMMYFUNCTION(" QUERY(Request_Import!A47:H47, ""Select D"")"),"")</f>
        <v/>
      </c>
      <c r="E47" s="1" t="str">
        <f>IFERROR(__xludf.DUMMYFUNCTION(" QUERY(Request_Import!A47:H47, ""Select E"")"),"")</f>
        <v/>
      </c>
      <c r="F47" s="1" t="str">
        <f>IFERROR(__xludf.DUMMYFUNCTION(" QUERY(Request_Import!A47:H47, ""Select G"")"),"")</f>
        <v/>
      </c>
      <c r="G47" s="1" t="str">
        <f>IFERROR(__xludf.DUMMYFUNCTION(" QUERY(Request_Import!A47:H47, ""Select H"")"),"")</f>
        <v/>
      </c>
      <c r="H47" s="1" t="str">
        <f>IFERROR(__xludf.DUMMYFUNCTION(" IF(ISBLANK(B47), """", TIMEVALUE(ARRAYFORMULA(QUERY(Request_Import!D47:K47, ""Select I""))))"),"")</f>
        <v/>
      </c>
      <c r="I47" s="1" t="str">
        <f>IFERROR(__xludf.DUMMYFUNCTION(" QUERY(Request_Import!A47:J47, ""Select F"")"),"")</f>
        <v/>
      </c>
      <c r="J47" s="1" t="str">
        <f>IFERROR(__xludf.DUMMYFUNCTION(" QUERY(Request_Import!A47:J47, ""Select J"")"),"")</f>
        <v/>
      </c>
    </row>
    <row r="48">
      <c r="A48" s="9" t="str">
        <f t="array" ref="A48">IF(ISBLANK(B48), "", concatenate("R", ROW()))</f>
        <v/>
      </c>
      <c r="B48" s="9" t="str">
        <f>IFERROR(__xludf.DUMMYFUNCTION(" QUERY(Request_Import!A48:H48, ""Select B"")"),"")</f>
        <v/>
      </c>
      <c r="C48" s="1" t="str">
        <f>IFERROR(__xludf.DUMMYFUNCTION(" QUERY(Request_Import!A48:H48, ""Select C"")"),"")</f>
        <v/>
      </c>
      <c r="D48" s="1" t="str">
        <f>IFERROR(__xludf.DUMMYFUNCTION(" QUERY(Request_Import!A48:H48, ""Select D"")"),"")</f>
        <v/>
      </c>
      <c r="E48" s="1" t="str">
        <f>IFERROR(__xludf.DUMMYFUNCTION(" QUERY(Request_Import!A48:H48, ""Select E"")"),"")</f>
        <v/>
      </c>
      <c r="F48" s="1" t="str">
        <f>IFERROR(__xludf.DUMMYFUNCTION(" QUERY(Request_Import!A48:H48, ""Select G"")"),"")</f>
        <v/>
      </c>
      <c r="G48" s="1" t="str">
        <f>IFERROR(__xludf.DUMMYFUNCTION(" QUERY(Request_Import!A48:H48, ""Select H"")"),"")</f>
        <v/>
      </c>
      <c r="H48" s="1" t="str">
        <f>IFERROR(__xludf.DUMMYFUNCTION(" IF(ISBLANK(B48), """", TIMEVALUE(ARRAYFORMULA(QUERY(Request_Import!D48:K48, ""Select I""))))"),"")</f>
        <v/>
      </c>
      <c r="I48" s="1" t="str">
        <f>IFERROR(__xludf.DUMMYFUNCTION(" QUERY(Request_Import!A48:J48, ""Select F"")"),"")</f>
        <v/>
      </c>
      <c r="J48" s="1" t="str">
        <f>IFERROR(__xludf.DUMMYFUNCTION(" QUERY(Request_Import!A48:J48, ""Select J"")"),"")</f>
        <v/>
      </c>
    </row>
    <row r="49">
      <c r="A49" s="9" t="str">
        <f t="array" ref="A49">IF(ISBLANK(B49), "", concatenate("R", ROW()))</f>
        <v/>
      </c>
      <c r="B49" s="9" t="str">
        <f>IFERROR(__xludf.DUMMYFUNCTION(" QUERY(Request_Import!A49:H49, ""Select B"")"),"")</f>
        <v/>
      </c>
      <c r="C49" s="1" t="str">
        <f>IFERROR(__xludf.DUMMYFUNCTION(" QUERY(Request_Import!A49:H49, ""Select C"")"),"")</f>
        <v/>
      </c>
      <c r="D49" s="1" t="str">
        <f>IFERROR(__xludf.DUMMYFUNCTION(" QUERY(Request_Import!A49:H49, ""Select D"")"),"")</f>
        <v/>
      </c>
      <c r="E49" s="1" t="str">
        <f>IFERROR(__xludf.DUMMYFUNCTION(" QUERY(Request_Import!A49:H49, ""Select E"")"),"")</f>
        <v/>
      </c>
      <c r="F49" s="1" t="str">
        <f>IFERROR(__xludf.DUMMYFUNCTION(" QUERY(Request_Import!A49:H49, ""Select G"")"),"")</f>
        <v/>
      </c>
      <c r="G49" s="1" t="str">
        <f>IFERROR(__xludf.DUMMYFUNCTION(" QUERY(Request_Import!A49:H49, ""Select H"")"),"")</f>
        <v/>
      </c>
      <c r="H49" s="1" t="str">
        <f>IFERROR(__xludf.DUMMYFUNCTION(" IF(ISBLANK(B49), """", TIMEVALUE(ARRAYFORMULA(QUERY(Request_Import!D49:K49, ""Select I""))))"),"")</f>
        <v/>
      </c>
      <c r="I49" s="1" t="str">
        <f>IFERROR(__xludf.DUMMYFUNCTION(" QUERY(Request_Import!A49:J49, ""Select F"")"),"")</f>
        <v/>
      </c>
      <c r="J49" s="1" t="str">
        <f>IFERROR(__xludf.DUMMYFUNCTION(" QUERY(Request_Import!A49:J49, ""Select J"")"),"")</f>
        <v/>
      </c>
    </row>
    <row r="50">
      <c r="A50" s="9" t="str">
        <f t="array" ref="A50">IF(ISBLANK(B50), "", concatenate("R", ROW()))</f>
        <v/>
      </c>
      <c r="B50" s="9" t="str">
        <f>IFERROR(__xludf.DUMMYFUNCTION(" QUERY(Request_Import!A50:H50, ""Select B"")"),"")</f>
        <v/>
      </c>
      <c r="C50" s="1" t="str">
        <f>IFERROR(__xludf.DUMMYFUNCTION(" QUERY(Request_Import!A50:H50, ""Select C"")"),"")</f>
        <v/>
      </c>
      <c r="D50" s="1" t="str">
        <f>IFERROR(__xludf.DUMMYFUNCTION(" QUERY(Request_Import!A50:H50, ""Select D"")"),"")</f>
        <v/>
      </c>
      <c r="E50" s="1" t="str">
        <f>IFERROR(__xludf.DUMMYFUNCTION(" QUERY(Request_Import!A50:H50, ""Select E"")"),"")</f>
        <v/>
      </c>
      <c r="F50" s="1" t="str">
        <f>IFERROR(__xludf.DUMMYFUNCTION(" QUERY(Request_Import!A50:H50, ""Select G"")"),"")</f>
        <v/>
      </c>
      <c r="G50" s="1" t="str">
        <f>IFERROR(__xludf.DUMMYFUNCTION(" QUERY(Request_Import!A50:H50, ""Select H"")"),"")</f>
        <v/>
      </c>
      <c r="H50" s="1" t="str">
        <f>IFERROR(__xludf.DUMMYFUNCTION(" IF(ISBLANK(B50), """", TIMEVALUE(ARRAYFORMULA(QUERY(Request_Import!D50:K50, ""Select I""))))"),"")</f>
        <v/>
      </c>
      <c r="I50" s="1" t="str">
        <f>IFERROR(__xludf.DUMMYFUNCTION(" QUERY(Request_Import!A50:J50, ""Select F"")"),"")</f>
        <v/>
      </c>
      <c r="J50" s="1" t="str">
        <f>IFERROR(__xludf.DUMMYFUNCTION(" QUERY(Request_Import!A50:J50, ""Select J"")"),"")</f>
        <v/>
      </c>
    </row>
    <row r="51">
      <c r="A51" s="9" t="str">
        <f t="array" ref="A51">IF(ISBLANK(B51), "", concatenate("R", ROW()))</f>
        <v/>
      </c>
      <c r="B51" s="9" t="str">
        <f>IFERROR(__xludf.DUMMYFUNCTION(" QUERY(Request_Import!A51:H51, ""Select B"")"),"")</f>
        <v/>
      </c>
      <c r="C51" s="1" t="str">
        <f>IFERROR(__xludf.DUMMYFUNCTION(" QUERY(Request_Import!A51:H51, ""Select C"")"),"")</f>
        <v/>
      </c>
      <c r="D51" s="1" t="str">
        <f>IFERROR(__xludf.DUMMYFUNCTION(" QUERY(Request_Import!A51:H51, ""Select D"")"),"")</f>
        <v/>
      </c>
      <c r="E51" s="1" t="str">
        <f>IFERROR(__xludf.DUMMYFUNCTION(" QUERY(Request_Import!A51:H51, ""Select E"")"),"")</f>
        <v/>
      </c>
      <c r="F51" s="1" t="str">
        <f>IFERROR(__xludf.DUMMYFUNCTION(" QUERY(Request_Import!A51:H51, ""Select G"")"),"")</f>
        <v/>
      </c>
      <c r="G51" s="1" t="str">
        <f>IFERROR(__xludf.DUMMYFUNCTION(" QUERY(Request_Import!A51:H51, ""Select H"")"),"")</f>
        <v/>
      </c>
      <c r="H51" s="1" t="str">
        <f>IFERROR(__xludf.DUMMYFUNCTION(" IF(ISBLANK(B51), """", TIMEVALUE(ARRAYFORMULA(QUERY(Request_Import!D51:K51, ""Select I""))))"),"")</f>
        <v/>
      </c>
      <c r="I51" s="1" t="str">
        <f>IFERROR(__xludf.DUMMYFUNCTION(" QUERY(Request_Import!A51:J51, ""Select F"")"),"")</f>
        <v/>
      </c>
      <c r="J51" s="1" t="str">
        <f>IFERROR(__xludf.DUMMYFUNCTION(" QUERY(Request_Import!A51:J51, ""Select J"")"),"")</f>
        <v/>
      </c>
    </row>
    <row r="52">
      <c r="A52" s="9" t="str">
        <f t="array" ref="A52">IF(ISBLANK(B52), "", concatenate("R", ROW()))</f>
        <v/>
      </c>
      <c r="B52" s="9" t="str">
        <f>IFERROR(__xludf.DUMMYFUNCTION(" QUERY(Request_Import!A52:H52, ""Select B"")"),"")</f>
        <v/>
      </c>
      <c r="C52" s="1" t="str">
        <f>IFERROR(__xludf.DUMMYFUNCTION(" QUERY(Request_Import!A52:H52, ""Select C"")"),"")</f>
        <v/>
      </c>
      <c r="D52" s="1" t="str">
        <f>IFERROR(__xludf.DUMMYFUNCTION(" QUERY(Request_Import!A52:H52, ""Select D"")"),"")</f>
        <v/>
      </c>
      <c r="E52" s="1" t="str">
        <f>IFERROR(__xludf.DUMMYFUNCTION(" QUERY(Request_Import!A52:H52, ""Select E"")"),"")</f>
        <v/>
      </c>
      <c r="F52" s="1" t="str">
        <f>IFERROR(__xludf.DUMMYFUNCTION(" QUERY(Request_Import!A52:H52, ""Select G"")"),"")</f>
        <v/>
      </c>
      <c r="G52" s="1" t="str">
        <f>IFERROR(__xludf.DUMMYFUNCTION(" QUERY(Request_Import!A52:H52, ""Select H"")"),"")</f>
        <v/>
      </c>
      <c r="H52" s="1" t="str">
        <f>IFERROR(__xludf.DUMMYFUNCTION(" IF(ISBLANK(B52), """", TIMEVALUE(ARRAYFORMULA(QUERY(Request_Import!D52:K52, ""Select I""))))"),"")</f>
        <v/>
      </c>
      <c r="I52" s="1" t="str">
        <f>IFERROR(__xludf.DUMMYFUNCTION(" QUERY(Request_Import!A52:J52, ""Select F"")"),"")</f>
        <v/>
      </c>
      <c r="J52" s="1" t="str">
        <f>IFERROR(__xludf.DUMMYFUNCTION(" QUERY(Request_Import!A52:J52, ""Select J"")"),"")</f>
        <v/>
      </c>
    </row>
    <row r="53">
      <c r="A53" s="9" t="str">
        <f t="array" ref="A53">IF(ISBLANK(B53), "", concatenate("R", ROW()))</f>
        <v/>
      </c>
      <c r="B53" s="9" t="str">
        <f>IFERROR(__xludf.DUMMYFUNCTION(" QUERY(Request_Import!A53:H53, ""Select B"")"),"")</f>
        <v/>
      </c>
      <c r="C53" s="1" t="str">
        <f>IFERROR(__xludf.DUMMYFUNCTION(" QUERY(Request_Import!A53:H53, ""Select C"")"),"")</f>
        <v/>
      </c>
      <c r="D53" s="1" t="str">
        <f>IFERROR(__xludf.DUMMYFUNCTION(" QUERY(Request_Import!A53:H53, ""Select D"")"),"")</f>
        <v/>
      </c>
      <c r="E53" s="1" t="str">
        <f>IFERROR(__xludf.DUMMYFUNCTION(" QUERY(Request_Import!A53:H53, ""Select E"")"),"")</f>
        <v/>
      </c>
      <c r="F53" s="1" t="str">
        <f>IFERROR(__xludf.DUMMYFUNCTION(" QUERY(Request_Import!A53:H53, ""Select G"")"),"")</f>
        <v/>
      </c>
      <c r="G53" s="1" t="str">
        <f>IFERROR(__xludf.DUMMYFUNCTION(" QUERY(Request_Import!A53:H53, ""Select H"")"),"")</f>
        <v/>
      </c>
      <c r="H53" s="1" t="str">
        <f>IFERROR(__xludf.DUMMYFUNCTION(" IF(ISBLANK(B53), """", TIMEVALUE(ARRAYFORMULA(QUERY(Request_Import!D53:K53, ""Select I""))))"),"")</f>
        <v/>
      </c>
      <c r="I53" s="1" t="str">
        <f>IFERROR(__xludf.DUMMYFUNCTION(" QUERY(Request_Import!A53:J53, ""Select F"")"),"")</f>
        <v/>
      </c>
      <c r="J53" s="1" t="str">
        <f>IFERROR(__xludf.DUMMYFUNCTION(" QUERY(Request_Import!A53:J53, ""Select J"")"),"")</f>
        <v/>
      </c>
    </row>
    <row r="54">
      <c r="A54" s="9" t="str">
        <f t="array" ref="A54">IF(ISBLANK(B54), "", concatenate("R", ROW()))</f>
        <v/>
      </c>
      <c r="B54" s="9" t="str">
        <f>IFERROR(__xludf.DUMMYFUNCTION(" QUERY(Request_Import!A54:H54, ""Select B"")"),"")</f>
        <v/>
      </c>
      <c r="C54" s="1" t="str">
        <f>IFERROR(__xludf.DUMMYFUNCTION(" QUERY(Request_Import!A54:H54, ""Select C"")"),"")</f>
        <v/>
      </c>
      <c r="D54" s="1" t="str">
        <f>IFERROR(__xludf.DUMMYFUNCTION(" QUERY(Request_Import!A54:H54, ""Select D"")"),"")</f>
        <v/>
      </c>
      <c r="E54" s="1" t="str">
        <f>IFERROR(__xludf.DUMMYFUNCTION(" QUERY(Request_Import!A54:H54, ""Select E"")"),"")</f>
        <v/>
      </c>
      <c r="F54" s="1" t="str">
        <f>IFERROR(__xludf.DUMMYFUNCTION(" QUERY(Request_Import!A54:H54, ""Select G"")"),"")</f>
        <v/>
      </c>
      <c r="G54" s="1" t="str">
        <f>IFERROR(__xludf.DUMMYFUNCTION(" QUERY(Request_Import!A54:H54, ""Select H"")"),"")</f>
        <v/>
      </c>
      <c r="H54" s="1" t="str">
        <f>IFERROR(__xludf.DUMMYFUNCTION(" IF(ISBLANK(B54), """", TIMEVALUE(ARRAYFORMULA(QUERY(Request_Import!D54:K54, ""Select I""))))"),"")</f>
        <v/>
      </c>
      <c r="I54" s="1" t="str">
        <f>IFERROR(__xludf.DUMMYFUNCTION(" QUERY(Request_Import!A54:J54, ""Select F"")"),"")</f>
        <v/>
      </c>
      <c r="J54" s="1" t="str">
        <f>IFERROR(__xludf.DUMMYFUNCTION(" QUERY(Request_Import!A54:J54, ""Select J"")"),"")</f>
        <v/>
      </c>
    </row>
    <row r="55">
      <c r="A55" s="9" t="str">
        <f t="array" ref="A55">IF(ISBLANK(B55), "", concatenate("R", ROW()))</f>
        <v/>
      </c>
      <c r="B55" s="9" t="str">
        <f>IFERROR(__xludf.DUMMYFUNCTION(" QUERY(Request_Import!A55:H55, ""Select B"")"),"")</f>
        <v/>
      </c>
      <c r="C55" s="1" t="str">
        <f>IFERROR(__xludf.DUMMYFUNCTION(" QUERY(Request_Import!A55:H55, ""Select C"")"),"")</f>
        <v/>
      </c>
      <c r="D55" s="1" t="str">
        <f>IFERROR(__xludf.DUMMYFUNCTION(" QUERY(Request_Import!A55:H55, ""Select D"")"),"")</f>
        <v/>
      </c>
      <c r="E55" s="1" t="str">
        <f>IFERROR(__xludf.DUMMYFUNCTION(" QUERY(Request_Import!A55:H55, ""Select E"")"),"")</f>
        <v/>
      </c>
      <c r="F55" s="1" t="str">
        <f>IFERROR(__xludf.DUMMYFUNCTION(" QUERY(Request_Import!A55:H55, ""Select G"")"),"")</f>
        <v/>
      </c>
      <c r="G55" s="1" t="str">
        <f>IFERROR(__xludf.DUMMYFUNCTION(" QUERY(Request_Import!A55:H55, ""Select H"")"),"")</f>
        <v/>
      </c>
      <c r="H55" s="1" t="str">
        <f>IFERROR(__xludf.DUMMYFUNCTION(" IF(ISBLANK(B55), """", TIMEVALUE(ARRAYFORMULA(QUERY(Request_Import!D55:K55, ""Select I""))))"),"")</f>
        <v/>
      </c>
      <c r="I55" s="1" t="str">
        <f>IFERROR(__xludf.DUMMYFUNCTION(" QUERY(Request_Import!A55:J55, ""Select F"")"),"")</f>
        <v/>
      </c>
      <c r="J55" s="1" t="str">
        <f>IFERROR(__xludf.DUMMYFUNCTION(" QUERY(Request_Import!A55:J55, ""Select J"")"),"")</f>
        <v/>
      </c>
    </row>
    <row r="56">
      <c r="A56" s="9" t="str">
        <f t="array" ref="A56">IF(ISBLANK(B56), "", concatenate("R", ROW()))</f>
        <v/>
      </c>
      <c r="B56" s="9" t="str">
        <f>IFERROR(__xludf.DUMMYFUNCTION(" QUERY(Request_Import!A56:H56, ""Select B"")"),"")</f>
        <v/>
      </c>
      <c r="C56" s="1" t="str">
        <f>IFERROR(__xludf.DUMMYFUNCTION(" QUERY(Request_Import!A56:H56, ""Select C"")"),"")</f>
        <v/>
      </c>
      <c r="D56" s="1" t="str">
        <f>IFERROR(__xludf.DUMMYFUNCTION(" QUERY(Request_Import!A56:H56, ""Select D"")"),"")</f>
        <v/>
      </c>
      <c r="E56" s="1" t="str">
        <f>IFERROR(__xludf.DUMMYFUNCTION(" QUERY(Request_Import!A56:H56, ""Select E"")"),"")</f>
        <v/>
      </c>
      <c r="F56" s="1" t="str">
        <f>IFERROR(__xludf.DUMMYFUNCTION(" QUERY(Request_Import!A56:H56, ""Select G"")"),"")</f>
        <v/>
      </c>
      <c r="G56" s="1" t="str">
        <f>IFERROR(__xludf.DUMMYFUNCTION(" QUERY(Request_Import!A56:H56, ""Select H"")"),"")</f>
        <v/>
      </c>
      <c r="H56" s="1" t="str">
        <f>IFERROR(__xludf.DUMMYFUNCTION(" IF(ISBLANK(B56), """", TIMEVALUE(ARRAYFORMULA(QUERY(Request_Import!D56:K56, ""Select I""))))"),"")</f>
        <v/>
      </c>
      <c r="I56" s="1" t="str">
        <f>IFERROR(__xludf.DUMMYFUNCTION(" QUERY(Request_Import!A56:J56, ""Select F"")"),"")</f>
        <v/>
      </c>
      <c r="J56" s="1" t="str">
        <f>IFERROR(__xludf.DUMMYFUNCTION(" QUERY(Request_Import!A56:J56, ""Select J"")"),"")</f>
        <v/>
      </c>
    </row>
    <row r="57">
      <c r="A57" s="9" t="str">
        <f t="array" ref="A57">IF(ISBLANK(B57), "", concatenate("R", ROW()))</f>
        <v/>
      </c>
      <c r="B57" s="9" t="str">
        <f>IFERROR(__xludf.DUMMYFUNCTION(" QUERY(Request_Import!A57:H57, ""Select B"")"),"")</f>
        <v/>
      </c>
      <c r="C57" s="1" t="str">
        <f>IFERROR(__xludf.DUMMYFUNCTION(" QUERY(Request_Import!A57:H57, ""Select C"")"),"")</f>
        <v/>
      </c>
      <c r="D57" s="1" t="str">
        <f>IFERROR(__xludf.DUMMYFUNCTION(" QUERY(Request_Import!A57:H57, ""Select D"")"),"")</f>
        <v/>
      </c>
      <c r="E57" s="1" t="str">
        <f>IFERROR(__xludf.DUMMYFUNCTION(" QUERY(Request_Import!A57:H57, ""Select E"")"),"")</f>
        <v/>
      </c>
      <c r="F57" s="1" t="str">
        <f>IFERROR(__xludf.DUMMYFUNCTION(" QUERY(Request_Import!A57:H57, ""Select G"")"),"")</f>
        <v/>
      </c>
      <c r="G57" s="1" t="str">
        <f>IFERROR(__xludf.DUMMYFUNCTION(" QUERY(Request_Import!A57:H57, ""Select H"")"),"")</f>
        <v/>
      </c>
      <c r="H57" s="1" t="str">
        <f>IFERROR(__xludf.DUMMYFUNCTION(" IF(ISBLANK(B57), """", TIMEVALUE(ARRAYFORMULA(QUERY(Request_Import!D57:K57, ""Select I""))))"),"")</f>
        <v/>
      </c>
      <c r="I57" s="1" t="str">
        <f>IFERROR(__xludf.DUMMYFUNCTION(" QUERY(Request_Import!A57:J57, ""Select F"")"),"")</f>
        <v/>
      </c>
      <c r="J57" s="1" t="str">
        <f>IFERROR(__xludf.DUMMYFUNCTION(" QUERY(Request_Import!A57:J57, ""Select J"")"),"")</f>
        <v/>
      </c>
    </row>
    <row r="58">
      <c r="A58" s="9" t="str">
        <f t="array" ref="A58">IF(ISBLANK(B58), "", concatenate("R", ROW()))</f>
        <v/>
      </c>
      <c r="B58" s="9" t="str">
        <f>IFERROR(__xludf.DUMMYFUNCTION(" QUERY(Request_Import!A58:H58, ""Select B"")"),"")</f>
        <v/>
      </c>
      <c r="C58" s="1" t="str">
        <f>IFERROR(__xludf.DUMMYFUNCTION(" QUERY(Request_Import!A58:H58, ""Select C"")"),"")</f>
        <v/>
      </c>
      <c r="D58" s="1" t="str">
        <f>IFERROR(__xludf.DUMMYFUNCTION(" QUERY(Request_Import!A58:H58, ""Select D"")"),"")</f>
        <v/>
      </c>
      <c r="E58" s="1" t="str">
        <f>IFERROR(__xludf.DUMMYFUNCTION(" QUERY(Request_Import!A58:H58, ""Select E"")"),"")</f>
        <v/>
      </c>
      <c r="F58" s="1" t="str">
        <f>IFERROR(__xludf.DUMMYFUNCTION(" QUERY(Request_Import!A58:H58, ""Select G"")"),"")</f>
        <v/>
      </c>
      <c r="G58" s="1" t="str">
        <f>IFERROR(__xludf.DUMMYFUNCTION(" QUERY(Request_Import!A58:H58, ""Select H"")"),"")</f>
        <v/>
      </c>
      <c r="H58" s="1" t="str">
        <f>IFERROR(__xludf.DUMMYFUNCTION(" IF(ISBLANK(B58), """", TIMEVALUE(ARRAYFORMULA(QUERY(Request_Import!D58:K58, ""Select I""))))"),"")</f>
        <v/>
      </c>
      <c r="I58" s="1" t="str">
        <f>IFERROR(__xludf.DUMMYFUNCTION(" QUERY(Request_Import!A58:J58, ""Select F"")"),"")</f>
        <v/>
      </c>
      <c r="J58" s="1" t="str">
        <f>IFERROR(__xludf.DUMMYFUNCTION(" QUERY(Request_Import!A58:J58, ""Select J"")"),"")</f>
        <v/>
      </c>
    </row>
    <row r="59">
      <c r="A59" s="9" t="str">
        <f t="array" ref="A59">IF(ISBLANK(B59), "", concatenate("R", ROW()))</f>
        <v/>
      </c>
      <c r="B59" s="9" t="str">
        <f>IFERROR(__xludf.DUMMYFUNCTION(" QUERY(Request_Import!A59:H59, ""Select B"")"),"")</f>
        <v/>
      </c>
      <c r="C59" s="1" t="str">
        <f>IFERROR(__xludf.DUMMYFUNCTION(" QUERY(Request_Import!A59:H59, ""Select C"")"),"")</f>
        <v/>
      </c>
      <c r="D59" s="1" t="str">
        <f>IFERROR(__xludf.DUMMYFUNCTION(" QUERY(Request_Import!A59:H59, ""Select D"")"),"")</f>
        <v/>
      </c>
      <c r="E59" s="1" t="str">
        <f>IFERROR(__xludf.DUMMYFUNCTION(" QUERY(Request_Import!A59:H59, ""Select E"")"),"")</f>
        <v/>
      </c>
      <c r="F59" s="1" t="str">
        <f>IFERROR(__xludf.DUMMYFUNCTION(" QUERY(Request_Import!A59:H59, ""Select G"")"),"")</f>
        <v/>
      </c>
      <c r="G59" s="1" t="str">
        <f>IFERROR(__xludf.DUMMYFUNCTION(" QUERY(Request_Import!A59:H59, ""Select H"")"),"")</f>
        <v/>
      </c>
      <c r="H59" s="1" t="str">
        <f>IFERROR(__xludf.DUMMYFUNCTION(" IF(ISBLANK(B59), """", TIMEVALUE(ARRAYFORMULA(QUERY(Request_Import!D59:K59, ""Select I""))))"),"")</f>
        <v/>
      </c>
      <c r="I59" s="1" t="str">
        <f>IFERROR(__xludf.DUMMYFUNCTION(" QUERY(Request_Import!A59:J59, ""Select F"")"),"")</f>
        <v/>
      </c>
      <c r="J59" s="1" t="str">
        <f>IFERROR(__xludf.DUMMYFUNCTION(" QUERY(Request_Import!A59:J59, ""Select J"")"),"")</f>
        <v/>
      </c>
    </row>
    <row r="60">
      <c r="A60" s="9" t="str">
        <f t="array" ref="A60">IF(ISBLANK(B60), "", concatenate("R", ROW()))</f>
        <v/>
      </c>
      <c r="B60" s="9" t="str">
        <f>IFERROR(__xludf.DUMMYFUNCTION(" QUERY(Request_Import!A60:H60, ""Select B"")"),"")</f>
        <v/>
      </c>
      <c r="C60" s="1" t="str">
        <f>IFERROR(__xludf.DUMMYFUNCTION(" QUERY(Request_Import!A60:H60, ""Select C"")"),"")</f>
        <v/>
      </c>
      <c r="D60" s="1" t="str">
        <f>IFERROR(__xludf.DUMMYFUNCTION(" QUERY(Request_Import!A60:H60, ""Select D"")"),"")</f>
        <v/>
      </c>
      <c r="E60" s="1" t="str">
        <f>IFERROR(__xludf.DUMMYFUNCTION(" QUERY(Request_Import!A60:H60, ""Select E"")"),"")</f>
        <v/>
      </c>
      <c r="F60" s="1" t="str">
        <f>IFERROR(__xludf.DUMMYFUNCTION(" QUERY(Request_Import!A60:H60, ""Select G"")"),"")</f>
        <v/>
      </c>
      <c r="G60" s="1" t="str">
        <f>IFERROR(__xludf.DUMMYFUNCTION(" QUERY(Request_Import!A60:H60, ""Select H"")"),"")</f>
        <v/>
      </c>
      <c r="H60" s="1" t="str">
        <f>IFERROR(__xludf.DUMMYFUNCTION(" IF(ISBLANK(B60), """", TIMEVALUE(ARRAYFORMULA(QUERY(Request_Import!D60:K60, ""Select I""))))"),"")</f>
        <v/>
      </c>
      <c r="I60" s="1" t="str">
        <f>IFERROR(__xludf.DUMMYFUNCTION(" QUERY(Request_Import!A60:J60, ""Select F"")"),"")</f>
        <v/>
      </c>
      <c r="J60" s="1" t="str">
        <f>IFERROR(__xludf.DUMMYFUNCTION(" QUERY(Request_Import!A60:J60, ""Select J"")"),"")</f>
        <v/>
      </c>
    </row>
    <row r="61">
      <c r="A61" s="9" t="str">
        <f t="array" ref="A61">IF(ISBLANK(B61), "", concatenate("R", ROW()))</f>
        <v/>
      </c>
      <c r="B61" s="9" t="str">
        <f>IFERROR(__xludf.DUMMYFUNCTION(" QUERY(Request_Import!A61:H61, ""Select B"")"),"")</f>
        <v/>
      </c>
      <c r="C61" s="1" t="str">
        <f>IFERROR(__xludf.DUMMYFUNCTION(" QUERY(Request_Import!A61:H61, ""Select C"")"),"")</f>
        <v/>
      </c>
      <c r="D61" s="1" t="str">
        <f>IFERROR(__xludf.DUMMYFUNCTION(" QUERY(Request_Import!A61:H61, ""Select D"")"),"")</f>
        <v/>
      </c>
      <c r="E61" s="1" t="str">
        <f>IFERROR(__xludf.DUMMYFUNCTION(" QUERY(Request_Import!A61:H61, ""Select E"")"),"")</f>
        <v/>
      </c>
      <c r="F61" s="1" t="str">
        <f>IFERROR(__xludf.DUMMYFUNCTION(" QUERY(Request_Import!A61:H61, ""Select G"")"),"")</f>
        <v/>
      </c>
      <c r="G61" s="1" t="str">
        <f>IFERROR(__xludf.DUMMYFUNCTION(" QUERY(Request_Import!A61:H61, ""Select H"")"),"")</f>
        <v/>
      </c>
      <c r="H61" s="1" t="str">
        <f>IFERROR(__xludf.DUMMYFUNCTION(" IF(ISBLANK(B61), """", TIMEVALUE(ARRAYFORMULA(QUERY(Request_Import!D61:K61, ""Select I""))))"),"")</f>
        <v/>
      </c>
      <c r="I61" s="1" t="str">
        <f>IFERROR(__xludf.DUMMYFUNCTION(" QUERY(Request_Import!A61:J61, ""Select F"")"),"")</f>
        <v/>
      </c>
      <c r="J61" s="1" t="str">
        <f>IFERROR(__xludf.DUMMYFUNCTION(" QUERY(Request_Import!A61:J61, ""Select J"")"),"")</f>
        <v/>
      </c>
    </row>
    <row r="62">
      <c r="A62" s="9" t="str">
        <f t="array" ref="A62">IF(ISBLANK(B62), "", concatenate("R", ROW()))</f>
        <v/>
      </c>
      <c r="B62" s="9" t="str">
        <f>IFERROR(__xludf.DUMMYFUNCTION(" QUERY(Request_Import!A62:H62, ""Select B"")"),"")</f>
        <v/>
      </c>
      <c r="C62" s="1" t="str">
        <f>IFERROR(__xludf.DUMMYFUNCTION(" QUERY(Request_Import!A62:H62, ""Select C"")"),"")</f>
        <v/>
      </c>
      <c r="D62" s="1" t="str">
        <f>IFERROR(__xludf.DUMMYFUNCTION(" QUERY(Request_Import!A62:H62, ""Select D"")"),"")</f>
        <v/>
      </c>
      <c r="E62" s="1" t="str">
        <f>IFERROR(__xludf.DUMMYFUNCTION(" QUERY(Request_Import!A62:H62, ""Select E"")"),"")</f>
        <v/>
      </c>
      <c r="F62" s="1" t="str">
        <f>IFERROR(__xludf.DUMMYFUNCTION(" QUERY(Request_Import!A62:H62, ""Select G"")"),"")</f>
        <v/>
      </c>
      <c r="G62" s="1" t="str">
        <f>IFERROR(__xludf.DUMMYFUNCTION(" QUERY(Request_Import!A62:H62, ""Select H"")"),"")</f>
        <v/>
      </c>
      <c r="H62" s="1" t="str">
        <f>IFERROR(__xludf.DUMMYFUNCTION(" IF(ISBLANK(B62), """", TIMEVALUE(ARRAYFORMULA(QUERY(Request_Import!D62:K62, ""Select I""))))"),"")</f>
        <v/>
      </c>
      <c r="I62" s="1" t="str">
        <f>IFERROR(__xludf.DUMMYFUNCTION(" QUERY(Request_Import!A62:J62, ""Select F"")"),"")</f>
        <v/>
      </c>
      <c r="J62" s="1" t="str">
        <f>IFERROR(__xludf.DUMMYFUNCTION(" QUERY(Request_Import!A62:J62, ""Select J"")"),"")</f>
        <v/>
      </c>
    </row>
    <row r="63">
      <c r="A63" s="9" t="str">
        <f t="array" ref="A63">IF(ISBLANK(B63), "", concatenate("R", ROW()))</f>
        <v/>
      </c>
      <c r="B63" s="9" t="str">
        <f>IFERROR(__xludf.DUMMYFUNCTION(" QUERY(Request_Import!A63:H63, ""Select B"")"),"")</f>
        <v/>
      </c>
      <c r="C63" s="1" t="str">
        <f>IFERROR(__xludf.DUMMYFUNCTION(" QUERY(Request_Import!A63:H63, ""Select C"")"),"")</f>
        <v/>
      </c>
      <c r="D63" s="1" t="str">
        <f>IFERROR(__xludf.DUMMYFUNCTION(" QUERY(Request_Import!A63:H63, ""Select D"")"),"")</f>
        <v/>
      </c>
      <c r="E63" s="1" t="str">
        <f>IFERROR(__xludf.DUMMYFUNCTION(" QUERY(Request_Import!A63:H63, ""Select E"")"),"")</f>
        <v/>
      </c>
      <c r="F63" s="1" t="str">
        <f>IFERROR(__xludf.DUMMYFUNCTION(" QUERY(Request_Import!A63:H63, ""Select G"")"),"")</f>
        <v/>
      </c>
      <c r="G63" s="1" t="str">
        <f>IFERROR(__xludf.DUMMYFUNCTION(" QUERY(Request_Import!A63:H63, ""Select H"")"),"")</f>
        <v/>
      </c>
      <c r="H63" s="1" t="str">
        <f>IFERROR(__xludf.DUMMYFUNCTION(" IF(ISBLANK(B63), """", TIMEVALUE(ARRAYFORMULA(QUERY(Request_Import!D63:K63, ""Select I""))))"),"")</f>
        <v/>
      </c>
      <c r="I63" s="1" t="str">
        <f>IFERROR(__xludf.DUMMYFUNCTION(" QUERY(Request_Import!A63:J63, ""Select F"")"),"")</f>
        <v/>
      </c>
      <c r="J63" s="1" t="str">
        <f>IFERROR(__xludf.DUMMYFUNCTION(" QUERY(Request_Import!A63:J63, ""Select J"")"),"")</f>
        <v/>
      </c>
    </row>
    <row r="64">
      <c r="A64" s="9" t="str">
        <f t="array" ref="A64">IF(ISBLANK(B64), "", concatenate("R", ROW()))</f>
        <v/>
      </c>
      <c r="B64" s="9" t="str">
        <f>IFERROR(__xludf.DUMMYFUNCTION(" QUERY(Request_Import!A64:H64, ""Select B"")"),"")</f>
        <v/>
      </c>
      <c r="C64" s="1" t="str">
        <f>IFERROR(__xludf.DUMMYFUNCTION(" QUERY(Request_Import!A64:H64, ""Select C"")"),"")</f>
        <v/>
      </c>
      <c r="D64" s="1" t="str">
        <f>IFERROR(__xludf.DUMMYFUNCTION(" QUERY(Request_Import!A64:H64, ""Select D"")"),"")</f>
        <v/>
      </c>
      <c r="E64" s="1" t="str">
        <f>IFERROR(__xludf.DUMMYFUNCTION(" QUERY(Request_Import!A64:H64, ""Select E"")"),"")</f>
        <v/>
      </c>
      <c r="F64" s="1" t="str">
        <f>IFERROR(__xludf.DUMMYFUNCTION(" QUERY(Request_Import!A64:H64, ""Select G"")"),"")</f>
        <v/>
      </c>
      <c r="G64" s="1" t="str">
        <f>IFERROR(__xludf.DUMMYFUNCTION(" QUERY(Request_Import!A64:H64, ""Select H"")"),"")</f>
        <v/>
      </c>
      <c r="H64" s="1" t="str">
        <f>IFERROR(__xludf.DUMMYFUNCTION(" IF(ISBLANK(B64), """", TIMEVALUE(ARRAYFORMULA(QUERY(Request_Import!D64:K64, ""Select I""))))"),"")</f>
        <v/>
      </c>
      <c r="I64" s="1" t="str">
        <f>IFERROR(__xludf.DUMMYFUNCTION(" QUERY(Request_Import!A64:J64, ""Select F"")"),"")</f>
        <v/>
      </c>
      <c r="J64" s="1" t="str">
        <f>IFERROR(__xludf.DUMMYFUNCTION(" QUERY(Request_Import!A64:J64, ""Select J"")"),"")</f>
        <v/>
      </c>
    </row>
    <row r="65">
      <c r="A65" s="9" t="str">
        <f t="array" ref="A65">IF(ISBLANK(B65), "", concatenate("R", ROW()))</f>
        <v/>
      </c>
      <c r="B65" s="9" t="str">
        <f>IFERROR(__xludf.DUMMYFUNCTION(" QUERY(Request_Import!A65:H65, ""Select B"")"),"")</f>
        <v/>
      </c>
      <c r="C65" s="1" t="str">
        <f>IFERROR(__xludf.DUMMYFUNCTION(" QUERY(Request_Import!A65:H65, ""Select C"")"),"")</f>
        <v/>
      </c>
      <c r="D65" s="1" t="str">
        <f>IFERROR(__xludf.DUMMYFUNCTION(" QUERY(Request_Import!A65:H65, ""Select D"")"),"")</f>
        <v/>
      </c>
      <c r="E65" s="1" t="str">
        <f>IFERROR(__xludf.DUMMYFUNCTION(" QUERY(Request_Import!A65:H65, ""Select E"")"),"")</f>
        <v/>
      </c>
      <c r="F65" s="1" t="str">
        <f>IFERROR(__xludf.DUMMYFUNCTION(" QUERY(Request_Import!A65:H65, ""Select G"")"),"")</f>
        <v/>
      </c>
      <c r="G65" s="1" t="str">
        <f>IFERROR(__xludf.DUMMYFUNCTION(" QUERY(Request_Import!A65:H65, ""Select H"")"),"")</f>
        <v/>
      </c>
      <c r="H65" s="1" t="str">
        <f>IFERROR(__xludf.DUMMYFUNCTION(" IF(ISBLANK(B65), """", TIMEVALUE(ARRAYFORMULA(QUERY(Request_Import!D65:K65, ""Select I""))))"),"")</f>
        <v/>
      </c>
      <c r="I65" s="1" t="str">
        <f>IFERROR(__xludf.DUMMYFUNCTION(" QUERY(Request_Import!A65:J65, ""Select F"")"),"")</f>
        <v/>
      </c>
      <c r="J65" s="1" t="str">
        <f>IFERROR(__xludf.DUMMYFUNCTION(" QUERY(Request_Import!A65:J65, ""Select J"")"),"")</f>
        <v/>
      </c>
    </row>
    <row r="66">
      <c r="A66" s="9" t="str">
        <f t="array" ref="A66">IF(ISBLANK(B66), "", concatenate("R", ROW()))</f>
        <v/>
      </c>
      <c r="B66" s="9" t="str">
        <f>IFERROR(__xludf.DUMMYFUNCTION(" QUERY(Request_Import!A66:H66, ""Select B"")"),"")</f>
        <v/>
      </c>
      <c r="C66" s="1" t="str">
        <f>IFERROR(__xludf.DUMMYFUNCTION(" QUERY(Request_Import!A66:H66, ""Select C"")"),"")</f>
        <v/>
      </c>
      <c r="D66" s="1" t="str">
        <f>IFERROR(__xludf.DUMMYFUNCTION(" QUERY(Request_Import!A66:H66, ""Select D"")"),"")</f>
        <v/>
      </c>
      <c r="E66" s="1" t="str">
        <f>IFERROR(__xludf.DUMMYFUNCTION(" QUERY(Request_Import!A66:H66, ""Select E"")"),"")</f>
        <v/>
      </c>
      <c r="F66" s="1" t="str">
        <f>IFERROR(__xludf.DUMMYFUNCTION(" QUERY(Request_Import!A66:H66, ""Select G"")"),"")</f>
        <v/>
      </c>
      <c r="G66" s="1" t="str">
        <f>IFERROR(__xludf.DUMMYFUNCTION(" QUERY(Request_Import!A66:H66, ""Select H"")"),"")</f>
        <v/>
      </c>
      <c r="H66" s="1" t="str">
        <f>IFERROR(__xludf.DUMMYFUNCTION(" IF(ISBLANK(B66), """", TIMEVALUE(ARRAYFORMULA(QUERY(Request_Import!D66:K66, ""Select I""))))"),"")</f>
        <v/>
      </c>
      <c r="I66" s="1" t="str">
        <f>IFERROR(__xludf.DUMMYFUNCTION(" QUERY(Request_Import!A66:J66, ""Select F"")"),"")</f>
        <v/>
      </c>
      <c r="J66" s="1" t="str">
        <f>IFERROR(__xludf.DUMMYFUNCTION(" QUERY(Request_Import!A66:J66, ""Select J"")"),"")</f>
        <v/>
      </c>
    </row>
    <row r="67">
      <c r="A67" s="9" t="str">
        <f t="array" ref="A67">IF(ISBLANK(B67), "", concatenate("R", ROW()))</f>
        <v/>
      </c>
      <c r="B67" s="9" t="str">
        <f>IFERROR(__xludf.DUMMYFUNCTION(" QUERY(Request_Import!A67:H67, ""Select B"")"),"")</f>
        <v/>
      </c>
      <c r="C67" s="1" t="str">
        <f>IFERROR(__xludf.DUMMYFUNCTION(" QUERY(Request_Import!A67:H67, ""Select C"")"),"")</f>
        <v/>
      </c>
      <c r="D67" s="1" t="str">
        <f>IFERROR(__xludf.DUMMYFUNCTION(" QUERY(Request_Import!A67:H67, ""Select D"")"),"")</f>
        <v/>
      </c>
      <c r="E67" s="1" t="str">
        <f>IFERROR(__xludf.DUMMYFUNCTION(" QUERY(Request_Import!A67:H67, ""Select E"")"),"")</f>
        <v/>
      </c>
      <c r="F67" s="1" t="str">
        <f>IFERROR(__xludf.DUMMYFUNCTION(" QUERY(Request_Import!A67:H67, ""Select G"")"),"")</f>
        <v/>
      </c>
      <c r="G67" s="1" t="str">
        <f>IFERROR(__xludf.DUMMYFUNCTION(" QUERY(Request_Import!A67:H67, ""Select H"")"),"")</f>
        <v/>
      </c>
      <c r="H67" s="1" t="str">
        <f>IFERROR(__xludf.DUMMYFUNCTION(" IF(ISBLANK(B67), """", TIMEVALUE(ARRAYFORMULA(QUERY(Request_Import!D67:K67, ""Select I""))))"),"")</f>
        <v/>
      </c>
      <c r="I67" s="1" t="str">
        <f>IFERROR(__xludf.DUMMYFUNCTION(" QUERY(Request_Import!A67:J67, ""Select F"")"),"")</f>
        <v/>
      </c>
      <c r="J67" s="1" t="str">
        <f>IFERROR(__xludf.DUMMYFUNCTION(" QUERY(Request_Import!A67:J67, ""Select J"")"),"")</f>
        <v/>
      </c>
    </row>
    <row r="68">
      <c r="A68" s="9" t="str">
        <f t="array" ref="A68">IF(ISBLANK(B68), "", concatenate("R", ROW()))</f>
        <v/>
      </c>
      <c r="B68" s="9" t="str">
        <f>IFERROR(__xludf.DUMMYFUNCTION(" QUERY(Request_Import!A68:H68, ""Select B"")"),"")</f>
        <v/>
      </c>
      <c r="C68" s="1" t="str">
        <f>IFERROR(__xludf.DUMMYFUNCTION(" QUERY(Request_Import!A68:H68, ""Select C"")"),"")</f>
        <v/>
      </c>
      <c r="D68" s="1" t="str">
        <f>IFERROR(__xludf.DUMMYFUNCTION(" QUERY(Request_Import!A68:H68, ""Select D"")"),"")</f>
        <v/>
      </c>
      <c r="E68" s="1" t="str">
        <f>IFERROR(__xludf.DUMMYFUNCTION(" QUERY(Request_Import!A68:H68, ""Select E"")"),"")</f>
        <v/>
      </c>
      <c r="F68" s="1" t="str">
        <f>IFERROR(__xludf.DUMMYFUNCTION(" QUERY(Request_Import!A68:H68, ""Select G"")"),"")</f>
        <v/>
      </c>
      <c r="G68" s="1" t="str">
        <f>IFERROR(__xludf.DUMMYFUNCTION(" QUERY(Request_Import!A68:H68, ""Select H"")"),"")</f>
        <v/>
      </c>
      <c r="H68" s="1" t="str">
        <f>IFERROR(__xludf.DUMMYFUNCTION(" IF(ISBLANK(B68), """", TIMEVALUE(ARRAYFORMULA(QUERY(Request_Import!D68:K68, ""Select I""))))"),"")</f>
        <v/>
      </c>
      <c r="I68" s="1" t="str">
        <f>IFERROR(__xludf.DUMMYFUNCTION(" QUERY(Request_Import!A68:J68, ""Select F"")"),"")</f>
        <v/>
      </c>
      <c r="J68" s="1" t="str">
        <f>IFERROR(__xludf.DUMMYFUNCTION(" QUERY(Request_Import!A68:J68, ""Select J"")"),"")</f>
        <v/>
      </c>
    </row>
    <row r="69">
      <c r="A69" s="9" t="str">
        <f t="array" ref="A69">IF(ISBLANK(B69), "", concatenate("R", ROW()))</f>
        <v/>
      </c>
      <c r="B69" s="9" t="str">
        <f>IFERROR(__xludf.DUMMYFUNCTION(" QUERY(Request_Import!A69:H69, ""Select B"")"),"")</f>
        <v/>
      </c>
      <c r="C69" s="1" t="str">
        <f>IFERROR(__xludf.DUMMYFUNCTION(" QUERY(Request_Import!A69:H69, ""Select C"")"),"")</f>
        <v/>
      </c>
      <c r="D69" s="1" t="str">
        <f>IFERROR(__xludf.DUMMYFUNCTION(" QUERY(Request_Import!A69:H69, ""Select D"")"),"")</f>
        <v/>
      </c>
      <c r="E69" s="1" t="str">
        <f>IFERROR(__xludf.DUMMYFUNCTION(" QUERY(Request_Import!A69:H69, ""Select E"")"),"")</f>
        <v/>
      </c>
      <c r="F69" s="1" t="str">
        <f>IFERROR(__xludf.DUMMYFUNCTION(" QUERY(Request_Import!A69:H69, ""Select G"")"),"")</f>
        <v/>
      </c>
      <c r="G69" s="1" t="str">
        <f>IFERROR(__xludf.DUMMYFUNCTION(" QUERY(Request_Import!A69:H69, ""Select H"")"),"")</f>
        <v/>
      </c>
      <c r="H69" s="1" t="str">
        <f>IFERROR(__xludf.DUMMYFUNCTION(" IF(ISBLANK(B69), """", TIMEVALUE(ARRAYFORMULA(QUERY(Request_Import!D69:K69, ""Select I""))))"),"")</f>
        <v/>
      </c>
      <c r="I69" s="1" t="str">
        <f>IFERROR(__xludf.DUMMYFUNCTION(" QUERY(Request_Import!A69:J69, ""Select F"")"),"")</f>
        <v/>
      </c>
      <c r="J69" s="1" t="str">
        <f>IFERROR(__xludf.DUMMYFUNCTION(" QUERY(Request_Import!A69:J69, ""Select J"")"),"")</f>
        <v/>
      </c>
    </row>
    <row r="70">
      <c r="A70" s="9" t="str">
        <f t="array" ref="A70">IF(ISBLANK(B70), "", concatenate("R", ROW()))</f>
        <v/>
      </c>
      <c r="B70" s="9" t="str">
        <f>IFERROR(__xludf.DUMMYFUNCTION(" QUERY(Request_Import!A70:H70, ""Select B"")"),"")</f>
        <v/>
      </c>
      <c r="C70" s="1" t="str">
        <f>IFERROR(__xludf.DUMMYFUNCTION(" QUERY(Request_Import!A70:H70, ""Select C"")"),"")</f>
        <v/>
      </c>
      <c r="D70" s="1" t="str">
        <f>IFERROR(__xludf.DUMMYFUNCTION(" QUERY(Request_Import!A70:H70, ""Select D"")"),"")</f>
        <v/>
      </c>
      <c r="E70" s="1" t="str">
        <f>IFERROR(__xludf.DUMMYFUNCTION(" QUERY(Request_Import!A70:H70, ""Select E"")"),"")</f>
        <v/>
      </c>
      <c r="F70" s="1" t="str">
        <f>IFERROR(__xludf.DUMMYFUNCTION(" QUERY(Request_Import!A70:H70, ""Select G"")"),"")</f>
        <v/>
      </c>
      <c r="G70" s="1" t="str">
        <f>IFERROR(__xludf.DUMMYFUNCTION(" QUERY(Request_Import!A70:H70, ""Select H"")"),"")</f>
        <v/>
      </c>
      <c r="H70" s="1" t="str">
        <f>IFERROR(__xludf.DUMMYFUNCTION(" IF(ISBLANK(B70), """", TIMEVALUE(ARRAYFORMULA(QUERY(Request_Import!D70:K70, ""Select I""))))"),"")</f>
        <v/>
      </c>
      <c r="I70" s="1" t="str">
        <f>IFERROR(__xludf.DUMMYFUNCTION(" QUERY(Request_Import!A70:J70, ""Select F"")"),"")</f>
        <v/>
      </c>
      <c r="J70" s="1" t="str">
        <f>IFERROR(__xludf.DUMMYFUNCTION(" QUERY(Request_Import!A70:J70, ""Select J"")"),"")</f>
        <v/>
      </c>
    </row>
    <row r="71">
      <c r="A71" s="9" t="str">
        <f t="array" ref="A71">IF(ISBLANK(B71), "", concatenate("R", ROW()))</f>
        <v/>
      </c>
      <c r="B71" s="9" t="str">
        <f>IFERROR(__xludf.DUMMYFUNCTION(" QUERY(Request_Import!A71:H71, ""Select B"")"),"")</f>
        <v/>
      </c>
      <c r="C71" s="1" t="str">
        <f>IFERROR(__xludf.DUMMYFUNCTION(" QUERY(Request_Import!A71:H71, ""Select C"")"),"")</f>
        <v/>
      </c>
      <c r="D71" s="1" t="str">
        <f>IFERROR(__xludf.DUMMYFUNCTION(" QUERY(Request_Import!A71:H71, ""Select D"")"),"")</f>
        <v/>
      </c>
      <c r="E71" s="1" t="str">
        <f>IFERROR(__xludf.DUMMYFUNCTION(" QUERY(Request_Import!A71:H71, ""Select E"")"),"")</f>
        <v/>
      </c>
      <c r="F71" s="1" t="str">
        <f>IFERROR(__xludf.DUMMYFUNCTION(" QUERY(Request_Import!A71:H71, ""Select G"")"),"")</f>
        <v/>
      </c>
      <c r="G71" s="1" t="str">
        <f>IFERROR(__xludf.DUMMYFUNCTION(" QUERY(Request_Import!A71:H71, ""Select H"")"),"")</f>
        <v/>
      </c>
      <c r="H71" s="1" t="str">
        <f>IFERROR(__xludf.DUMMYFUNCTION(" IF(ISBLANK(B71), """", TIMEVALUE(ARRAYFORMULA(QUERY(Request_Import!D71:K71, ""Select I""))))"),"")</f>
        <v/>
      </c>
      <c r="I71" s="1" t="str">
        <f>IFERROR(__xludf.DUMMYFUNCTION(" QUERY(Request_Import!A71:J71, ""Select F"")"),"")</f>
        <v/>
      </c>
      <c r="J71" s="1" t="str">
        <f>IFERROR(__xludf.DUMMYFUNCTION(" QUERY(Request_Import!A71:J71, ""Select J"")"),"")</f>
        <v/>
      </c>
    </row>
    <row r="72">
      <c r="A72" s="9" t="str">
        <f t="array" ref="A72">IF(ISBLANK(B72), "", concatenate("R", ROW()))</f>
        <v/>
      </c>
      <c r="B72" s="9" t="str">
        <f>IFERROR(__xludf.DUMMYFUNCTION(" QUERY(Request_Import!A72:H72, ""Select B"")"),"")</f>
        <v/>
      </c>
      <c r="C72" s="1" t="str">
        <f>IFERROR(__xludf.DUMMYFUNCTION(" QUERY(Request_Import!A72:H72, ""Select C"")"),"")</f>
        <v/>
      </c>
      <c r="D72" s="1" t="str">
        <f>IFERROR(__xludf.DUMMYFUNCTION(" QUERY(Request_Import!A72:H72, ""Select D"")"),"")</f>
        <v/>
      </c>
      <c r="E72" s="1" t="str">
        <f>IFERROR(__xludf.DUMMYFUNCTION(" QUERY(Request_Import!A72:H72, ""Select E"")"),"")</f>
        <v/>
      </c>
      <c r="F72" s="1" t="str">
        <f>IFERROR(__xludf.DUMMYFUNCTION(" QUERY(Request_Import!A72:H72, ""Select G"")"),"")</f>
        <v/>
      </c>
      <c r="G72" s="1" t="str">
        <f>IFERROR(__xludf.DUMMYFUNCTION(" QUERY(Request_Import!A72:H72, ""Select H"")"),"")</f>
        <v/>
      </c>
      <c r="H72" s="1" t="str">
        <f>IFERROR(__xludf.DUMMYFUNCTION(" IF(ISBLANK(B72), """", TIMEVALUE(ARRAYFORMULA(QUERY(Request_Import!D72:K72, ""Select I""))))"),"")</f>
        <v/>
      </c>
      <c r="I72" s="1" t="str">
        <f>IFERROR(__xludf.DUMMYFUNCTION(" QUERY(Request_Import!A72:J72, ""Select F"")"),"")</f>
        <v/>
      </c>
      <c r="J72" s="1" t="str">
        <f>IFERROR(__xludf.DUMMYFUNCTION(" QUERY(Request_Import!A72:J72, ""Select J"")"),"")</f>
        <v/>
      </c>
    </row>
    <row r="73">
      <c r="A73" s="9" t="str">
        <f t="array" ref="A73">IF(ISBLANK(B73), "", concatenate("R", ROW()))</f>
        <v/>
      </c>
      <c r="B73" s="9" t="str">
        <f>IFERROR(__xludf.DUMMYFUNCTION(" QUERY(Request_Import!A73:H73, ""Select B"")"),"")</f>
        <v/>
      </c>
      <c r="C73" s="1" t="str">
        <f>IFERROR(__xludf.DUMMYFUNCTION(" QUERY(Request_Import!A73:H73, ""Select C"")"),"")</f>
        <v/>
      </c>
      <c r="D73" s="1" t="str">
        <f>IFERROR(__xludf.DUMMYFUNCTION(" QUERY(Request_Import!A73:H73, ""Select D"")"),"")</f>
        <v/>
      </c>
      <c r="E73" s="1" t="str">
        <f>IFERROR(__xludf.DUMMYFUNCTION(" QUERY(Request_Import!A73:H73, ""Select E"")"),"")</f>
        <v/>
      </c>
      <c r="F73" s="1" t="str">
        <f>IFERROR(__xludf.DUMMYFUNCTION(" QUERY(Request_Import!A73:H73, ""Select G"")"),"")</f>
        <v/>
      </c>
      <c r="G73" s="1" t="str">
        <f>IFERROR(__xludf.DUMMYFUNCTION(" QUERY(Request_Import!A73:H73, ""Select H"")"),"")</f>
        <v/>
      </c>
      <c r="H73" s="1" t="str">
        <f>IFERROR(__xludf.DUMMYFUNCTION(" IF(ISBLANK(B73), """", TIMEVALUE(ARRAYFORMULA(QUERY(Request_Import!D73:K73, ""Select I""))))"),"")</f>
        <v/>
      </c>
      <c r="I73" s="1" t="str">
        <f>IFERROR(__xludf.DUMMYFUNCTION(" QUERY(Request_Import!A73:J73, ""Select F"")"),"")</f>
        <v/>
      </c>
      <c r="J73" s="1" t="str">
        <f>IFERROR(__xludf.DUMMYFUNCTION(" QUERY(Request_Import!A73:J73, ""Select J"")"),"")</f>
        <v/>
      </c>
    </row>
    <row r="74">
      <c r="A74" s="9" t="str">
        <f t="array" ref="A74">IF(ISBLANK(B74), "", concatenate("R", ROW()))</f>
        <v/>
      </c>
      <c r="B74" s="9" t="str">
        <f>IFERROR(__xludf.DUMMYFUNCTION(" QUERY(Request_Import!A74:H74, ""Select B"")"),"")</f>
        <v/>
      </c>
      <c r="C74" s="1" t="str">
        <f>IFERROR(__xludf.DUMMYFUNCTION(" QUERY(Request_Import!A74:H74, ""Select C"")"),"")</f>
        <v/>
      </c>
      <c r="D74" s="1" t="str">
        <f>IFERROR(__xludf.DUMMYFUNCTION(" QUERY(Request_Import!A74:H74, ""Select D"")"),"")</f>
        <v/>
      </c>
      <c r="E74" s="1" t="str">
        <f>IFERROR(__xludf.DUMMYFUNCTION(" QUERY(Request_Import!A74:H74, ""Select E"")"),"")</f>
        <v/>
      </c>
      <c r="F74" s="1" t="str">
        <f>IFERROR(__xludf.DUMMYFUNCTION(" QUERY(Request_Import!A74:H74, ""Select G"")"),"")</f>
        <v/>
      </c>
      <c r="G74" s="1" t="str">
        <f>IFERROR(__xludf.DUMMYFUNCTION(" QUERY(Request_Import!A74:H74, ""Select H"")"),"")</f>
        <v/>
      </c>
      <c r="H74" s="1" t="str">
        <f>IFERROR(__xludf.DUMMYFUNCTION(" IF(ISBLANK(B74), """", TIMEVALUE(ARRAYFORMULA(QUERY(Request_Import!D74:K74, ""Select I""))))"),"")</f>
        <v/>
      </c>
      <c r="I74" s="1" t="str">
        <f>IFERROR(__xludf.DUMMYFUNCTION(" QUERY(Request_Import!A74:J74, ""Select F"")"),"")</f>
        <v/>
      </c>
      <c r="J74" s="1" t="str">
        <f>IFERROR(__xludf.DUMMYFUNCTION(" QUERY(Request_Import!A74:J74, ""Select J"")"),"")</f>
        <v/>
      </c>
    </row>
    <row r="75">
      <c r="A75" s="9" t="str">
        <f t="array" ref="A75">IF(ISBLANK(B75), "", concatenate("R", ROW()))</f>
        <v/>
      </c>
      <c r="B75" s="9" t="str">
        <f>IFERROR(__xludf.DUMMYFUNCTION(" QUERY(Request_Import!A75:H75, ""Select B"")"),"")</f>
        <v/>
      </c>
      <c r="C75" s="1" t="str">
        <f>IFERROR(__xludf.DUMMYFUNCTION(" QUERY(Request_Import!A75:H75, ""Select C"")"),"")</f>
        <v/>
      </c>
      <c r="D75" s="1" t="str">
        <f>IFERROR(__xludf.DUMMYFUNCTION(" QUERY(Request_Import!A75:H75, ""Select D"")"),"")</f>
        <v/>
      </c>
      <c r="E75" s="1" t="str">
        <f>IFERROR(__xludf.DUMMYFUNCTION(" QUERY(Request_Import!A75:H75, ""Select E"")"),"")</f>
        <v/>
      </c>
      <c r="F75" s="1" t="str">
        <f>IFERROR(__xludf.DUMMYFUNCTION(" QUERY(Request_Import!A75:H75, ""Select G"")"),"")</f>
        <v/>
      </c>
      <c r="G75" s="1" t="str">
        <f>IFERROR(__xludf.DUMMYFUNCTION(" QUERY(Request_Import!A75:H75, ""Select H"")"),"")</f>
        <v/>
      </c>
      <c r="H75" s="1" t="str">
        <f>IFERROR(__xludf.DUMMYFUNCTION(" IF(ISBLANK(B75), """", TIMEVALUE(ARRAYFORMULA(QUERY(Request_Import!D75:K75, ""Select I""))))"),"")</f>
        <v/>
      </c>
      <c r="I75" s="1" t="str">
        <f>IFERROR(__xludf.DUMMYFUNCTION(" QUERY(Request_Import!A75:J75, ""Select F"")"),"")</f>
        <v/>
      </c>
      <c r="J75" s="1" t="str">
        <f>IFERROR(__xludf.DUMMYFUNCTION(" QUERY(Request_Import!A75:J75, ""Select J"")"),"")</f>
        <v/>
      </c>
    </row>
    <row r="76">
      <c r="A76" s="9" t="str">
        <f t="array" ref="A76">IF(ISBLANK(B76), "", concatenate("R", ROW()))</f>
        <v/>
      </c>
      <c r="B76" s="9" t="str">
        <f>IFERROR(__xludf.DUMMYFUNCTION(" QUERY(Request_Import!A76:H76, ""Select B"")"),"")</f>
        <v/>
      </c>
      <c r="C76" s="1" t="str">
        <f>IFERROR(__xludf.DUMMYFUNCTION(" QUERY(Request_Import!A76:H76, ""Select C"")"),"")</f>
        <v/>
      </c>
      <c r="D76" s="1" t="str">
        <f>IFERROR(__xludf.DUMMYFUNCTION(" QUERY(Request_Import!A76:H76, ""Select D"")"),"")</f>
        <v/>
      </c>
      <c r="E76" s="1" t="str">
        <f>IFERROR(__xludf.DUMMYFUNCTION(" QUERY(Request_Import!A76:H76, ""Select E"")"),"")</f>
        <v/>
      </c>
      <c r="F76" s="1" t="str">
        <f>IFERROR(__xludf.DUMMYFUNCTION(" QUERY(Request_Import!A76:H76, ""Select G"")"),"")</f>
        <v/>
      </c>
      <c r="G76" s="1" t="str">
        <f>IFERROR(__xludf.DUMMYFUNCTION(" QUERY(Request_Import!A76:H76, ""Select H"")"),"")</f>
        <v/>
      </c>
      <c r="H76" s="1" t="str">
        <f>IFERROR(__xludf.DUMMYFUNCTION(" IF(ISBLANK(B76), """", TIMEVALUE(ARRAYFORMULA(QUERY(Request_Import!D76:K76, ""Select I""))))"),"")</f>
        <v/>
      </c>
      <c r="I76" s="1" t="str">
        <f>IFERROR(__xludf.DUMMYFUNCTION(" QUERY(Request_Import!A76:J76, ""Select F"")"),"")</f>
        <v/>
      </c>
      <c r="J76" s="1" t="str">
        <f>IFERROR(__xludf.DUMMYFUNCTION(" QUERY(Request_Import!A76:J76, ""Select J"")"),"")</f>
        <v/>
      </c>
    </row>
    <row r="77">
      <c r="A77" s="9" t="str">
        <f t="array" ref="A77">IF(ISBLANK(B77), "", concatenate("R", ROW()))</f>
        <v/>
      </c>
      <c r="B77" s="9" t="str">
        <f>IFERROR(__xludf.DUMMYFUNCTION(" QUERY(Request_Import!A77:H77, ""Select B"")"),"")</f>
        <v/>
      </c>
      <c r="C77" s="1" t="str">
        <f>IFERROR(__xludf.DUMMYFUNCTION(" QUERY(Request_Import!A77:H77, ""Select C"")"),"")</f>
        <v/>
      </c>
      <c r="D77" s="1" t="str">
        <f>IFERROR(__xludf.DUMMYFUNCTION(" QUERY(Request_Import!A77:H77, ""Select D"")"),"")</f>
        <v/>
      </c>
      <c r="E77" s="1" t="str">
        <f>IFERROR(__xludf.DUMMYFUNCTION(" QUERY(Request_Import!A77:H77, ""Select E"")"),"")</f>
        <v/>
      </c>
      <c r="F77" s="1" t="str">
        <f>IFERROR(__xludf.DUMMYFUNCTION(" QUERY(Request_Import!A77:H77, ""Select G"")"),"")</f>
        <v/>
      </c>
      <c r="G77" s="1" t="str">
        <f>IFERROR(__xludf.DUMMYFUNCTION(" QUERY(Request_Import!A77:H77, ""Select H"")"),"")</f>
        <v/>
      </c>
      <c r="H77" s="1" t="str">
        <f>IFERROR(__xludf.DUMMYFUNCTION(" IF(ISBLANK(B77), """", TIMEVALUE(ARRAYFORMULA(QUERY(Request_Import!D77:K77, ""Select I""))))"),"")</f>
        <v/>
      </c>
      <c r="I77" s="1" t="str">
        <f>IFERROR(__xludf.DUMMYFUNCTION(" QUERY(Request_Import!A77:J77, ""Select F"")"),"")</f>
        <v/>
      </c>
      <c r="J77" s="1" t="str">
        <f>IFERROR(__xludf.DUMMYFUNCTION(" QUERY(Request_Import!A77:J77, ""Select J"")"),"")</f>
        <v/>
      </c>
    </row>
    <row r="78">
      <c r="A78" s="9" t="str">
        <f t="array" ref="A78">IF(ISBLANK(B78), "", concatenate("R", ROW()))</f>
        <v/>
      </c>
      <c r="B78" s="9" t="str">
        <f>IFERROR(__xludf.DUMMYFUNCTION(" QUERY(Request_Import!A78:H78, ""Select B"")"),"")</f>
        <v/>
      </c>
      <c r="C78" s="1" t="str">
        <f>IFERROR(__xludf.DUMMYFUNCTION(" QUERY(Request_Import!A78:H78, ""Select C"")"),"")</f>
        <v/>
      </c>
      <c r="D78" s="1" t="str">
        <f>IFERROR(__xludf.DUMMYFUNCTION(" QUERY(Request_Import!A78:H78, ""Select D"")"),"")</f>
        <v/>
      </c>
      <c r="E78" s="1" t="str">
        <f>IFERROR(__xludf.DUMMYFUNCTION(" QUERY(Request_Import!A78:H78, ""Select E"")"),"")</f>
        <v/>
      </c>
      <c r="F78" s="1" t="str">
        <f>IFERROR(__xludf.DUMMYFUNCTION(" QUERY(Request_Import!A78:H78, ""Select G"")"),"")</f>
        <v/>
      </c>
      <c r="G78" s="1" t="str">
        <f>IFERROR(__xludf.DUMMYFUNCTION(" QUERY(Request_Import!A78:H78, ""Select H"")"),"")</f>
        <v/>
      </c>
      <c r="H78" s="1" t="str">
        <f>IFERROR(__xludf.DUMMYFUNCTION(" IF(ISBLANK(B78), """", TIMEVALUE(ARRAYFORMULA(QUERY(Request_Import!D78:K78, ""Select I""))))"),"")</f>
        <v/>
      </c>
      <c r="I78" s="1" t="str">
        <f>IFERROR(__xludf.DUMMYFUNCTION(" QUERY(Request_Import!A78:J78, ""Select F"")"),"")</f>
        <v/>
      </c>
      <c r="J78" s="1" t="str">
        <f>IFERROR(__xludf.DUMMYFUNCTION(" QUERY(Request_Import!A78:J78, ""Select J"")"),"")</f>
        <v/>
      </c>
    </row>
    <row r="79">
      <c r="A79" s="9" t="str">
        <f t="array" ref="A79">IF(ISBLANK(B79), "", concatenate("R", ROW()))</f>
        <v/>
      </c>
      <c r="B79" s="9" t="str">
        <f>IFERROR(__xludf.DUMMYFUNCTION(" QUERY(Request_Import!A79:H79, ""Select B"")"),"")</f>
        <v/>
      </c>
      <c r="C79" s="1" t="str">
        <f>IFERROR(__xludf.DUMMYFUNCTION(" QUERY(Request_Import!A79:H79, ""Select C"")"),"")</f>
        <v/>
      </c>
      <c r="D79" s="1" t="str">
        <f>IFERROR(__xludf.DUMMYFUNCTION(" QUERY(Request_Import!A79:H79, ""Select D"")"),"")</f>
        <v/>
      </c>
      <c r="E79" s="1" t="str">
        <f>IFERROR(__xludf.DUMMYFUNCTION(" QUERY(Request_Import!A79:H79, ""Select E"")"),"")</f>
        <v/>
      </c>
      <c r="F79" s="1" t="str">
        <f>IFERROR(__xludf.DUMMYFUNCTION(" QUERY(Request_Import!A79:H79, ""Select G"")"),"")</f>
        <v/>
      </c>
      <c r="G79" s="1" t="str">
        <f>IFERROR(__xludf.DUMMYFUNCTION(" QUERY(Request_Import!A79:H79, ""Select H"")"),"")</f>
        <v/>
      </c>
      <c r="H79" s="1" t="str">
        <f>IFERROR(__xludf.DUMMYFUNCTION(" IF(ISBLANK(B79), """", TIMEVALUE(ARRAYFORMULA(QUERY(Request_Import!D79:K79, ""Select I""))))"),"")</f>
        <v/>
      </c>
      <c r="I79" s="1" t="str">
        <f>IFERROR(__xludf.DUMMYFUNCTION(" QUERY(Request_Import!A79:J79, ""Select F"")"),"")</f>
        <v/>
      </c>
      <c r="J79" s="1" t="str">
        <f>IFERROR(__xludf.DUMMYFUNCTION(" QUERY(Request_Import!A79:J79, ""Select J"")"),"")</f>
        <v/>
      </c>
    </row>
    <row r="80">
      <c r="A80" s="9" t="str">
        <f t="array" ref="A80">IF(ISBLANK(B80), "", concatenate("R", ROW()))</f>
        <v/>
      </c>
      <c r="B80" s="9" t="str">
        <f>IFERROR(__xludf.DUMMYFUNCTION(" QUERY(Request_Import!A80:H80, ""Select B"")"),"")</f>
        <v/>
      </c>
      <c r="C80" s="1" t="str">
        <f>IFERROR(__xludf.DUMMYFUNCTION(" QUERY(Request_Import!A80:H80, ""Select C"")"),"")</f>
        <v/>
      </c>
      <c r="D80" s="1" t="str">
        <f>IFERROR(__xludf.DUMMYFUNCTION(" QUERY(Request_Import!A80:H80, ""Select D"")"),"")</f>
        <v/>
      </c>
      <c r="E80" s="1" t="str">
        <f>IFERROR(__xludf.DUMMYFUNCTION(" QUERY(Request_Import!A80:H80, ""Select E"")"),"")</f>
        <v/>
      </c>
      <c r="F80" s="1" t="str">
        <f>IFERROR(__xludf.DUMMYFUNCTION(" QUERY(Request_Import!A80:H80, ""Select G"")"),"")</f>
        <v/>
      </c>
      <c r="G80" s="1" t="str">
        <f>IFERROR(__xludf.DUMMYFUNCTION(" QUERY(Request_Import!A80:H80, ""Select H"")"),"")</f>
        <v/>
      </c>
      <c r="H80" s="1" t="str">
        <f>IFERROR(__xludf.DUMMYFUNCTION(" IF(ISBLANK(B80), """", TIMEVALUE(ARRAYFORMULA(QUERY(Request_Import!D80:K80, ""Select I""))))"),"")</f>
        <v/>
      </c>
      <c r="I80" s="1" t="str">
        <f>IFERROR(__xludf.DUMMYFUNCTION(" QUERY(Request_Import!A80:J80, ""Select F"")"),"")</f>
        <v/>
      </c>
      <c r="J80" s="1" t="str">
        <f>IFERROR(__xludf.DUMMYFUNCTION(" QUERY(Request_Import!A80:J80, ""Select J"")"),"")</f>
        <v/>
      </c>
    </row>
    <row r="81">
      <c r="A81" s="9" t="str">
        <f t="array" ref="A81">IF(ISBLANK(B81), "", concatenate("R", ROW()))</f>
        <v/>
      </c>
      <c r="B81" s="9" t="str">
        <f>IFERROR(__xludf.DUMMYFUNCTION(" QUERY(Request_Import!A81:H81, ""Select B"")"),"")</f>
        <v/>
      </c>
      <c r="C81" s="1" t="str">
        <f>IFERROR(__xludf.DUMMYFUNCTION(" QUERY(Request_Import!A81:H81, ""Select C"")"),"")</f>
        <v/>
      </c>
      <c r="D81" s="1" t="str">
        <f>IFERROR(__xludf.DUMMYFUNCTION(" QUERY(Request_Import!A81:H81, ""Select D"")"),"")</f>
        <v/>
      </c>
      <c r="E81" s="1" t="str">
        <f>IFERROR(__xludf.DUMMYFUNCTION(" QUERY(Request_Import!A81:H81, ""Select E"")"),"")</f>
        <v/>
      </c>
      <c r="F81" s="1" t="str">
        <f>IFERROR(__xludf.DUMMYFUNCTION(" QUERY(Request_Import!A81:H81, ""Select G"")"),"")</f>
        <v/>
      </c>
      <c r="G81" s="1" t="str">
        <f>IFERROR(__xludf.DUMMYFUNCTION(" QUERY(Request_Import!A81:H81, ""Select H"")"),"")</f>
        <v/>
      </c>
      <c r="H81" s="1" t="str">
        <f>IFERROR(__xludf.DUMMYFUNCTION(" IF(ISBLANK(B81), """", TIMEVALUE(ARRAYFORMULA(QUERY(Request_Import!D81:K81, ""Select I""))))"),"")</f>
        <v/>
      </c>
      <c r="I81" s="1" t="str">
        <f>IFERROR(__xludf.DUMMYFUNCTION(" QUERY(Request_Import!A81:J81, ""Select F"")"),"")</f>
        <v/>
      </c>
      <c r="J81" s="1" t="str">
        <f>IFERROR(__xludf.DUMMYFUNCTION(" QUERY(Request_Import!A81:J81, ""Select J"")"),"")</f>
        <v/>
      </c>
    </row>
    <row r="82">
      <c r="A82" s="9" t="str">
        <f t="array" ref="A82">IF(ISBLANK(B82), "", concatenate("R", ROW()))</f>
        <v/>
      </c>
      <c r="B82" s="9" t="str">
        <f>IFERROR(__xludf.DUMMYFUNCTION(" QUERY(Request_Import!A82:H82, ""Select B"")"),"")</f>
        <v/>
      </c>
      <c r="C82" s="1" t="str">
        <f>IFERROR(__xludf.DUMMYFUNCTION(" QUERY(Request_Import!A82:H82, ""Select C"")"),"")</f>
        <v/>
      </c>
      <c r="D82" s="1" t="str">
        <f>IFERROR(__xludf.DUMMYFUNCTION(" QUERY(Request_Import!A82:H82, ""Select D"")"),"")</f>
        <v/>
      </c>
      <c r="E82" s="1" t="str">
        <f>IFERROR(__xludf.DUMMYFUNCTION(" QUERY(Request_Import!A82:H82, ""Select E"")"),"")</f>
        <v/>
      </c>
      <c r="F82" s="1" t="str">
        <f>IFERROR(__xludf.DUMMYFUNCTION(" QUERY(Request_Import!A82:H82, ""Select G"")"),"")</f>
        <v/>
      </c>
      <c r="G82" s="1" t="str">
        <f>IFERROR(__xludf.DUMMYFUNCTION(" QUERY(Request_Import!A82:H82, ""Select H"")"),"")</f>
        <v/>
      </c>
      <c r="H82" s="1" t="str">
        <f>IFERROR(__xludf.DUMMYFUNCTION(" IF(ISBLANK(B82), """", TIMEVALUE(ARRAYFORMULA(QUERY(Request_Import!D82:K82, ""Select I""))))"),"")</f>
        <v/>
      </c>
      <c r="I82" s="1" t="str">
        <f>IFERROR(__xludf.DUMMYFUNCTION(" QUERY(Request_Import!A82:J82, ""Select F"")"),"")</f>
        <v/>
      </c>
      <c r="J82" s="1" t="str">
        <f>IFERROR(__xludf.DUMMYFUNCTION(" QUERY(Request_Import!A82:J82, ""Select J"")"),"")</f>
        <v/>
      </c>
    </row>
    <row r="83">
      <c r="A83" s="9" t="str">
        <f t="array" ref="A83">IF(ISBLANK(B83), "", concatenate("R", ROW()))</f>
        <v/>
      </c>
      <c r="B83" s="9" t="str">
        <f>IFERROR(__xludf.DUMMYFUNCTION(" QUERY(Request_Import!A83:H83, ""Select B"")"),"")</f>
        <v/>
      </c>
      <c r="C83" s="1" t="str">
        <f>IFERROR(__xludf.DUMMYFUNCTION(" QUERY(Request_Import!A83:H83, ""Select C"")"),"")</f>
        <v/>
      </c>
      <c r="D83" s="1" t="str">
        <f>IFERROR(__xludf.DUMMYFUNCTION(" QUERY(Request_Import!A83:H83, ""Select D"")"),"")</f>
        <v/>
      </c>
      <c r="E83" s="1" t="str">
        <f>IFERROR(__xludf.DUMMYFUNCTION(" QUERY(Request_Import!A83:H83, ""Select E"")"),"")</f>
        <v/>
      </c>
      <c r="F83" s="1" t="str">
        <f>IFERROR(__xludf.DUMMYFUNCTION(" QUERY(Request_Import!A83:H83, ""Select G"")"),"")</f>
        <v/>
      </c>
      <c r="G83" s="1" t="str">
        <f>IFERROR(__xludf.DUMMYFUNCTION(" QUERY(Request_Import!A83:H83, ""Select H"")"),"")</f>
        <v/>
      </c>
      <c r="H83" s="1" t="str">
        <f>IFERROR(__xludf.DUMMYFUNCTION(" IF(ISBLANK(B83), """", TIMEVALUE(ARRAYFORMULA(QUERY(Request_Import!D83:K83, ""Select I""))))"),"")</f>
        <v/>
      </c>
      <c r="I83" s="1" t="str">
        <f>IFERROR(__xludf.DUMMYFUNCTION(" QUERY(Request_Import!A83:J83, ""Select F"")"),"")</f>
        <v/>
      </c>
      <c r="J83" s="1" t="str">
        <f>IFERROR(__xludf.DUMMYFUNCTION(" QUERY(Request_Import!A83:J83, ""Select J"")"),"")</f>
        <v/>
      </c>
    </row>
    <row r="84">
      <c r="A84" s="9" t="str">
        <f t="array" ref="A84">IF(ISBLANK(B84), "", concatenate("R", ROW()))</f>
        <v/>
      </c>
      <c r="B84" s="9" t="str">
        <f>IFERROR(__xludf.DUMMYFUNCTION(" QUERY(Request_Import!A84:H84, ""Select B"")"),"")</f>
        <v/>
      </c>
      <c r="C84" s="1" t="str">
        <f>IFERROR(__xludf.DUMMYFUNCTION(" QUERY(Request_Import!A84:H84, ""Select C"")"),"")</f>
        <v/>
      </c>
      <c r="D84" s="1" t="str">
        <f>IFERROR(__xludf.DUMMYFUNCTION(" QUERY(Request_Import!A84:H84, ""Select D"")"),"")</f>
        <v/>
      </c>
      <c r="E84" s="1" t="str">
        <f>IFERROR(__xludf.DUMMYFUNCTION(" QUERY(Request_Import!A84:H84, ""Select E"")"),"")</f>
        <v/>
      </c>
      <c r="F84" s="1" t="str">
        <f>IFERROR(__xludf.DUMMYFUNCTION(" QUERY(Request_Import!A84:H84, ""Select G"")"),"")</f>
        <v/>
      </c>
      <c r="G84" s="1" t="str">
        <f>IFERROR(__xludf.DUMMYFUNCTION(" QUERY(Request_Import!A84:H84, ""Select H"")"),"")</f>
        <v/>
      </c>
      <c r="H84" s="1" t="str">
        <f>IFERROR(__xludf.DUMMYFUNCTION(" IF(ISBLANK(B84), """", TIMEVALUE(ARRAYFORMULA(QUERY(Request_Import!D84:K84, ""Select I""))))"),"")</f>
        <v/>
      </c>
      <c r="I84" s="1" t="str">
        <f>IFERROR(__xludf.DUMMYFUNCTION(" QUERY(Request_Import!A84:J84, ""Select F"")"),"")</f>
        <v/>
      </c>
      <c r="J84" s="1" t="str">
        <f>IFERROR(__xludf.DUMMYFUNCTION(" QUERY(Request_Import!A84:J84, ""Select J"")"),"")</f>
        <v/>
      </c>
    </row>
    <row r="85">
      <c r="A85" s="9" t="str">
        <f t="array" ref="A85">IF(ISBLANK(B85), "", concatenate("R", ROW()))</f>
        <v/>
      </c>
      <c r="B85" s="9" t="str">
        <f>IFERROR(__xludf.DUMMYFUNCTION(" QUERY(Request_Import!A85:H85, ""Select B"")"),"")</f>
        <v/>
      </c>
      <c r="C85" s="1" t="str">
        <f>IFERROR(__xludf.DUMMYFUNCTION(" QUERY(Request_Import!A85:H85, ""Select C"")"),"")</f>
        <v/>
      </c>
      <c r="D85" s="1" t="str">
        <f>IFERROR(__xludf.DUMMYFUNCTION(" QUERY(Request_Import!A85:H85, ""Select D"")"),"")</f>
        <v/>
      </c>
      <c r="E85" s="1" t="str">
        <f>IFERROR(__xludf.DUMMYFUNCTION(" QUERY(Request_Import!A85:H85, ""Select E"")"),"")</f>
        <v/>
      </c>
      <c r="F85" s="1" t="str">
        <f>IFERROR(__xludf.DUMMYFUNCTION(" QUERY(Request_Import!A85:H85, ""Select G"")"),"")</f>
        <v/>
      </c>
      <c r="G85" s="1" t="str">
        <f>IFERROR(__xludf.DUMMYFUNCTION(" QUERY(Request_Import!A85:H85, ""Select H"")"),"")</f>
        <v/>
      </c>
      <c r="H85" s="1" t="str">
        <f>IFERROR(__xludf.DUMMYFUNCTION(" IF(ISBLANK(B85), """", TIMEVALUE(ARRAYFORMULA(QUERY(Request_Import!D85:K85, ""Select I""))))"),"")</f>
        <v/>
      </c>
      <c r="I85" s="1" t="str">
        <f>IFERROR(__xludf.DUMMYFUNCTION(" QUERY(Request_Import!A85:J85, ""Select F"")"),"")</f>
        <v/>
      </c>
      <c r="J85" s="1" t="str">
        <f>IFERROR(__xludf.DUMMYFUNCTION(" QUERY(Request_Import!A85:J85, ""Select J"")"),"")</f>
        <v/>
      </c>
    </row>
    <row r="86">
      <c r="A86" s="9" t="str">
        <f t="array" ref="A86">IF(ISBLANK(B86), "", concatenate("R", ROW()))</f>
        <v/>
      </c>
      <c r="B86" s="9" t="str">
        <f>IFERROR(__xludf.DUMMYFUNCTION(" QUERY(Request_Import!A86:H86, ""Select B"")"),"")</f>
        <v/>
      </c>
      <c r="C86" s="1" t="str">
        <f>IFERROR(__xludf.DUMMYFUNCTION(" QUERY(Request_Import!A86:H86, ""Select C"")"),"")</f>
        <v/>
      </c>
      <c r="D86" s="1" t="str">
        <f>IFERROR(__xludf.DUMMYFUNCTION(" QUERY(Request_Import!A86:H86, ""Select D"")"),"")</f>
        <v/>
      </c>
      <c r="E86" s="1" t="str">
        <f>IFERROR(__xludf.DUMMYFUNCTION(" QUERY(Request_Import!A86:H86, ""Select E"")"),"")</f>
        <v/>
      </c>
      <c r="F86" s="1" t="str">
        <f>IFERROR(__xludf.DUMMYFUNCTION(" QUERY(Request_Import!A86:H86, ""Select G"")"),"")</f>
        <v/>
      </c>
      <c r="G86" s="1" t="str">
        <f>IFERROR(__xludf.DUMMYFUNCTION(" QUERY(Request_Import!A86:H86, ""Select H"")"),"")</f>
        <v/>
      </c>
      <c r="H86" s="1" t="str">
        <f>IFERROR(__xludf.DUMMYFUNCTION(" IF(ISBLANK(B86), """", TIMEVALUE(ARRAYFORMULA(QUERY(Request_Import!D86:K86, ""Select I""))))"),"")</f>
        <v/>
      </c>
      <c r="I86" s="1" t="str">
        <f>IFERROR(__xludf.DUMMYFUNCTION(" QUERY(Request_Import!A86:J86, ""Select F"")"),"")</f>
        <v/>
      </c>
      <c r="J86" s="1" t="str">
        <f>IFERROR(__xludf.DUMMYFUNCTION(" QUERY(Request_Import!A86:J86, ""Select J"")"),"")</f>
        <v/>
      </c>
    </row>
    <row r="87">
      <c r="A87" s="9" t="str">
        <f t="array" ref="A87">IF(ISBLANK(B87), "", concatenate("R", ROW()))</f>
        <v/>
      </c>
      <c r="B87" s="9" t="str">
        <f>IFERROR(__xludf.DUMMYFUNCTION(" QUERY(Request_Import!A87:H87, ""Select B"")"),"")</f>
        <v/>
      </c>
      <c r="C87" s="1" t="str">
        <f>IFERROR(__xludf.DUMMYFUNCTION(" QUERY(Request_Import!A87:H87, ""Select C"")"),"")</f>
        <v/>
      </c>
      <c r="D87" s="1" t="str">
        <f>IFERROR(__xludf.DUMMYFUNCTION(" QUERY(Request_Import!A87:H87, ""Select D"")"),"")</f>
        <v/>
      </c>
      <c r="E87" s="1" t="str">
        <f>IFERROR(__xludf.DUMMYFUNCTION(" QUERY(Request_Import!A87:H87, ""Select E"")"),"")</f>
        <v/>
      </c>
      <c r="F87" s="1" t="str">
        <f>IFERROR(__xludf.DUMMYFUNCTION(" QUERY(Request_Import!A87:H87, ""Select G"")"),"")</f>
        <v/>
      </c>
      <c r="G87" s="1" t="str">
        <f>IFERROR(__xludf.DUMMYFUNCTION(" QUERY(Request_Import!A87:H87, ""Select H"")"),"")</f>
        <v/>
      </c>
      <c r="H87" s="1" t="str">
        <f>IFERROR(__xludf.DUMMYFUNCTION(" IF(ISBLANK(B87), """", TIMEVALUE(ARRAYFORMULA(QUERY(Request_Import!D87:K87, ""Select I""))))"),"")</f>
        <v/>
      </c>
      <c r="I87" s="1" t="str">
        <f>IFERROR(__xludf.DUMMYFUNCTION(" QUERY(Request_Import!A87:J87, ""Select F"")"),"")</f>
        <v/>
      </c>
      <c r="J87" s="1" t="str">
        <f>IFERROR(__xludf.DUMMYFUNCTION(" QUERY(Request_Import!A87:J87, ""Select J"")"),"")</f>
        <v/>
      </c>
    </row>
    <row r="88">
      <c r="A88" s="9" t="str">
        <f t="array" ref="A88">IF(ISBLANK(B88), "", concatenate("R", ROW()))</f>
        <v/>
      </c>
      <c r="B88" s="9" t="str">
        <f>IFERROR(__xludf.DUMMYFUNCTION(" QUERY(Request_Import!A88:H88, ""Select B"")"),"")</f>
        <v/>
      </c>
      <c r="C88" s="1" t="str">
        <f>IFERROR(__xludf.DUMMYFUNCTION(" QUERY(Request_Import!A88:H88, ""Select C"")"),"")</f>
        <v/>
      </c>
      <c r="D88" s="1" t="str">
        <f>IFERROR(__xludf.DUMMYFUNCTION(" QUERY(Request_Import!A88:H88, ""Select D"")"),"")</f>
        <v/>
      </c>
      <c r="E88" s="1" t="str">
        <f>IFERROR(__xludf.DUMMYFUNCTION(" QUERY(Request_Import!A88:H88, ""Select E"")"),"")</f>
        <v/>
      </c>
      <c r="F88" s="1" t="str">
        <f>IFERROR(__xludf.DUMMYFUNCTION(" QUERY(Request_Import!A88:H88, ""Select G"")"),"")</f>
        <v/>
      </c>
      <c r="G88" s="1" t="str">
        <f>IFERROR(__xludf.DUMMYFUNCTION(" QUERY(Request_Import!A88:H88, ""Select H"")"),"")</f>
        <v/>
      </c>
      <c r="H88" s="1" t="str">
        <f>IFERROR(__xludf.DUMMYFUNCTION(" IF(ISBLANK(B88), """", TIMEVALUE(ARRAYFORMULA(QUERY(Request_Import!D88:K88, ""Select I""))))"),"")</f>
        <v/>
      </c>
      <c r="I88" s="1" t="str">
        <f>IFERROR(__xludf.DUMMYFUNCTION(" QUERY(Request_Import!A88:J88, ""Select F"")"),"")</f>
        <v/>
      </c>
      <c r="J88" s="1" t="str">
        <f>IFERROR(__xludf.DUMMYFUNCTION(" QUERY(Request_Import!A88:J88, ""Select J"")"),"")</f>
        <v/>
      </c>
    </row>
    <row r="89">
      <c r="A89" s="9" t="str">
        <f t="array" ref="A89">IF(ISBLANK(B89), "", concatenate("R", ROW()))</f>
        <v/>
      </c>
      <c r="B89" s="9" t="str">
        <f>IFERROR(__xludf.DUMMYFUNCTION(" QUERY(Request_Import!A89:H89, ""Select B"")"),"")</f>
        <v/>
      </c>
      <c r="C89" s="1" t="str">
        <f>IFERROR(__xludf.DUMMYFUNCTION(" QUERY(Request_Import!A89:H89, ""Select C"")"),"")</f>
        <v/>
      </c>
      <c r="D89" s="1" t="str">
        <f>IFERROR(__xludf.DUMMYFUNCTION(" QUERY(Request_Import!A89:H89, ""Select D"")"),"")</f>
        <v/>
      </c>
      <c r="E89" s="1" t="str">
        <f>IFERROR(__xludf.DUMMYFUNCTION(" QUERY(Request_Import!A89:H89, ""Select E"")"),"")</f>
        <v/>
      </c>
      <c r="F89" s="1" t="str">
        <f>IFERROR(__xludf.DUMMYFUNCTION(" QUERY(Request_Import!A89:H89, ""Select G"")"),"")</f>
        <v/>
      </c>
      <c r="G89" s="1" t="str">
        <f>IFERROR(__xludf.DUMMYFUNCTION(" QUERY(Request_Import!A89:H89, ""Select H"")"),"")</f>
        <v/>
      </c>
      <c r="H89" s="1" t="str">
        <f>IFERROR(__xludf.DUMMYFUNCTION(" IF(ISBLANK(B89), """", TIMEVALUE(ARRAYFORMULA(QUERY(Request_Import!D89:K89, ""Select I""))))"),"")</f>
        <v/>
      </c>
      <c r="I89" s="1" t="str">
        <f>IFERROR(__xludf.DUMMYFUNCTION(" QUERY(Request_Import!A89:J89, ""Select F"")"),"")</f>
        <v/>
      </c>
      <c r="J89" s="1" t="str">
        <f>IFERROR(__xludf.DUMMYFUNCTION(" QUERY(Request_Import!A89:J89, ""Select J"")"),"")</f>
        <v/>
      </c>
    </row>
    <row r="90">
      <c r="A90" s="9" t="str">
        <f t="array" ref="A90">IF(ISBLANK(B90), "", concatenate("R", ROW()))</f>
        <v/>
      </c>
      <c r="B90" s="9" t="str">
        <f>IFERROR(__xludf.DUMMYFUNCTION(" QUERY(Request_Import!A90:H90, ""Select B"")"),"")</f>
        <v/>
      </c>
      <c r="C90" s="1" t="str">
        <f>IFERROR(__xludf.DUMMYFUNCTION(" QUERY(Request_Import!A90:H90, ""Select C"")"),"")</f>
        <v/>
      </c>
      <c r="D90" s="1" t="str">
        <f>IFERROR(__xludf.DUMMYFUNCTION(" QUERY(Request_Import!A90:H90, ""Select D"")"),"")</f>
        <v/>
      </c>
      <c r="E90" s="1" t="str">
        <f>IFERROR(__xludf.DUMMYFUNCTION(" QUERY(Request_Import!A90:H90, ""Select E"")"),"")</f>
        <v/>
      </c>
      <c r="F90" s="1" t="str">
        <f>IFERROR(__xludf.DUMMYFUNCTION(" QUERY(Request_Import!A90:H90, ""Select G"")"),"")</f>
        <v/>
      </c>
      <c r="G90" s="1" t="str">
        <f>IFERROR(__xludf.DUMMYFUNCTION(" QUERY(Request_Import!A90:H90, ""Select H"")"),"")</f>
        <v/>
      </c>
      <c r="H90" s="1" t="str">
        <f>IFERROR(__xludf.DUMMYFUNCTION(" IF(ISBLANK(B90), """", TIMEVALUE(ARRAYFORMULA(QUERY(Request_Import!D90:K90, ""Select I""))))"),"")</f>
        <v/>
      </c>
      <c r="I90" s="1" t="str">
        <f>IFERROR(__xludf.DUMMYFUNCTION(" QUERY(Request_Import!A90:J90, ""Select F"")"),"")</f>
        <v/>
      </c>
      <c r="J90" s="1" t="str">
        <f>IFERROR(__xludf.DUMMYFUNCTION(" QUERY(Request_Import!A90:J90, ""Select J"")"),"")</f>
        <v/>
      </c>
    </row>
    <row r="91">
      <c r="A91" s="9" t="str">
        <f t="array" ref="A91">IF(ISBLANK(B91), "", concatenate("R", ROW()))</f>
        <v/>
      </c>
      <c r="B91" s="9" t="str">
        <f>IFERROR(__xludf.DUMMYFUNCTION(" QUERY(Request_Import!A91:H91, ""Select B"")"),"")</f>
        <v/>
      </c>
      <c r="C91" s="1" t="str">
        <f>IFERROR(__xludf.DUMMYFUNCTION(" QUERY(Request_Import!A91:H91, ""Select C"")"),"")</f>
        <v/>
      </c>
      <c r="D91" s="1" t="str">
        <f>IFERROR(__xludf.DUMMYFUNCTION(" QUERY(Request_Import!A91:H91, ""Select D"")"),"")</f>
        <v/>
      </c>
      <c r="E91" s="1" t="str">
        <f>IFERROR(__xludf.DUMMYFUNCTION(" QUERY(Request_Import!A91:H91, ""Select E"")"),"")</f>
        <v/>
      </c>
      <c r="F91" s="1" t="str">
        <f>IFERROR(__xludf.DUMMYFUNCTION(" QUERY(Request_Import!A91:H91, ""Select G"")"),"")</f>
        <v/>
      </c>
      <c r="G91" s="1" t="str">
        <f>IFERROR(__xludf.DUMMYFUNCTION(" QUERY(Request_Import!A91:H91, ""Select H"")"),"")</f>
        <v/>
      </c>
      <c r="H91" s="1" t="str">
        <f>IFERROR(__xludf.DUMMYFUNCTION(" IF(ISBLANK(B91), """", TIMEVALUE(ARRAYFORMULA(QUERY(Request_Import!D91:K91, ""Select I""))))"),"")</f>
        <v/>
      </c>
      <c r="I91" s="1" t="str">
        <f>IFERROR(__xludf.DUMMYFUNCTION(" QUERY(Request_Import!A91:J91, ""Select F"")"),"")</f>
        <v/>
      </c>
      <c r="J91" s="1" t="str">
        <f>IFERROR(__xludf.DUMMYFUNCTION(" QUERY(Request_Import!A91:J91, ""Select J"")"),"")</f>
        <v/>
      </c>
    </row>
    <row r="92">
      <c r="A92" s="9" t="str">
        <f t="array" ref="A92">IF(ISBLANK(B92), "", concatenate("R", ROW()))</f>
        <v/>
      </c>
      <c r="B92" s="9" t="str">
        <f>IFERROR(__xludf.DUMMYFUNCTION(" QUERY(Request_Import!A92:H92, ""Select B"")"),"")</f>
        <v/>
      </c>
      <c r="C92" s="1" t="str">
        <f>IFERROR(__xludf.DUMMYFUNCTION(" QUERY(Request_Import!A92:H92, ""Select C"")"),"")</f>
        <v/>
      </c>
      <c r="D92" s="1" t="str">
        <f>IFERROR(__xludf.DUMMYFUNCTION(" QUERY(Request_Import!A92:H92, ""Select D"")"),"")</f>
        <v/>
      </c>
      <c r="E92" s="1" t="str">
        <f>IFERROR(__xludf.DUMMYFUNCTION(" QUERY(Request_Import!A92:H92, ""Select E"")"),"")</f>
        <v/>
      </c>
      <c r="F92" s="1" t="str">
        <f>IFERROR(__xludf.DUMMYFUNCTION(" QUERY(Request_Import!A92:H92, ""Select G"")"),"")</f>
        <v/>
      </c>
      <c r="G92" s="1" t="str">
        <f>IFERROR(__xludf.DUMMYFUNCTION(" QUERY(Request_Import!A92:H92, ""Select H"")"),"")</f>
        <v/>
      </c>
      <c r="H92" s="1" t="str">
        <f>IFERROR(__xludf.DUMMYFUNCTION(" IF(ISBLANK(B92), """", TIMEVALUE(ARRAYFORMULA(QUERY(Request_Import!D92:K92, ""Select I""))))"),"")</f>
        <v/>
      </c>
      <c r="I92" s="1" t="str">
        <f>IFERROR(__xludf.DUMMYFUNCTION(" QUERY(Request_Import!A92:J92, ""Select F"")"),"")</f>
        <v/>
      </c>
      <c r="J92" s="1" t="str">
        <f>IFERROR(__xludf.DUMMYFUNCTION(" QUERY(Request_Import!A92:J92, ""Select J"")"),"")</f>
        <v/>
      </c>
    </row>
    <row r="93">
      <c r="A93" s="9" t="str">
        <f t="array" ref="A93">IF(ISBLANK(B93), "", concatenate("R", ROW()))</f>
        <v/>
      </c>
      <c r="B93" s="9" t="str">
        <f>IFERROR(__xludf.DUMMYFUNCTION(" QUERY(Request_Import!A93:H93, ""Select B"")"),"")</f>
        <v/>
      </c>
      <c r="C93" s="1" t="str">
        <f>IFERROR(__xludf.DUMMYFUNCTION(" QUERY(Request_Import!A93:H93, ""Select C"")"),"")</f>
        <v/>
      </c>
      <c r="D93" s="1" t="str">
        <f>IFERROR(__xludf.DUMMYFUNCTION(" QUERY(Request_Import!A93:H93, ""Select D"")"),"")</f>
        <v/>
      </c>
      <c r="E93" s="1" t="str">
        <f>IFERROR(__xludf.DUMMYFUNCTION(" QUERY(Request_Import!A93:H93, ""Select E"")"),"")</f>
        <v/>
      </c>
      <c r="F93" s="1" t="str">
        <f>IFERROR(__xludf.DUMMYFUNCTION(" QUERY(Request_Import!A93:H93, ""Select G"")"),"")</f>
        <v/>
      </c>
      <c r="G93" s="1" t="str">
        <f>IFERROR(__xludf.DUMMYFUNCTION(" QUERY(Request_Import!A93:H93, ""Select H"")"),"")</f>
        <v/>
      </c>
      <c r="H93" s="1" t="str">
        <f>IFERROR(__xludf.DUMMYFUNCTION(" IF(ISBLANK(B93), """", TIMEVALUE(ARRAYFORMULA(QUERY(Request_Import!D93:K93, ""Select I""))))"),"")</f>
        <v/>
      </c>
      <c r="I93" s="1" t="str">
        <f>IFERROR(__xludf.DUMMYFUNCTION(" QUERY(Request_Import!A93:J93, ""Select F"")"),"")</f>
        <v/>
      </c>
      <c r="J93" s="1" t="str">
        <f>IFERROR(__xludf.DUMMYFUNCTION(" QUERY(Request_Import!A93:J93, ""Select J"")"),"")</f>
        <v/>
      </c>
    </row>
    <row r="94">
      <c r="A94" s="9" t="str">
        <f t="array" ref="A94">IF(ISBLANK(B94), "", concatenate("R", ROW()))</f>
        <v/>
      </c>
      <c r="B94" s="9" t="str">
        <f>IFERROR(__xludf.DUMMYFUNCTION(" QUERY(Request_Import!A94:H94, ""Select B"")"),"")</f>
        <v/>
      </c>
      <c r="C94" s="1" t="str">
        <f>IFERROR(__xludf.DUMMYFUNCTION(" QUERY(Request_Import!A94:H94, ""Select C"")"),"")</f>
        <v/>
      </c>
      <c r="D94" s="1" t="str">
        <f>IFERROR(__xludf.DUMMYFUNCTION(" QUERY(Request_Import!A94:H94, ""Select D"")"),"")</f>
        <v/>
      </c>
      <c r="E94" s="1" t="str">
        <f>IFERROR(__xludf.DUMMYFUNCTION(" QUERY(Request_Import!A94:H94, ""Select E"")"),"")</f>
        <v/>
      </c>
      <c r="F94" s="1" t="str">
        <f>IFERROR(__xludf.DUMMYFUNCTION(" QUERY(Request_Import!A94:H94, ""Select G"")"),"")</f>
        <v/>
      </c>
      <c r="G94" s="1" t="str">
        <f>IFERROR(__xludf.DUMMYFUNCTION(" QUERY(Request_Import!A94:H94, ""Select H"")"),"")</f>
        <v/>
      </c>
      <c r="H94" s="1" t="str">
        <f>IFERROR(__xludf.DUMMYFUNCTION(" IF(ISBLANK(B94), """", TIMEVALUE(ARRAYFORMULA(QUERY(Request_Import!D94:K94, ""Select I""))))"),"")</f>
        <v/>
      </c>
      <c r="I94" s="1" t="str">
        <f>IFERROR(__xludf.DUMMYFUNCTION(" QUERY(Request_Import!A94:J94, ""Select F"")"),"")</f>
        <v/>
      </c>
      <c r="J94" s="1" t="str">
        <f>IFERROR(__xludf.DUMMYFUNCTION(" QUERY(Request_Import!A94:J94, ""Select J"")"),"")</f>
        <v/>
      </c>
    </row>
    <row r="95">
      <c r="A95" s="9" t="str">
        <f t="array" ref="A95">IF(ISBLANK(B95), "", concatenate("R", ROW()))</f>
        <v/>
      </c>
      <c r="B95" s="9" t="str">
        <f>IFERROR(__xludf.DUMMYFUNCTION(" QUERY(Request_Import!A95:H95, ""Select B"")"),"")</f>
        <v/>
      </c>
      <c r="C95" s="1" t="str">
        <f>IFERROR(__xludf.DUMMYFUNCTION(" QUERY(Request_Import!A95:H95, ""Select C"")"),"")</f>
        <v/>
      </c>
      <c r="D95" s="1" t="str">
        <f>IFERROR(__xludf.DUMMYFUNCTION(" QUERY(Request_Import!A95:H95, ""Select D"")"),"")</f>
        <v/>
      </c>
      <c r="E95" s="1" t="str">
        <f>IFERROR(__xludf.DUMMYFUNCTION(" QUERY(Request_Import!A95:H95, ""Select E"")"),"")</f>
        <v/>
      </c>
      <c r="F95" s="1" t="str">
        <f>IFERROR(__xludf.DUMMYFUNCTION(" QUERY(Request_Import!A95:H95, ""Select G"")"),"")</f>
        <v/>
      </c>
      <c r="G95" s="1" t="str">
        <f>IFERROR(__xludf.DUMMYFUNCTION(" QUERY(Request_Import!A95:H95, ""Select H"")"),"")</f>
        <v/>
      </c>
      <c r="H95" s="1" t="str">
        <f>IFERROR(__xludf.DUMMYFUNCTION(" IF(ISBLANK(B95), """", TIMEVALUE(ARRAYFORMULA(QUERY(Request_Import!D95:K95, ""Select I""))))"),"")</f>
        <v/>
      </c>
      <c r="I95" s="1" t="str">
        <f>IFERROR(__xludf.DUMMYFUNCTION(" QUERY(Request_Import!A95:J95, ""Select F"")"),"")</f>
        <v/>
      </c>
      <c r="J95" s="1" t="str">
        <f>IFERROR(__xludf.DUMMYFUNCTION(" QUERY(Request_Import!A95:J95, ""Select J"")"),"")</f>
        <v/>
      </c>
    </row>
    <row r="96">
      <c r="A96" s="9" t="str">
        <f t="array" ref="A96">IF(ISBLANK(B96), "", concatenate("R", ROW()))</f>
        <v/>
      </c>
      <c r="B96" s="9" t="str">
        <f>IFERROR(__xludf.DUMMYFUNCTION(" QUERY(Request_Import!A96:H96, ""Select B"")"),"")</f>
        <v/>
      </c>
      <c r="C96" s="1" t="str">
        <f>IFERROR(__xludf.DUMMYFUNCTION(" QUERY(Request_Import!A96:H96, ""Select C"")"),"")</f>
        <v/>
      </c>
      <c r="D96" s="1" t="str">
        <f>IFERROR(__xludf.DUMMYFUNCTION(" QUERY(Request_Import!A96:H96, ""Select D"")"),"")</f>
        <v/>
      </c>
      <c r="E96" s="1" t="str">
        <f>IFERROR(__xludf.DUMMYFUNCTION(" QUERY(Request_Import!A96:H96, ""Select E"")"),"")</f>
        <v/>
      </c>
      <c r="F96" s="1" t="str">
        <f>IFERROR(__xludf.DUMMYFUNCTION(" QUERY(Request_Import!A96:H96, ""Select G"")"),"")</f>
        <v/>
      </c>
      <c r="G96" s="1" t="str">
        <f>IFERROR(__xludf.DUMMYFUNCTION(" QUERY(Request_Import!A96:H96, ""Select H"")"),"")</f>
        <v/>
      </c>
      <c r="H96" s="1" t="str">
        <f>IFERROR(__xludf.DUMMYFUNCTION(" IF(ISBLANK(B96), """", TIMEVALUE(ARRAYFORMULA(QUERY(Request_Import!D96:K96, ""Select I""))))"),"")</f>
        <v/>
      </c>
      <c r="I96" s="1" t="str">
        <f>IFERROR(__xludf.DUMMYFUNCTION(" QUERY(Request_Import!A96:J96, ""Select F"")"),"")</f>
        <v/>
      </c>
      <c r="J96" s="1" t="str">
        <f>IFERROR(__xludf.DUMMYFUNCTION(" QUERY(Request_Import!A96:J96, ""Select J"")"),"")</f>
        <v/>
      </c>
    </row>
    <row r="97">
      <c r="A97" s="9" t="str">
        <f t="array" ref="A97">IF(ISBLANK(B97), "", concatenate("R", ROW()))</f>
        <v/>
      </c>
      <c r="B97" s="9" t="str">
        <f>IFERROR(__xludf.DUMMYFUNCTION(" QUERY(Request_Import!A97:H97, ""Select B"")"),"")</f>
        <v/>
      </c>
      <c r="C97" s="1" t="str">
        <f>IFERROR(__xludf.DUMMYFUNCTION(" QUERY(Request_Import!A97:H97, ""Select C"")"),"")</f>
        <v/>
      </c>
      <c r="D97" s="1" t="str">
        <f>IFERROR(__xludf.DUMMYFUNCTION(" QUERY(Request_Import!A97:H97, ""Select D"")"),"")</f>
        <v/>
      </c>
      <c r="E97" s="1" t="str">
        <f>IFERROR(__xludf.DUMMYFUNCTION(" QUERY(Request_Import!A97:H97, ""Select E"")"),"")</f>
        <v/>
      </c>
      <c r="F97" s="1" t="str">
        <f>IFERROR(__xludf.DUMMYFUNCTION(" QUERY(Request_Import!A97:H97, ""Select G"")"),"")</f>
        <v/>
      </c>
      <c r="G97" s="1" t="str">
        <f>IFERROR(__xludf.DUMMYFUNCTION(" QUERY(Request_Import!A97:H97, ""Select H"")"),"")</f>
        <v/>
      </c>
      <c r="H97" s="1" t="str">
        <f>IFERROR(__xludf.DUMMYFUNCTION(" IF(ISBLANK(B97), """", TIMEVALUE(ARRAYFORMULA(QUERY(Request_Import!D97:K97, ""Select I""))))"),"")</f>
        <v/>
      </c>
      <c r="I97" s="1" t="str">
        <f>IFERROR(__xludf.DUMMYFUNCTION(" QUERY(Request_Import!A97:J97, ""Select F"")"),"")</f>
        <v/>
      </c>
      <c r="J97" s="1" t="str">
        <f>IFERROR(__xludf.DUMMYFUNCTION(" QUERY(Request_Import!A97:J97, ""Select J"")"),"")</f>
        <v/>
      </c>
    </row>
    <row r="98">
      <c r="A98" s="9" t="str">
        <f t="array" ref="A98">IF(ISBLANK(B98), "", concatenate("R", ROW()))</f>
        <v/>
      </c>
      <c r="B98" s="9" t="str">
        <f>IFERROR(__xludf.DUMMYFUNCTION(" QUERY(Request_Import!A98:H98, ""Select B"")"),"")</f>
        <v/>
      </c>
      <c r="C98" s="1" t="str">
        <f>IFERROR(__xludf.DUMMYFUNCTION(" QUERY(Request_Import!A98:H98, ""Select C"")"),"")</f>
        <v/>
      </c>
      <c r="D98" s="1" t="str">
        <f>IFERROR(__xludf.DUMMYFUNCTION(" QUERY(Request_Import!A98:H98, ""Select D"")"),"")</f>
        <v/>
      </c>
      <c r="E98" s="1" t="str">
        <f>IFERROR(__xludf.DUMMYFUNCTION(" QUERY(Request_Import!A98:H98, ""Select E"")"),"")</f>
        <v/>
      </c>
      <c r="F98" s="1" t="str">
        <f>IFERROR(__xludf.DUMMYFUNCTION(" QUERY(Request_Import!A98:H98, ""Select G"")"),"")</f>
        <v/>
      </c>
      <c r="G98" s="1" t="str">
        <f>IFERROR(__xludf.DUMMYFUNCTION(" QUERY(Request_Import!A98:H98, ""Select H"")"),"")</f>
        <v/>
      </c>
      <c r="H98" s="1" t="str">
        <f>IFERROR(__xludf.DUMMYFUNCTION(" IF(ISBLANK(B98), """", TIMEVALUE(ARRAYFORMULA(QUERY(Request_Import!D98:K98, ""Select I""))))"),"")</f>
        <v/>
      </c>
      <c r="I98" s="1" t="str">
        <f>IFERROR(__xludf.DUMMYFUNCTION(" QUERY(Request_Import!A98:J98, ""Select F"")"),"")</f>
        <v/>
      </c>
      <c r="J98" s="1" t="str">
        <f>IFERROR(__xludf.DUMMYFUNCTION(" QUERY(Request_Import!A98:J98, ""Select J"")"),"")</f>
        <v/>
      </c>
    </row>
    <row r="99">
      <c r="A99" s="9" t="str">
        <f t="array" ref="A99">IF(ISBLANK(B99), "", concatenate("R", ROW()))</f>
        <v/>
      </c>
      <c r="B99" s="9" t="str">
        <f>IFERROR(__xludf.DUMMYFUNCTION(" QUERY(Request_Import!A99:H99, ""Select B"")"),"")</f>
        <v/>
      </c>
      <c r="C99" s="1" t="str">
        <f>IFERROR(__xludf.DUMMYFUNCTION(" QUERY(Request_Import!A99:H99, ""Select C"")"),"")</f>
        <v/>
      </c>
      <c r="D99" s="1" t="str">
        <f>IFERROR(__xludf.DUMMYFUNCTION(" QUERY(Request_Import!A99:H99, ""Select D"")"),"")</f>
        <v/>
      </c>
      <c r="E99" s="1" t="str">
        <f>IFERROR(__xludf.DUMMYFUNCTION(" QUERY(Request_Import!A99:H99, ""Select E"")"),"")</f>
        <v/>
      </c>
      <c r="F99" s="1" t="str">
        <f>IFERROR(__xludf.DUMMYFUNCTION(" QUERY(Request_Import!A99:H99, ""Select G"")"),"")</f>
        <v/>
      </c>
      <c r="G99" s="1" t="str">
        <f>IFERROR(__xludf.DUMMYFUNCTION(" QUERY(Request_Import!A99:H99, ""Select H"")"),"")</f>
        <v/>
      </c>
      <c r="H99" s="1" t="str">
        <f>IFERROR(__xludf.DUMMYFUNCTION(" IF(ISBLANK(B99), """", TIMEVALUE(ARRAYFORMULA(QUERY(Request_Import!D99:K99, ""Select I""))))"),"")</f>
        <v/>
      </c>
      <c r="I99" s="1" t="str">
        <f>IFERROR(__xludf.DUMMYFUNCTION(" QUERY(Request_Import!A99:J99, ""Select F"")"),"")</f>
        <v/>
      </c>
      <c r="J99" s="1" t="str">
        <f>IFERROR(__xludf.DUMMYFUNCTION(" QUERY(Request_Import!A99:J99, ""Select J"")"),"")</f>
        <v/>
      </c>
    </row>
    <row r="100">
      <c r="A100" s="9" t="str">
        <f t="array" ref="A100">IF(ISBLANK(B100), "", concatenate("R", ROW()))</f>
        <v/>
      </c>
      <c r="B100" s="9" t="str">
        <f>IFERROR(__xludf.DUMMYFUNCTION(" QUERY(Request_Import!A100:H100, ""Select B"")"),"")</f>
        <v/>
      </c>
      <c r="C100" s="1" t="str">
        <f>IFERROR(__xludf.DUMMYFUNCTION(" QUERY(Request_Import!A100:H100, ""Select C"")"),"")</f>
        <v/>
      </c>
      <c r="D100" s="1" t="str">
        <f>IFERROR(__xludf.DUMMYFUNCTION(" QUERY(Request_Import!A100:H100, ""Select D"")"),"")</f>
        <v/>
      </c>
      <c r="E100" s="1" t="str">
        <f>IFERROR(__xludf.DUMMYFUNCTION(" QUERY(Request_Import!A100:H100, ""Select E"")"),"")</f>
        <v/>
      </c>
      <c r="F100" s="1" t="str">
        <f>IFERROR(__xludf.DUMMYFUNCTION(" QUERY(Request_Import!A100:H100, ""Select G"")"),"")</f>
        <v/>
      </c>
      <c r="G100" s="1" t="str">
        <f>IFERROR(__xludf.DUMMYFUNCTION(" QUERY(Request_Import!A100:H100, ""Select H"")"),"")</f>
        <v/>
      </c>
      <c r="H100" s="1" t="str">
        <f>IFERROR(__xludf.DUMMYFUNCTION(" IF(ISBLANK(B100), """", TIMEVALUE(ARRAYFORMULA(QUERY(Request_Import!D100:K100, ""Select I""))))"),"")</f>
        <v/>
      </c>
      <c r="I100" s="1" t="str">
        <f>IFERROR(__xludf.DUMMYFUNCTION(" QUERY(Request_Import!A100:J100, ""Select F"")"),"")</f>
        <v/>
      </c>
      <c r="J100" s="1" t="str">
        <f>IFERROR(__xludf.DUMMYFUNCTION(" QUERY(Request_Import!A100:J100, ""Select J"")"),"")</f>
        <v/>
      </c>
    </row>
    <row r="101">
      <c r="A101" s="9" t="str">
        <f t="array" ref="A101">IF(ISBLANK(B101), "", concatenate("R", ROW()))</f>
        <v/>
      </c>
      <c r="B101" s="9" t="str">
        <f>IFERROR(__xludf.DUMMYFUNCTION(" QUERY(Request_Import!A101:H101, ""Select B"")"),"")</f>
        <v/>
      </c>
      <c r="C101" s="1" t="str">
        <f>IFERROR(__xludf.DUMMYFUNCTION(" QUERY(Request_Import!A101:H101, ""Select C"")"),"")</f>
        <v/>
      </c>
      <c r="D101" s="1" t="str">
        <f>IFERROR(__xludf.DUMMYFUNCTION(" QUERY(Request_Import!A101:H101, ""Select D"")"),"")</f>
        <v/>
      </c>
      <c r="E101" s="1" t="str">
        <f>IFERROR(__xludf.DUMMYFUNCTION(" QUERY(Request_Import!A101:H101, ""Select E"")"),"")</f>
        <v/>
      </c>
      <c r="F101" s="1" t="str">
        <f>IFERROR(__xludf.DUMMYFUNCTION(" QUERY(Request_Import!A101:H101, ""Select G"")"),"")</f>
        <v/>
      </c>
      <c r="G101" s="1" t="str">
        <f>IFERROR(__xludf.DUMMYFUNCTION(" QUERY(Request_Import!A101:H101, ""Select H"")"),"")</f>
        <v/>
      </c>
      <c r="H101" s="1" t="str">
        <f>IFERROR(__xludf.DUMMYFUNCTION(" IF(ISBLANK(B101), """", TIMEVALUE(ARRAYFORMULA(QUERY(Request_Import!D101:K101, ""Select I""))))"),"")</f>
        <v/>
      </c>
      <c r="I101" s="1" t="str">
        <f>IFERROR(__xludf.DUMMYFUNCTION(" QUERY(Request_Import!A101:J101, ""Select F"")"),"")</f>
        <v/>
      </c>
      <c r="J101" s="1" t="str">
        <f>IFERROR(__xludf.DUMMYFUNCTION(" QUERY(Request_Import!A101:J101, ""Select J"")"),"")</f>
        <v/>
      </c>
    </row>
    <row r="102">
      <c r="A102" s="9" t="str">
        <f t="array" ref="A102">IF(ISBLANK(B102), "", concatenate("R", ROW()))</f>
        <v/>
      </c>
      <c r="B102" s="9" t="str">
        <f>IFERROR(__xludf.DUMMYFUNCTION(" QUERY(Request_Import!A102:H102, ""Select B"")"),"")</f>
        <v/>
      </c>
      <c r="C102" s="1" t="str">
        <f>IFERROR(__xludf.DUMMYFUNCTION(" QUERY(Request_Import!A102:H102, ""Select C"")"),"")</f>
        <v/>
      </c>
      <c r="D102" s="1" t="str">
        <f>IFERROR(__xludf.DUMMYFUNCTION(" QUERY(Request_Import!A102:H102, ""Select D"")"),"")</f>
        <v/>
      </c>
      <c r="E102" s="1" t="str">
        <f>IFERROR(__xludf.DUMMYFUNCTION(" QUERY(Request_Import!A102:H102, ""Select E"")"),"")</f>
        <v/>
      </c>
      <c r="F102" s="1" t="str">
        <f>IFERROR(__xludf.DUMMYFUNCTION(" QUERY(Request_Import!A102:H102, ""Select G"")"),"")</f>
        <v/>
      </c>
      <c r="G102" s="1" t="str">
        <f>IFERROR(__xludf.DUMMYFUNCTION(" QUERY(Request_Import!A102:H102, ""Select H"")"),"")</f>
        <v/>
      </c>
      <c r="H102" s="1" t="str">
        <f>IFERROR(__xludf.DUMMYFUNCTION(" IF(ISBLANK(B102), """", TIMEVALUE(ARRAYFORMULA(QUERY(Request_Import!D102:K102, ""Select I""))))"),"")</f>
        <v/>
      </c>
      <c r="I102" s="1" t="str">
        <f>IFERROR(__xludf.DUMMYFUNCTION(" QUERY(Request_Import!A102:J102, ""Select F"")"),"")</f>
        <v/>
      </c>
      <c r="J102" s="1" t="str">
        <f>IFERROR(__xludf.DUMMYFUNCTION(" QUERY(Request_Import!A102:J102, ""Select J"")"),"")</f>
        <v/>
      </c>
    </row>
    <row r="103">
      <c r="A103" s="9" t="str">
        <f t="array" ref="A103">IF(ISBLANK(B103), "", concatenate("R", ROW()))</f>
        <v/>
      </c>
      <c r="B103" s="9" t="str">
        <f>IFERROR(__xludf.DUMMYFUNCTION(" QUERY(Request_Import!A103:H103, ""Select B"")"),"")</f>
        <v/>
      </c>
      <c r="C103" s="1" t="str">
        <f>IFERROR(__xludf.DUMMYFUNCTION(" QUERY(Request_Import!A103:H103, ""Select C"")"),"")</f>
        <v/>
      </c>
      <c r="D103" s="1" t="str">
        <f>IFERROR(__xludf.DUMMYFUNCTION(" QUERY(Request_Import!A103:H103, ""Select D"")"),"")</f>
        <v/>
      </c>
      <c r="E103" s="1" t="str">
        <f>IFERROR(__xludf.DUMMYFUNCTION(" QUERY(Request_Import!A103:H103, ""Select E"")"),"")</f>
        <v/>
      </c>
      <c r="F103" s="1" t="str">
        <f>IFERROR(__xludf.DUMMYFUNCTION(" QUERY(Request_Import!A103:H103, ""Select G"")"),"")</f>
        <v/>
      </c>
      <c r="G103" s="1" t="str">
        <f>IFERROR(__xludf.DUMMYFUNCTION(" QUERY(Request_Import!A103:H103, ""Select H"")"),"")</f>
        <v/>
      </c>
      <c r="H103" s="1" t="str">
        <f>IFERROR(__xludf.DUMMYFUNCTION(" IF(ISBLANK(B103), """", TIMEVALUE(ARRAYFORMULA(QUERY(Request_Import!D103:K103, ""Select I""))))"),"")</f>
        <v/>
      </c>
      <c r="I103" s="1" t="str">
        <f>IFERROR(__xludf.DUMMYFUNCTION(" QUERY(Request_Import!A103:J103, ""Select F"")"),"")</f>
        <v/>
      </c>
      <c r="J103" s="1" t="str">
        <f>IFERROR(__xludf.DUMMYFUNCTION(" QUERY(Request_Import!A103:J103, ""Select J"")"),"")</f>
        <v/>
      </c>
    </row>
    <row r="104">
      <c r="A104" s="9" t="str">
        <f t="array" ref="A104">IF(ISBLANK(B104), "", concatenate("R", ROW()))</f>
        <v/>
      </c>
      <c r="B104" s="9" t="str">
        <f>IFERROR(__xludf.DUMMYFUNCTION(" QUERY(Request_Import!A104:H104, ""Select B"")"),"")</f>
        <v/>
      </c>
      <c r="C104" s="1" t="str">
        <f>IFERROR(__xludf.DUMMYFUNCTION(" QUERY(Request_Import!A104:H104, ""Select C"")"),"")</f>
        <v/>
      </c>
      <c r="D104" s="1" t="str">
        <f>IFERROR(__xludf.DUMMYFUNCTION(" QUERY(Request_Import!A104:H104, ""Select D"")"),"")</f>
        <v/>
      </c>
      <c r="E104" s="1" t="str">
        <f>IFERROR(__xludf.DUMMYFUNCTION(" QUERY(Request_Import!A104:H104, ""Select E"")"),"")</f>
        <v/>
      </c>
      <c r="F104" s="1" t="str">
        <f>IFERROR(__xludf.DUMMYFUNCTION(" QUERY(Request_Import!A104:H104, ""Select G"")"),"")</f>
        <v/>
      </c>
      <c r="G104" s="1" t="str">
        <f>IFERROR(__xludf.DUMMYFUNCTION(" QUERY(Request_Import!A104:H104, ""Select H"")"),"")</f>
        <v/>
      </c>
      <c r="H104" s="1" t="str">
        <f>IFERROR(__xludf.DUMMYFUNCTION(" IF(ISBLANK(B104), """", TIMEVALUE(ARRAYFORMULA(QUERY(Request_Import!D104:K104, ""Select I""))))"),"")</f>
        <v/>
      </c>
      <c r="I104" s="1" t="str">
        <f>IFERROR(__xludf.DUMMYFUNCTION(" QUERY(Request_Import!A104:J104, ""Select F"")"),"")</f>
        <v/>
      </c>
      <c r="J104" s="1" t="str">
        <f>IFERROR(__xludf.DUMMYFUNCTION(" QUERY(Request_Import!A104:J104, ""Select J"")"),"")</f>
        <v/>
      </c>
    </row>
    <row r="105">
      <c r="A105" s="9" t="str">
        <f t="array" ref="A105">IF(ISBLANK(B105), "", concatenate("R", ROW()))</f>
        <v/>
      </c>
      <c r="B105" s="9" t="str">
        <f>IFERROR(__xludf.DUMMYFUNCTION(" QUERY(Request_Import!A105:H105, ""Select B"")"),"")</f>
        <v/>
      </c>
      <c r="C105" s="1" t="str">
        <f>IFERROR(__xludf.DUMMYFUNCTION(" QUERY(Request_Import!A105:H105, ""Select C"")"),"")</f>
        <v/>
      </c>
      <c r="D105" s="1" t="str">
        <f>IFERROR(__xludf.DUMMYFUNCTION(" QUERY(Request_Import!A105:H105, ""Select D"")"),"")</f>
        <v/>
      </c>
      <c r="E105" s="1" t="str">
        <f>IFERROR(__xludf.DUMMYFUNCTION(" QUERY(Request_Import!A105:H105, ""Select E"")"),"")</f>
        <v/>
      </c>
      <c r="F105" s="1" t="str">
        <f>IFERROR(__xludf.DUMMYFUNCTION(" QUERY(Request_Import!A105:H105, ""Select G"")"),"")</f>
        <v/>
      </c>
      <c r="G105" s="1" t="str">
        <f>IFERROR(__xludf.DUMMYFUNCTION(" QUERY(Request_Import!A105:H105, ""Select H"")"),"")</f>
        <v/>
      </c>
      <c r="H105" s="1" t="str">
        <f>IFERROR(__xludf.DUMMYFUNCTION(" IF(ISBLANK(B105), """", TIMEVALUE(ARRAYFORMULA(QUERY(Request_Import!D105:K105, ""Select I""))))"),"")</f>
        <v/>
      </c>
      <c r="I105" s="1" t="str">
        <f>IFERROR(__xludf.DUMMYFUNCTION(" QUERY(Request_Import!A105:J105, ""Select F"")"),"")</f>
        <v/>
      </c>
      <c r="J105" s="1" t="str">
        <f>IFERROR(__xludf.DUMMYFUNCTION(" QUERY(Request_Import!A105:J105, ""Select J"")"),"")</f>
        <v/>
      </c>
    </row>
    <row r="106">
      <c r="A106" s="9" t="str">
        <f t="array" ref="A106">IF(ISBLANK(B106), "", concatenate("R", ROW()))</f>
        <v/>
      </c>
      <c r="B106" s="9" t="str">
        <f>IFERROR(__xludf.DUMMYFUNCTION(" QUERY(Request_Import!A106:H106, ""Select B"")"),"")</f>
        <v/>
      </c>
      <c r="C106" s="1" t="str">
        <f>IFERROR(__xludf.DUMMYFUNCTION(" QUERY(Request_Import!A106:H106, ""Select C"")"),"")</f>
        <v/>
      </c>
      <c r="D106" s="1" t="str">
        <f>IFERROR(__xludf.DUMMYFUNCTION(" QUERY(Request_Import!A106:H106, ""Select D"")"),"")</f>
        <v/>
      </c>
      <c r="E106" s="1" t="str">
        <f>IFERROR(__xludf.DUMMYFUNCTION(" QUERY(Request_Import!A106:H106, ""Select E"")"),"")</f>
        <v/>
      </c>
      <c r="F106" s="1" t="str">
        <f>IFERROR(__xludf.DUMMYFUNCTION(" QUERY(Request_Import!A106:H106, ""Select G"")"),"")</f>
        <v/>
      </c>
      <c r="G106" s="1" t="str">
        <f>IFERROR(__xludf.DUMMYFUNCTION(" QUERY(Request_Import!A106:H106, ""Select H"")"),"")</f>
        <v/>
      </c>
      <c r="H106" s="1" t="str">
        <f>IFERROR(__xludf.DUMMYFUNCTION(" IF(ISBLANK(B106), """", TIMEVALUE(ARRAYFORMULA(QUERY(Request_Import!D106:K106, ""Select I""))))"),"")</f>
        <v/>
      </c>
      <c r="I106" s="1" t="str">
        <f>IFERROR(__xludf.DUMMYFUNCTION(" QUERY(Request_Import!A106:J106, ""Select F"")"),"")</f>
        <v/>
      </c>
      <c r="J106" s="1" t="str">
        <f>IFERROR(__xludf.DUMMYFUNCTION(" QUERY(Request_Import!A106:J106, ""Select J"")"),"")</f>
        <v/>
      </c>
    </row>
    <row r="107">
      <c r="A107" s="9" t="str">
        <f t="array" ref="A107">IF(ISBLANK(B107), "", concatenate("R", ROW()))</f>
        <v/>
      </c>
      <c r="B107" s="9" t="str">
        <f>IFERROR(__xludf.DUMMYFUNCTION(" QUERY(Request_Import!A107:H107, ""Select B"")"),"")</f>
        <v/>
      </c>
      <c r="C107" s="1" t="str">
        <f>IFERROR(__xludf.DUMMYFUNCTION(" QUERY(Request_Import!A107:H107, ""Select C"")"),"")</f>
        <v/>
      </c>
      <c r="D107" s="1" t="str">
        <f>IFERROR(__xludf.DUMMYFUNCTION(" QUERY(Request_Import!A107:H107, ""Select D"")"),"")</f>
        <v/>
      </c>
      <c r="E107" s="1" t="str">
        <f>IFERROR(__xludf.DUMMYFUNCTION(" QUERY(Request_Import!A107:H107, ""Select E"")"),"")</f>
        <v/>
      </c>
      <c r="F107" s="1" t="str">
        <f>IFERROR(__xludf.DUMMYFUNCTION(" QUERY(Request_Import!A107:H107, ""Select G"")"),"")</f>
        <v/>
      </c>
      <c r="G107" s="1" t="str">
        <f>IFERROR(__xludf.DUMMYFUNCTION(" QUERY(Request_Import!A107:H107, ""Select H"")"),"")</f>
        <v/>
      </c>
      <c r="H107" s="1" t="str">
        <f>IFERROR(__xludf.DUMMYFUNCTION(" IF(ISBLANK(B107), """", TIMEVALUE(ARRAYFORMULA(QUERY(Request_Import!D107:K107, ""Select I""))))"),"")</f>
        <v/>
      </c>
      <c r="I107" s="1" t="str">
        <f>IFERROR(__xludf.DUMMYFUNCTION(" QUERY(Request_Import!A107:J107, ""Select F"")"),"")</f>
        <v/>
      </c>
      <c r="J107" s="1" t="str">
        <f>IFERROR(__xludf.DUMMYFUNCTION(" QUERY(Request_Import!A107:J107, ""Select J"")"),"")</f>
        <v/>
      </c>
    </row>
    <row r="108">
      <c r="A108" s="9" t="str">
        <f t="array" ref="A108">IF(ISBLANK(B108), "", concatenate("R", ROW()))</f>
        <v/>
      </c>
      <c r="B108" s="9" t="str">
        <f>IFERROR(__xludf.DUMMYFUNCTION(" QUERY(Request_Import!A108:H108, ""Select B"")"),"")</f>
        <v/>
      </c>
      <c r="C108" s="1" t="str">
        <f>IFERROR(__xludf.DUMMYFUNCTION(" QUERY(Request_Import!A108:H108, ""Select C"")"),"")</f>
        <v/>
      </c>
      <c r="D108" s="1" t="str">
        <f>IFERROR(__xludf.DUMMYFUNCTION(" QUERY(Request_Import!A108:H108, ""Select D"")"),"")</f>
        <v/>
      </c>
      <c r="E108" s="1" t="str">
        <f>IFERROR(__xludf.DUMMYFUNCTION(" QUERY(Request_Import!A108:H108, ""Select E"")"),"")</f>
        <v/>
      </c>
      <c r="F108" s="1" t="str">
        <f>IFERROR(__xludf.DUMMYFUNCTION(" QUERY(Request_Import!A108:H108, ""Select G"")"),"")</f>
        <v/>
      </c>
      <c r="G108" s="1" t="str">
        <f>IFERROR(__xludf.DUMMYFUNCTION(" QUERY(Request_Import!A108:H108, ""Select H"")"),"")</f>
        <v/>
      </c>
      <c r="H108" s="1" t="str">
        <f>IFERROR(__xludf.DUMMYFUNCTION(" IF(ISBLANK(B108), """", TIMEVALUE(ARRAYFORMULA(QUERY(Request_Import!D108:K108, ""Select I""))))"),"")</f>
        <v/>
      </c>
      <c r="I108" s="1" t="str">
        <f>IFERROR(__xludf.DUMMYFUNCTION(" QUERY(Request_Import!A108:J108, ""Select F"")"),"")</f>
        <v/>
      </c>
      <c r="J108" s="1" t="str">
        <f>IFERROR(__xludf.DUMMYFUNCTION(" QUERY(Request_Import!A108:J108, ""Select J"")"),"")</f>
        <v/>
      </c>
    </row>
    <row r="109">
      <c r="A109" s="9" t="str">
        <f t="array" ref="A109">IF(ISBLANK(B109), "", concatenate("R", ROW()))</f>
        <v/>
      </c>
      <c r="B109" s="9" t="str">
        <f>IFERROR(__xludf.DUMMYFUNCTION(" QUERY(Request_Import!A109:H109, ""Select B"")"),"")</f>
        <v/>
      </c>
      <c r="C109" s="1" t="str">
        <f>IFERROR(__xludf.DUMMYFUNCTION(" QUERY(Request_Import!A109:H109, ""Select C"")"),"")</f>
        <v/>
      </c>
      <c r="D109" s="1" t="str">
        <f>IFERROR(__xludf.DUMMYFUNCTION(" QUERY(Request_Import!A109:H109, ""Select D"")"),"")</f>
        <v/>
      </c>
      <c r="E109" s="1" t="str">
        <f>IFERROR(__xludf.DUMMYFUNCTION(" QUERY(Request_Import!A109:H109, ""Select E"")"),"")</f>
        <v/>
      </c>
      <c r="F109" s="1" t="str">
        <f>IFERROR(__xludf.DUMMYFUNCTION(" QUERY(Request_Import!A109:H109, ""Select G"")"),"")</f>
        <v/>
      </c>
      <c r="G109" s="1" t="str">
        <f>IFERROR(__xludf.DUMMYFUNCTION(" QUERY(Request_Import!A109:H109, ""Select H"")"),"")</f>
        <v/>
      </c>
      <c r="H109" s="1" t="str">
        <f>IFERROR(__xludf.DUMMYFUNCTION(" IF(ISBLANK(B109), """", TIMEVALUE(ARRAYFORMULA(QUERY(Request_Import!D109:K109, ""Select I""))))"),"")</f>
        <v/>
      </c>
      <c r="I109" s="1" t="str">
        <f>IFERROR(__xludf.DUMMYFUNCTION(" QUERY(Request_Import!A109:J109, ""Select F"")"),"")</f>
        <v/>
      </c>
      <c r="J109" s="1" t="str">
        <f>IFERROR(__xludf.DUMMYFUNCTION(" QUERY(Request_Import!A109:J109, ""Select J"")"),"")</f>
        <v/>
      </c>
    </row>
    <row r="110">
      <c r="A110" s="9" t="str">
        <f t="array" ref="A110">IF(ISBLANK(B110), "", concatenate("R", ROW()))</f>
        <v/>
      </c>
      <c r="B110" s="9" t="str">
        <f>IFERROR(__xludf.DUMMYFUNCTION(" QUERY(Request_Import!A110:H110, ""Select B"")"),"")</f>
        <v/>
      </c>
      <c r="C110" s="1" t="str">
        <f>IFERROR(__xludf.DUMMYFUNCTION(" QUERY(Request_Import!A110:H110, ""Select C"")"),"")</f>
        <v/>
      </c>
      <c r="D110" s="1" t="str">
        <f>IFERROR(__xludf.DUMMYFUNCTION(" QUERY(Request_Import!A110:H110, ""Select D"")"),"")</f>
        <v/>
      </c>
      <c r="E110" s="1" t="str">
        <f>IFERROR(__xludf.DUMMYFUNCTION(" QUERY(Request_Import!A110:H110, ""Select E"")"),"")</f>
        <v/>
      </c>
      <c r="F110" s="1" t="str">
        <f>IFERROR(__xludf.DUMMYFUNCTION(" QUERY(Request_Import!A110:H110, ""Select G"")"),"")</f>
        <v/>
      </c>
      <c r="G110" s="1" t="str">
        <f>IFERROR(__xludf.DUMMYFUNCTION(" QUERY(Request_Import!A110:H110, ""Select H"")"),"")</f>
        <v/>
      </c>
      <c r="H110" s="1" t="str">
        <f>IFERROR(__xludf.DUMMYFUNCTION(" IF(ISBLANK(B110), """", TIMEVALUE(ARRAYFORMULA(QUERY(Request_Import!D110:K110, ""Select I""))))"),"")</f>
        <v/>
      </c>
      <c r="I110" s="1" t="str">
        <f>IFERROR(__xludf.DUMMYFUNCTION(" QUERY(Request_Import!A110:J110, ""Select F"")"),"")</f>
        <v/>
      </c>
      <c r="J110" s="1" t="str">
        <f>IFERROR(__xludf.DUMMYFUNCTION(" QUERY(Request_Import!A110:J110, ""Select J"")"),"")</f>
        <v/>
      </c>
    </row>
    <row r="111">
      <c r="A111" s="9" t="str">
        <f t="array" ref="A111">IF(ISBLANK(B111), "", concatenate("R", ROW()))</f>
        <v/>
      </c>
      <c r="B111" s="9" t="str">
        <f>IFERROR(__xludf.DUMMYFUNCTION(" QUERY(Request_Import!A111:H111, ""Select B"")"),"")</f>
        <v/>
      </c>
      <c r="C111" s="1" t="str">
        <f>IFERROR(__xludf.DUMMYFUNCTION(" QUERY(Request_Import!A111:H111, ""Select C"")"),"")</f>
        <v/>
      </c>
      <c r="D111" s="1" t="str">
        <f>IFERROR(__xludf.DUMMYFUNCTION(" QUERY(Request_Import!A111:H111, ""Select D"")"),"")</f>
        <v/>
      </c>
      <c r="E111" s="1" t="str">
        <f>IFERROR(__xludf.DUMMYFUNCTION(" QUERY(Request_Import!A111:H111, ""Select E"")"),"")</f>
        <v/>
      </c>
      <c r="F111" s="1" t="str">
        <f>IFERROR(__xludf.DUMMYFUNCTION(" QUERY(Request_Import!A111:H111, ""Select G"")"),"")</f>
        <v/>
      </c>
      <c r="G111" s="1" t="str">
        <f>IFERROR(__xludf.DUMMYFUNCTION(" QUERY(Request_Import!A111:H111, ""Select H"")"),"")</f>
        <v/>
      </c>
      <c r="H111" s="1" t="str">
        <f>IFERROR(__xludf.DUMMYFUNCTION(" IF(ISBLANK(B111), """", TIMEVALUE(ARRAYFORMULA(QUERY(Request_Import!D111:K111, ""Select I""))))"),"")</f>
        <v/>
      </c>
      <c r="I111" s="1" t="str">
        <f>IFERROR(__xludf.DUMMYFUNCTION(" QUERY(Request_Import!A111:J111, ""Select F"")"),"")</f>
        <v/>
      </c>
      <c r="J111" s="1" t="str">
        <f>IFERROR(__xludf.DUMMYFUNCTION(" QUERY(Request_Import!A111:J111, ""Select J"")"),"")</f>
        <v/>
      </c>
    </row>
    <row r="112">
      <c r="A112" s="9" t="str">
        <f t="array" ref="A112">IF(ISBLANK(B112), "", concatenate("R", ROW()))</f>
        <v/>
      </c>
      <c r="B112" s="9" t="str">
        <f>IFERROR(__xludf.DUMMYFUNCTION(" QUERY(Request_Import!A112:H112, ""Select B"")"),"")</f>
        <v/>
      </c>
      <c r="C112" s="1" t="str">
        <f>IFERROR(__xludf.DUMMYFUNCTION(" QUERY(Request_Import!A112:H112, ""Select C"")"),"")</f>
        <v/>
      </c>
      <c r="D112" s="1" t="str">
        <f>IFERROR(__xludf.DUMMYFUNCTION(" QUERY(Request_Import!A112:H112, ""Select D"")"),"")</f>
        <v/>
      </c>
      <c r="E112" s="1" t="str">
        <f>IFERROR(__xludf.DUMMYFUNCTION(" QUERY(Request_Import!A112:H112, ""Select E"")"),"")</f>
        <v/>
      </c>
      <c r="F112" s="1" t="str">
        <f>IFERROR(__xludf.DUMMYFUNCTION(" QUERY(Request_Import!A112:H112, ""Select G"")"),"")</f>
        <v/>
      </c>
      <c r="G112" s="1" t="str">
        <f>IFERROR(__xludf.DUMMYFUNCTION(" QUERY(Request_Import!A112:H112, ""Select H"")"),"")</f>
        <v/>
      </c>
      <c r="H112" s="1" t="str">
        <f>IFERROR(__xludf.DUMMYFUNCTION(" IF(ISBLANK(B112), """", TIMEVALUE(ARRAYFORMULA(QUERY(Request_Import!D112:K112, ""Select I""))))"),"")</f>
        <v/>
      </c>
      <c r="I112" s="1" t="str">
        <f>IFERROR(__xludf.DUMMYFUNCTION(" QUERY(Request_Import!A112:J112, ""Select F"")"),"")</f>
        <v/>
      </c>
      <c r="J112" s="1" t="str">
        <f>IFERROR(__xludf.DUMMYFUNCTION(" QUERY(Request_Import!A112:J112, ""Select J"")"),"")</f>
        <v/>
      </c>
    </row>
    <row r="113">
      <c r="A113" s="9" t="str">
        <f t="array" ref="A113">IF(ISBLANK(B113), "", concatenate("R", ROW()))</f>
        <v/>
      </c>
      <c r="B113" s="9" t="str">
        <f>IFERROR(__xludf.DUMMYFUNCTION(" QUERY(Request_Import!A113:H113, ""Select B"")"),"")</f>
        <v/>
      </c>
      <c r="C113" s="1" t="str">
        <f>IFERROR(__xludf.DUMMYFUNCTION(" QUERY(Request_Import!A113:H113, ""Select C"")"),"")</f>
        <v/>
      </c>
      <c r="D113" s="1" t="str">
        <f>IFERROR(__xludf.DUMMYFUNCTION(" QUERY(Request_Import!A113:H113, ""Select D"")"),"")</f>
        <v/>
      </c>
      <c r="E113" s="1" t="str">
        <f>IFERROR(__xludf.DUMMYFUNCTION(" QUERY(Request_Import!A113:H113, ""Select E"")"),"")</f>
        <v/>
      </c>
      <c r="F113" s="1" t="str">
        <f>IFERROR(__xludf.DUMMYFUNCTION(" QUERY(Request_Import!A113:H113, ""Select G"")"),"")</f>
        <v/>
      </c>
      <c r="G113" s="1" t="str">
        <f>IFERROR(__xludf.DUMMYFUNCTION(" QUERY(Request_Import!A113:H113, ""Select H"")"),"")</f>
        <v/>
      </c>
      <c r="H113" s="1" t="str">
        <f>IFERROR(__xludf.DUMMYFUNCTION(" IF(ISBLANK(B113), """", TIMEVALUE(ARRAYFORMULA(QUERY(Request_Import!D113:K113, ""Select I""))))"),"")</f>
        <v/>
      </c>
      <c r="I113" s="1" t="str">
        <f>IFERROR(__xludf.DUMMYFUNCTION(" QUERY(Request_Import!A113:J113, ""Select F"")"),"")</f>
        <v/>
      </c>
      <c r="J113" s="1" t="str">
        <f>IFERROR(__xludf.DUMMYFUNCTION(" QUERY(Request_Import!A113:J113, ""Select J"")"),"")</f>
        <v/>
      </c>
    </row>
    <row r="114">
      <c r="A114" s="9" t="str">
        <f t="array" ref="A114">IF(ISBLANK(B114), "", concatenate("R", ROW()))</f>
        <v/>
      </c>
      <c r="B114" s="9" t="str">
        <f>IFERROR(__xludf.DUMMYFUNCTION(" QUERY(Request_Import!A114:H114, ""Select B"")"),"")</f>
        <v/>
      </c>
      <c r="C114" s="1" t="str">
        <f>IFERROR(__xludf.DUMMYFUNCTION(" QUERY(Request_Import!A114:H114, ""Select C"")"),"")</f>
        <v/>
      </c>
      <c r="D114" s="1" t="str">
        <f>IFERROR(__xludf.DUMMYFUNCTION(" QUERY(Request_Import!A114:H114, ""Select D"")"),"")</f>
        <v/>
      </c>
      <c r="E114" s="1" t="str">
        <f>IFERROR(__xludf.DUMMYFUNCTION(" QUERY(Request_Import!A114:H114, ""Select E"")"),"")</f>
        <v/>
      </c>
      <c r="F114" s="1" t="str">
        <f>IFERROR(__xludf.DUMMYFUNCTION(" QUERY(Request_Import!A114:H114, ""Select G"")"),"")</f>
        <v/>
      </c>
      <c r="G114" s="1" t="str">
        <f>IFERROR(__xludf.DUMMYFUNCTION(" QUERY(Request_Import!A114:H114, ""Select H"")"),"")</f>
        <v/>
      </c>
      <c r="H114" s="1" t="str">
        <f>IFERROR(__xludf.DUMMYFUNCTION(" IF(ISBLANK(B114), """", TIMEVALUE(ARRAYFORMULA(QUERY(Request_Import!D114:K114, ""Select I""))))"),"")</f>
        <v/>
      </c>
      <c r="I114" s="1" t="str">
        <f>IFERROR(__xludf.DUMMYFUNCTION(" QUERY(Request_Import!A114:J114, ""Select F"")"),"")</f>
        <v/>
      </c>
      <c r="J114" s="1" t="str">
        <f>IFERROR(__xludf.DUMMYFUNCTION(" QUERY(Request_Import!A114:J114, ""Select J"")"),"")</f>
        <v/>
      </c>
    </row>
    <row r="115">
      <c r="A115" s="9" t="str">
        <f t="array" ref="A115">IF(ISBLANK(B115), "", concatenate("R", ROW()))</f>
        <v/>
      </c>
      <c r="B115" s="9" t="str">
        <f>IFERROR(__xludf.DUMMYFUNCTION(" QUERY(Request_Import!A115:H115, ""Select B"")"),"")</f>
        <v/>
      </c>
      <c r="C115" s="1" t="str">
        <f>IFERROR(__xludf.DUMMYFUNCTION(" QUERY(Request_Import!A115:H115, ""Select C"")"),"")</f>
        <v/>
      </c>
      <c r="D115" s="1" t="str">
        <f>IFERROR(__xludf.DUMMYFUNCTION(" QUERY(Request_Import!A115:H115, ""Select D"")"),"")</f>
        <v/>
      </c>
      <c r="E115" s="1" t="str">
        <f>IFERROR(__xludf.DUMMYFUNCTION(" QUERY(Request_Import!A115:H115, ""Select E"")"),"")</f>
        <v/>
      </c>
      <c r="F115" s="1" t="str">
        <f>IFERROR(__xludf.DUMMYFUNCTION(" QUERY(Request_Import!A115:H115, ""Select G"")"),"")</f>
        <v/>
      </c>
      <c r="G115" s="1" t="str">
        <f>IFERROR(__xludf.DUMMYFUNCTION(" QUERY(Request_Import!A115:H115, ""Select H"")"),"")</f>
        <v/>
      </c>
      <c r="H115" s="1" t="str">
        <f>IFERROR(__xludf.DUMMYFUNCTION(" IF(ISBLANK(B115), """", TIMEVALUE(ARRAYFORMULA(QUERY(Request_Import!D115:K115, ""Select I""))))"),"")</f>
        <v/>
      </c>
      <c r="I115" s="1" t="str">
        <f>IFERROR(__xludf.DUMMYFUNCTION(" QUERY(Request_Import!A115:J115, ""Select F"")"),"")</f>
        <v/>
      </c>
      <c r="J115" s="1" t="str">
        <f>IFERROR(__xludf.DUMMYFUNCTION(" QUERY(Request_Import!A115:J115, ""Select J"")"),"")</f>
        <v/>
      </c>
    </row>
    <row r="116">
      <c r="A116" s="9" t="str">
        <f t="array" ref="A116">IF(ISBLANK(B116), "", concatenate("R", ROW()))</f>
        <v/>
      </c>
      <c r="B116" s="9" t="str">
        <f>IFERROR(__xludf.DUMMYFUNCTION(" QUERY(Request_Import!A116:H116, ""Select B"")"),"")</f>
        <v/>
      </c>
      <c r="C116" s="1" t="str">
        <f>IFERROR(__xludf.DUMMYFUNCTION(" QUERY(Request_Import!A116:H116, ""Select C"")"),"")</f>
        <v/>
      </c>
      <c r="D116" s="1" t="str">
        <f>IFERROR(__xludf.DUMMYFUNCTION(" QUERY(Request_Import!A116:H116, ""Select D"")"),"")</f>
        <v/>
      </c>
      <c r="E116" s="1" t="str">
        <f>IFERROR(__xludf.DUMMYFUNCTION(" QUERY(Request_Import!A116:H116, ""Select E"")"),"")</f>
        <v/>
      </c>
      <c r="F116" s="1" t="str">
        <f>IFERROR(__xludf.DUMMYFUNCTION(" QUERY(Request_Import!A116:H116, ""Select G"")"),"")</f>
        <v/>
      </c>
      <c r="G116" s="1" t="str">
        <f>IFERROR(__xludf.DUMMYFUNCTION(" QUERY(Request_Import!A116:H116, ""Select H"")"),"")</f>
        <v/>
      </c>
      <c r="H116" s="1" t="str">
        <f>IFERROR(__xludf.DUMMYFUNCTION(" IF(ISBLANK(B116), """", TIMEVALUE(ARRAYFORMULA(QUERY(Request_Import!D116:K116, ""Select I""))))"),"")</f>
        <v/>
      </c>
      <c r="I116" s="1" t="str">
        <f>IFERROR(__xludf.DUMMYFUNCTION(" QUERY(Request_Import!A116:J116, ""Select F"")"),"")</f>
        <v/>
      </c>
      <c r="J116" s="1" t="str">
        <f>IFERROR(__xludf.DUMMYFUNCTION(" QUERY(Request_Import!A116:J116, ""Select J"")"),"")</f>
        <v/>
      </c>
    </row>
    <row r="117">
      <c r="A117" s="9" t="str">
        <f t="array" ref="A117">IF(ISBLANK(B117), "", concatenate("R", ROW()))</f>
        <v/>
      </c>
      <c r="B117" s="9" t="str">
        <f>IFERROR(__xludf.DUMMYFUNCTION(" QUERY(Request_Import!A117:H117, ""Select B"")"),"")</f>
        <v/>
      </c>
      <c r="C117" s="1" t="str">
        <f>IFERROR(__xludf.DUMMYFUNCTION(" QUERY(Request_Import!A117:H117, ""Select C"")"),"")</f>
        <v/>
      </c>
      <c r="D117" s="1" t="str">
        <f>IFERROR(__xludf.DUMMYFUNCTION(" QUERY(Request_Import!A117:H117, ""Select D"")"),"")</f>
        <v/>
      </c>
      <c r="E117" s="1" t="str">
        <f>IFERROR(__xludf.DUMMYFUNCTION(" QUERY(Request_Import!A117:H117, ""Select E"")"),"")</f>
        <v/>
      </c>
      <c r="F117" s="1" t="str">
        <f>IFERROR(__xludf.DUMMYFUNCTION(" QUERY(Request_Import!A117:H117, ""Select G"")"),"")</f>
        <v/>
      </c>
      <c r="G117" s="1" t="str">
        <f>IFERROR(__xludf.DUMMYFUNCTION(" QUERY(Request_Import!A117:H117, ""Select H"")"),"")</f>
        <v/>
      </c>
      <c r="H117" s="1" t="str">
        <f>IFERROR(__xludf.DUMMYFUNCTION(" IF(ISBLANK(B117), """", TIMEVALUE(ARRAYFORMULA(QUERY(Request_Import!D117:K117, ""Select I""))))"),"")</f>
        <v/>
      </c>
      <c r="I117" s="1" t="str">
        <f>IFERROR(__xludf.DUMMYFUNCTION(" QUERY(Request_Import!A117:J117, ""Select F"")"),"")</f>
        <v/>
      </c>
      <c r="J117" s="1" t="str">
        <f>IFERROR(__xludf.DUMMYFUNCTION(" QUERY(Request_Import!A117:J117, ""Select J"")"),"")</f>
        <v/>
      </c>
    </row>
    <row r="118">
      <c r="A118" s="9" t="str">
        <f t="array" ref="A118">IF(ISBLANK(B118), "", concatenate("R", ROW()))</f>
        <v/>
      </c>
      <c r="B118" s="9" t="str">
        <f>IFERROR(__xludf.DUMMYFUNCTION(" QUERY(Request_Import!A118:H118, ""Select B"")"),"")</f>
        <v/>
      </c>
      <c r="C118" s="1" t="str">
        <f>IFERROR(__xludf.DUMMYFUNCTION(" QUERY(Request_Import!A118:H118, ""Select C"")"),"")</f>
        <v/>
      </c>
      <c r="D118" s="1" t="str">
        <f>IFERROR(__xludf.DUMMYFUNCTION(" QUERY(Request_Import!A118:H118, ""Select D"")"),"")</f>
        <v/>
      </c>
      <c r="E118" s="1" t="str">
        <f>IFERROR(__xludf.DUMMYFUNCTION(" QUERY(Request_Import!A118:H118, ""Select E"")"),"")</f>
        <v/>
      </c>
      <c r="F118" s="1" t="str">
        <f>IFERROR(__xludf.DUMMYFUNCTION(" QUERY(Request_Import!A118:H118, ""Select G"")"),"")</f>
        <v/>
      </c>
      <c r="G118" s="1" t="str">
        <f>IFERROR(__xludf.DUMMYFUNCTION(" QUERY(Request_Import!A118:H118, ""Select H"")"),"")</f>
        <v/>
      </c>
      <c r="H118" s="1" t="str">
        <f>IFERROR(__xludf.DUMMYFUNCTION(" IF(ISBLANK(B118), """", TIMEVALUE(ARRAYFORMULA(QUERY(Request_Import!D118:K118, ""Select I""))))"),"")</f>
        <v/>
      </c>
      <c r="I118" s="1" t="str">
        <f>IFERROR(__xludf.DUMMYFUNCTION(" QUERY(Request_Import!A118:J118, ""Select F"")"),"")</f>
        <v/>
      </c>
      <c r="J118" s="1" t="str">
        <f>IFERROR(__xludf.DUMMYFUNCTION(" QUERY(Request_Import!A118:J118, ""Select J"")"),"")</f>
        <v/>
      </c>
    </row>
    <row r="119">
      <c r="A119" s="9" t="str">
        <f t="array" ref="A119">IF(ISBLANK(B119), "", concatenate("R", ROW()))</f>
        <v/>
      </c>
      <c r="B119" s="9" t="str">
        <f>IFERROR(__xludf.DUMMYFUNCTION(" QUERY(Request_Import!A119:H119, ""Select B"")"),"")</f>
        <v/>
      </c>
      <c r="C119" s="1" t="str">
        <f>IFERROR(__xludf.DUMMYFUNCTION(" QUERY(Request_Import!A119:H119, ""Select C"")"),"")</f>
        <v/>
      </c>
      <c r="D119" s="1" t="str">
        <f>IFERROR(__xludf.DUMMYFUNCTION(" QUERY(Request_Import!A119:H119, ""Select D"")"),"")</f>
        <v/>
      </c>
      <c r="E119" s="1" t="str">
        <f>IFERROR(__xludf.DUMMYFUNCTION(" QUERY(Request_Import!A119:H119, ""Select E"")"),"")</f>
        <v/>
      </c>
      <c r="F119" s="1" t="str">
        <f>IFERROR(__xludf.DUMMYFUNCTION(" QUERY(Request_Import!A119:H119, ""Select G"")"),"")</f>
        <v/>
      </c>
      <c r="G119" s="1" t="str">
        <f>IFERROR(__xludf.DUMMYFUNCTION(" QUERY(Request_Import!A119:H119, ""Select H"")"),"")</f>
        <v/>
      </c>
      <c r="H119" s="1" t="str">
        <f>IFERROR(__xludf.DUMMYFUNCTION(" IF(ISBLANK(B119), """", TIMEVALUE(ARRAYFORMULA(QUERY(Request_Import!D119:K119, ""Select I""))))"),"")</f>
        <v/>
      </c>
      <c r="I119" s="1" t="str">
        <f>IFERROR(__xludf.DUMMYFUNCTION(" QUERY(Request_Import!A119:J119, ""Select F"")"),"")</f>
        <v/>
      </c>
      <c r="J119" s="1" t="str">
        <f>IFERROR(__xludf.DUMMYFUNCTION(" QUERY(Request_Import!A119:J119, ""Select J"")"),"")</f>
        <v/>
      </c>
    </row>
    <row r="120">
      <c r="A120" s="9" t="str">
        <f t="array" ref="A120">IF(ISBLANK(B120), "", concatenate("R", ROW()))</f>
        <v/>
      </c>
      <c r="B120" s="9" t="str">
        <f>IFERROR(__xludf.DUMMYFUNCTION(" QUERY(Request_Import!A120:H120, ""Select B"")"),"")</f>
        <v/>
      </c>
      <c r="C120" s="1" t="str">
        <f>IFERROR(__xludf.DUMMYFUNCTION(" QUERY(Request_Import!A120:H120, ""Select C"")"),"")</f>
        <v/>
      </c>
      <c r="D120" s="1" t="str">
        <f>IFERROR(__xludf.DUMMYFUNCTION(" QUERY(Request_Import!A120:H120, ""Select D"")"),"")</f>
        <v/>
      </c>
      <c r="E120" s="1" t="str">
        <f>IFERROR(__xludf.DUMMYFUNCTION(" QUERY(Request_Import!A120:H120, ""Select E"")"),"")</f>
        <v/>
      </c>
      <c r="F120" s="1" t="str">
        <f>IFERROR(__xludf.DUMMYFUNCTION(" QUERY(Request_Import!A120:H120, ""Select G"")"),"")</f>
        <v/>
      </c>
      <c r="G120" s="1" t="str">
        <f>IFERROR(__xludf.DUMMYFUNCTION(" QUERY(Request_Import!A120:H120, ""Select H"")"),"")</f>
        <v/>
      </c>
      <c r="H120" s="1" t="str">
        <f>IFERROR(__xludf.DUMMYFUNCTION(" IF(ISBLANK(B120), """", TIMEVALUE(ARRAYFORMULA(QUERY(Request_Import!D120:K120, ""Select I""))))"),"")</f>
        <v/>
      </c>
      <c r="I120" s="1" t="str">
        <f>IFERROR(__xludf.DUMMYFUNCTION(" QUERY(Request_Import!A120:J120, ""Select F"")"),"")</f>
        <v/>
      </c>
      <c r="J120" s="1" t="str">
        <f>IFERROR(__xludf.DUMMYFUNCTION(" QUERY(Request_Import!A120:J120, ""Select J"")"),"")</f>
        <v/>
      </c>
    </row>
    <row r="121">
      <c r="A121" s="9" t="str">
        <f t="array" ref="A121">IF(ISBLANK(B121), "", concatenate("R", ROW()))</f>
        <v/>
      </c>
      <c r="B121" s="9" t="str">
        <f>IFERROR(__xludf.DUMMYFUNCTION(" QUERY(Request_Import!A121:H121, ""Select B"")"),"")</f>
        <v/>
      </c>
      <c r="C121" s="1" t="str">
        <f>IFERROR(__xludf.DUMMYFUNCTION(" QUERY(Request_Import!A121:H121, ""Select C"")"),"")</f>
        <v/>
      </c>
      <c r="D121" s="1" t="str">
        <f>IFERROR(__xludf.DUMMYFUNCTION(" QUERY(Request_Import!A121:H121, ""Select D"")"),"")</f>
        <v/>
      </c>
      <c r="E121" s="1" t="str">
        <f>IFERROR(__xludf.DUMMYFUNCTION(" QUERY(Request_Import!A121:H121, ""Select E"")"),"")</f>
        <v/>
      </c>
      <c r="F121" s="1" t="str">
        <f>IFERROR(__xludf.DUMMYFUNCTION(" QUERY(Request_Import!A121:H121, ""Select G"")"),"")</f>
        <v/>
      </c>
      <c r="G121" s="1" t="str">
        <f>IFERROR(__xludf.DUMMYFUNCTION(" QUERY(Request_Import!A121:H121, ""Select H"")"),"")</f>
        <v/>
      </c>
      <c r="H121" s="1" t="str">
        <f>IFERROR(__xludf.DUMMYFUNCTION(" IF(ISBLANK(B121), """", TIMEVALUE(ARRAYFORMULA(QUERY(Request_Import!D121:K121, ""Select I""))))"),"")</f>
        <v/>
      </c>
      <c r="I121" s="1" t="str">
        <f>IFERROR(__xludf.DUMMYFUNCTION(" QUERY(Request_Import!A121:J121, ""Select F"")"),"")</f>
        <v/>
      </c>
      <c r="J121" s="1" t="str">
        <f>IFERROR(__xludf.DUMMYFUNCTION(" QUERY(Request_Import!A121:J121, ""Select J"")"),"")</f>
        <v/>
      </c>
    </row>
    <row r="122">
      <c r="A122" s="9" t="str">
        <f t="array" ref="A122">IF(ISBLANK(B122), "", concatenate("R", ROW()))</f>
        <v/>
      </c>
      <c r="B122" s="9" t="str">
        <f>IFERROR(__xludf.DUMMYFUNCTION(" QUERY(Request_Import!A122:H122, ""Select B"")"),"")</f>
        <v/>
      </c>
      <c r="C122" s="1" t="str">
        <f>IFERROR(__xludf.DUMMYFUNCTION(" QUERY(Request_Import!A122:H122, ""Select C"")"),"")</f>
        <v/>
      </c>
      <c r="D122" s="1" t="str">
        <f>IFERROR(__xludf.DUMMYFUNCTION(" QUERY(Request_Import!A122:H122, ""Select D"")"),"")</f>
        <v/>
      </c>
      <c r="E122" s="1" t="str">
        <f>IFERROR(__xludf.DUMMYFUNCTION(" QUERY(Request_Import!A122:H122, ""Select E"")"),"")</f>
        <v/>
      </c>
      <c r="F122" s="1" t="str">
        <f>IFERROR(__xludf.DUMMYFUNCTION(" QUERY(Request_Import!A122:H122, ""Select G"")"),"")</f>
        <v/>
      </c>
      <c r="G122" s="1" t="str">
        <f>IFERROR(__xludf.DUMMYFUNCTION(" QUERY(Request_Import!A122:H122, ""Select H"")"),"")</f>
        <v/>
      </c>
      <c r="H122" s="1" t="str">
        <f>IFERROR(__xludf.DUMMYFUNCTION(" IF(ISBLANK(B122), """", TIMEVALUE(ARRAYFORMULA(QUERY(Request_Import!D122:K122, ""Select I""))))"),"")</f>
        <v/>
      </c>
      <c r="I122" s="1" t="str">
        <f>IFERROR(__xludf.DUMMYFUNCTION(" QUERY(Request_Import!A122:J122, ""Select F"")"),"")</f>
        <v/>
      </c>
      <c r="J122" s="1" t="str">
        <f>IFERROR(__xludf.DUMMYFUNCTION(" QUERY(Request_Import!A122:J122, ""Select J"")"),"")</f>
        <v/>
      </c>
    </row>
    <row r="123">
      <c r="A123" s="9" t="str">
        <f t="array" ref="A123">IF(ISBLANK(B123), "", concatenate("R", ROW()))</f>
        <v/>
      </c>
      <c r="B123" s="9" t="str">
        <f>IFERROR(__xludf.DUMMYFUNCTION(" QUERY(Request_Import!A123:H123, ""Select B"")"),"")</f>
        <v/>
      </c>
      <c r="C123" s="1" t="str">
        <f>IFERROR(__xludf.DUMMYFUNCTION(" QUERY(Request_Import!A123:H123, ""Select C"")"),"")</f>
        <v/>
      </c>
      <c r="D123" s="1" t="str">
        <f>IFERROR(__xludf.DUMMYFUNCTION(" QUERY(Request_Import!A123:H123, ""Select D"")"),"")</f>
        <v/>
      </c>
      <c r="E123" s="1" t="str">
        <f>IFERROR(__xludf.DUMMYFUNCTION(" QUERY(Request_Import!A123:H123, ""Select E"")"),"")</f>
        <v/>
      </c>
      <c r="F123" s="1" t="str">
        <f>IFERROR(__xludf.DUMMYFUNCTION(" QUERY(Request_Import!A123:H123, ""Select G"")"),"")</f>
        <v/>
      </c>
      <c r="G123" s="1" t="str">
        <f>IFERROR(__xludf.DUMMYFUNCTION(" QUERY(Request_Import!A123:H123, ""Select H"")"),"")</f>
        <v/>
      </c>
      <c r="H123" s="1" t="str">
        <f>IFERROR(__xludf.DUMMYFUNCTION(" IF(ISBLANK(B123), """", TIMEVALUE(ARRAYFORMULA(QUERY(Request_Import!D123:K123, ""Select I""))))"),"")</f>
        <v/>
      </c>
      <c r="I123" s="1" t="str">
        <f>IFERROR(__xludf.DUMMYFUNCTION(" QUERY(Request_Import!A123:J123, ""Select F"")"),"")</f>
        <v/>
      </c>
      <c r="J123" s="1" t="str">
        <f>IFERROR(__xludf.DUMMYFUNCTION(" QUERY(Request_Import!A123:J123, ""Select J"")"),"")</f>
        <v/>
      </c>
    </row>
    <row r="124">
      <c r="A124" s="9" t="str">
        <f t="array" ref="A124">IF(ISBLANK(B124), "", concatenate("R", ROW()))</f>
        <v/>
      </c>
      <c r="B124" s="9" t="str">
        <f>IFERROR(__xludf.DUMMYFUNCTION(" QUERY(Request_Import!A124:H124, ""Select B"")"),"")</f>
        <v/>
      </c>
      <c r="C124" s="1" t="str">
        <f>IFERROR(__xludf.DUMMYFUNCTION(" QUERY(Request_Import!A124:H124, ""Select C"")"),"")</f>
        <v/>
      </c>
      <c r="D124" s="1" t="str">
        <f>IFERROR(__xludf.DUMMYFUNCTION(" QUERY(Request_Import!A124:H124, ""Select D"")"),"")</f>
        <v/>
      </c>
      <c r="E124" s="1" t="str">
        <f>IFERROR(__xludf.DUMMYFUNCTION(" QUERY(Request_Import!A124:H124, ""Select E"")"),"")</f>
        <v/>
      </c>
      <c r="F124" s="1" t="str">
        <f>IFERROR(__xludf.DUMMYFUNCTION(" QUERY(Request_Import!A124:H124, ""Select G"")"),"")</f>
        <v/>
      </c>
      <c r="G124" s="1" t="str">
        <f>IFERROR(__xludf.DUMMYFUNCTION(" QUERY(Request_Import!A124:H124, ""Select H"")"),"")</f>
        <v/>
      </c>
      <c r="H124" s="1" t="str">
        <f>IFERROR(__xludf.DUMMYFUNCTION(" IF(ISBLANK(B124), """", TIMEVALUE(ARRAYFORMULA(QUERY(Request_Import!D124:K124, ""Select I""))))"),"")</f>
        <v/>
      </c>
      <c r="I124" s="1" t="str">
        <f>IFERROR(__xludf.DUMMYFUNCTION(" QUERY(Request_Import!A124:J124, ""Select F"")"),"")</f>
        <v/>
      </c>
      <c r="J124" s="1" t="str">
        <f>IFERROR(__xludf.DUMMYFUNCTION(" QUERY(Request_Import!A124:J124, ""Select J"")"),"")</f>
        <v/>
      </c>
    </row>
    <row r="125">
      <c r="A125" s="9" t="str">
        <f t="array" ref="A125">IF(ISBLANK(B125), "", concatenate("R", ROW()))</f>
        <v/>
      </c>
      <c r="B125" s="9" t="str">
        <f>IFERROR(__xludf.DUMMYFUNCTION(" QUERY(Request_Import!A125:H125, ""Select B"")"),"")</f>
        <v/>
      </c>
      <c r="C125" s="1" t="str">
        <f>IFERROR(__xludf.DUMMYFUNCTION(" QUERY(Request_Import!A125:H125, ""Select C"")"),"")</f>
        <v/>
      </c>
      <c r="D125" s="1" t="str">
        <f>IFERROR(__xludf.DUMMYFUNCTION(" QUERY(Request_Import!A125:H125, ""Select D"")"),"")</f>
        <v/>
      </c>
      <c r="E125" s="1" t="str">
        <f>IFERROR(__xludf.DUMMYFUNCTION(" QUERY(Request_Import!A125:H125, ""Select E"")"),"")</f>
        <v/>
      </c>
      <c r="F125" s="1" t="str">
        <f>IFERROR(__xludf.DUMMYFUNCTION(" QUERY(Request_Import!A125:H125, ""Select G"")"),"")</f>
        <v/>
      </c>
      <c r="G125" s="1" t="str">
        <f>IFERROR(__xludf.DUMMYFUNCTION(" QUERY(Request_Import!A125:H125, ""Select H"")"),"")</f>
        <v/>
      </c>
      <c r="H125" s="1" t="str">
        <f>IFERROR(__xludf.DUMMYFUNCTION(" IF(ISBLANK(B125), """", TIMEVALUE(ARRAYFORMULA(QUERY(Request_Import!D125:K125, ""Select I""))))"),"")</f>
        <v/>
      </c>
      <c r="I125" s="1" t="str">
        <f>IFERROR(__xludf.DUMMYFUNCTION(" QUERY(Request_Import!A125:J125, ""Select F"")"),"")</f>
        <v/>
      </c>
      <c r="J125" s="1" t="str">
        <f>IFERROR(__xludf.DUMMYFUNCTION(" QUERY(Request_Import!A125:J125, ""Select J"")"),"")</f>
        <v/>
      </c>
    </row>
    <row r="126">
      <c r="A126" s="9" t="str">
        <f t="array" ref="A126">IF(ISBLANK(B126), "", concatenate("R", ROW()))</f>
        <v/>
      </c>
      <c r="B126" s="9" t="str">
        <f>IFERROR(__xludf.DUMMYFUNCTION(" QUERY(Request_Import!A126:H126, ""Select B"")"),"")</f>
        <v/>
      </c>
      <c r="C126" s="1" t="str">
        <f>IFERROR(__xludf.DUMMYFUNCTION(" QUERY(Request_Import!A126:H126, ""Select C"")"),"")</f>
        <v/>
      </c>
      <c r="D126" s="1" t="str">
        <f>IFERROR(__xludf.DUMMYFUNCTION(" QUERY(Request_Import!A126:H126, ""Select D"")"),"")</f>
        <v/>
      </c>
      <c r="E126" s="1" t="str">
        <f>IFERROR(__xludf.DUMMYFUNCTION(" QUERY(Request_Import!A126:H126, ""Select E"")"),"")</f>
        <v/>
      </c>
      <c r="F126" s="1" t="str">
        <f>IFERROR(__xludf.DUMMYFUNCTION(" QUERY(Request_Import!A126:H126, ""Select G"")"),"")</f>
        <v/>
      </c>
      <c r="G126" s="1" t="str">
        <f>IFERROR(__xludf.DUMMYFUNCTION(" QUERY(Request_Import!A126:H126, ""Select H"")"),"")</f>
        <v/>
      </c>
      <c r="H126" s="1" t="str">
        <f>IFERROR(__xludf.DUMMYFUNCTION(" IF(ISBLANK(B126), """", TIMEVALUE(ARRAYFORMULA(QUERY(Request_Import!D126:K126, ""Select I""))))"),"")</f>
        <v/>
      </c>
      <c r="I126" s="1" t="str">
        <f>IFERROR(__xludf.DUMMYFUNCTION(" QUERY(Request_Import!A126:J126, ""Select F"")"),"")</f>
        <v/>
      </c>
      <c r="J126" s="1" t="str">
        <f>IFERROR(__xludf.DUMMYFUNCTION(" QUERY(Request_Import!A126:J126, ""Select J"")"),"")</f>
        <v/>
      </c>
    </row>
    <row r="127">
      <c r="A127" s="9" t="str">
        <f t="array" ref="A127">IF(ISBLANK(B127), "", concatenate("R", ROW()))</f>
        <v/>
      </c>
      <c r="B127" s="9" t="str">
        <f>IFERROR(__xludf.DUMMYFUNCTION(" QUERY(Request_Import!A127:H127, ""Select B"")"),"")</f>
        <v/>
      </c>
      <c r="C127" s="1" t="str">
        <f>IFERROR(__xludf.DUMMYFUNCTION(" QUERY(Request_Import!A127:H127, ""Select C"")"),"")</f>
        <v/>
      </c>
      <c r="D127" s="1" t="str">
        <f>IFERROR(__xludf.DUMMYFUNCTION(" QUERY(Request_Import!A127:H127, ""Select D"")"),"")</f>
        <v/>
      </c>
      <c r="E127" s="1" t="str">
        <f>IFERROR(__xludf.DUMMYFUNCTION(" QUERY(Request_Import!A127:H127, ""Select E"")"),"")</f>
        <v/>
      </c>
      <c r="F127" s="1" t="str">
        <f>IFERROR(__xludf.DUMMYFUNCTION(" QUERY(Request_Import!A127:H127, ""Select G"")"),"")</f>
        <v/>
      </c>
      <c r="G127" s="1" t="str">
        <f>IFERROR(__xludf.DUMMYFUNCTION(" QUERY(Request_Import!A127:H127, ""Select H"")"),"")</f>
        <v/>
      </c>
      <c r="H127" s="1" t="str">
        <f>IFERROR(__xludf.DUMMYFUNCTION(" IF(ISBLANK(B127), """", TIMEVALUE(ARRAYFORMULA(QUERY(Request_Import!D127:K127, ""Select I""))))"),"")</f>
        <v/>
      </c>
      <c r="I127" s="1" t="str">
        <f>IFERROR(__xludf.DUMMYFUNCTION(" QUERY(Request_Import!A127:J127, ""Select F"")"),"")</f>
        <v/>
      </c>
      <c r="J127" s="1" t="str">
        <f>IFERROR(__xludf.DUMMYFUNCTION(" QUERY(Request_Import!A127:J127, ""Select J"")"),"")</f>
        <v/>
      </c>
    </row>
    <row r="128">
      <c r="A128" s="9" t="str">
        <f t="array" ref="A128">IF(ISBLANK(B128), "", concatenate("R", ROW()))</f>
        <v/>
      </c>
      <c r="B128" s="9" t="str">
        <f>IFERROR(__xludf.DUMMYFUNCTION(" QUERY(Request_Import!A128:H128, ""Select B"")"),"")</f>
        <v/>
      </c>
      <c r="C128" s="1" t="str">
        <f>IFERROR(__xludf.DUMMYFUNCTION(" QUERY(Request_Import!A128:H128, ""Select C"")"),"")</f>
        <v/>
      </c>
      <c r="D128" s="1" t="str">
        <f>IFERROR(__xludf.DUMMYFUNCTION(" QUERY(Request_Import!A128:H128, ""Select D"")"),"")</f>
        <v/>
      </c>
      <c r="E128" s="1" t="str">
        <f>IFERROR(__xludf.DUMMYFUNCTION(" QUERY(Request_Import!A128:H128, ""Select E"")"),"")</f>
        <v/>
      </c>
      <c r="F128" s="1" t="str">
        <f>IFERROR(__xludf.DUMMYFUNCTION(" QUERY(Request_Import!A128:H128, ""Select G"")"),"")</f>
        <v/>
      </c>
      <c r="G128" s="1" t="str">
        <f>IFERROR(__xludf.DUMMYFUNCTION(" QUERY(Request_Import!A128:H128, ""Select H"")"),"")</f>
        <v/>
      </c>
      <c r="H128" s="1" t="str">
        <f>IFERROR(__xludf.DUMMYFUNCTION(" IF(ISBLANK(B128), """", TIMEVALUE(ARRAYFORMULA(QUERY(Request_Import!D128:K128, ""Select I""))))"),"")</f>
        <v/>
      </c>
      <c r="I128" s="1" t="str">
        <f>IFERROR(__xludf.DUMMYFUNCTION(" QUERY(Request_Import!A128:J128, ""Select F"")"),"")</f>
        <v/>
      </c>
      <c r="J128" s="1" t="str">
        <f>IFERROR(__xludf.DUMMYFUNCTION(" QUERY(Request_Import!A128:J128, ""Select J"")"),"")</f>
        <v/>
      </c>
    </row>
    <row r="129">
      <c r="A129" s="9" t="str">
        <f t="array" ref="A129">IF(ISBLANK(B129), "", concatenate("R", ROW()))</f>
        <v/>
      </c>
      <c r="B129" s="9" t="str">
        <f>IFERROR(__xludf.DUMMYFUNCTION(" QUERY(Request_Import!A129:H129, ""Select B"")"),"")</f>
        <v/>
      </c>
      <c r="C129" s="1" t="str">
        <f>IFERROR(__xludf.DUMMYFUNCTION(" QUERY(Request_Import!A129:H129, ""Select C"")"),"")</f>
        <v/>
      </c>
      <c r="D129" s="1" t="str">
        <f>IFERROR(__xludf.DUMMYFUNCTION(" QUERY(Request_Import!A129:H129, ""Select D"")"),"")</f>
        <v/>
      </c>
      <c r="E129" s="1" t="str">
        <f>IFERROR(__xludf.DUMMYFUNCTION(" QUERY(Request_Import!A129:H129, ""Select E"")"),"")</f>
        <v/>
      </c>
      <c r="F129" s="1" t="str">
        <f>IFERROR(__xludf.DUMMYFUNCTION(" QUERY(Request_Import!A129:H129, ""Select G"")"),"")</f>
        <v/>
      </c>
      <c r="G129" s="1" t="str">
        <f>IFERROR(__xludf.DUMMYFUNCTION(" QUERY(Request_Import!A129:H129, ""Select H"")"),"")</f>
        <v/>
      </c>
      <c r="H129" s="1" t="str">
        <f>IFERROR(__xludf.DUMMYFUNCTION(" IF(ISBLANK(B129), """", TIMEVALUE(ARRAYFORMULA(QUERY(Request_Import!D129:K129, ""Select I""))))"),"")</f>
        <v/>
      </c>
      <c r="I129" s="1" t="str">
        <f>IFERROR(__xludf.DUMMYFUNCTION(" QUERY(Request_Import!A129:J129, ""Select F"")"),"")</f>
        <v/>
      </c>
      <c r="J129" s="1" t="str">
        <f>IFERROR(__xludf.DUMMYFUNCTION(" QUERY(Request_Import!A129:J129, ""Select J"")"),"")</f>
        <v/>
      </c>
    </row>
    <row r="130">
      <c r="A130" s="9" t="str">
        <f t="array" ref="A130">IF(ISBLANK(B130), "", concatenate("R", ROW()))</f>
        <v/>
      </c>
      <c r="B130" s="9" t="str">
        <f>IFERROR(__xludf.DUMMYFUNCTION(" QUERY(Request_Import!A130:H130, ""Select B"")"),"")</f>
        <v/>
      </c>
      <c r="C130" s="1" t="str">
        <f>IFERROR(__xludf.DUMMYFUNCTION(" QUERY(Request_Import!A130:H130, ""Select C"")"),"")</f>
        <v/>
      </c>
      <c r="D130" s="1" t="str">
        <f>IFERROR(__xludf.DUMMYFUNCTION(" QUERY(Request_Import!A130:H130, ""Select D"")"),"")</f>
        <v/>
      </c>
      <c r="E130" s="1" t="str">
        <f>IFERROR(__xludf.DUMMYFUNCTION(" QUERY(Request_Import!A130:H130, ""Select E"")"),"")</f>
        <v/>
      </c>
      <c r="F130" s="1" t="str">
        <f>IFERROR(__xludf.DUMMYFUNCTION(" QUERY(Request_Import!A130:H130, ""Select G"")"),"")</f>
        <v/>
      </c>
      <c r="G130" s="1" t="str">
        <f>IFERROR(__xludf.DUMMYFUNCTION(" QUERY(Request_Import!A130:H130, ""Select H"")"),"")</f>
        <v/>
      </c>
      <c r="H130" s="1" t="str">
        <f>IFERROR(__xludf.DUMMYFUNCTION(" IF(ISBLANK(B130), """", TIMEVALUE(ARRAYFORMULA(QUERY(Request_Import!D130:K130, ""Select I""))))"),"")</f>
        <v/>
      </c>
      <c r="I130" s="1" t="str">
        <f>IFERROR(__xludf.DUMMYFUNCTION(" QUERY(Request_Import!A130:J130, ""Select F"")"),"")</f>
        <v/>
      </c>
      <c r="J130" s="1" t="str">
        <f>IFERROR(__xludf.DUMMYFUNCTION(" QUERY(Request_Import!A130:J130, ""Select J"")"),"")</f>
        <v/>
      </c>
    </row>
    <row r="131">
      <c r="A131" s="9" t="str">
        <f t="array" ref="A131">IF(ISBLANK(B131), "", concatenate("R", ROW()))</f>
        <v/>
      </c>
      <c r="B131" s="9" t="str">
        <f>IFERROR(__xludf.DUMMYFUNCTION(" QUERY(Request_Import!A131:H131, ""Select B"")"),"")</f>
        <v/>
      </c>
      <c r="C131" s="1" t="str">
        <f>IFERROR(__xludf.DUMMYFUNCTION(" QUERY(Request_Import!A131:H131, ""Select C"")"),"")</f>
        <v/>
      </c>
      <c r="D131" s="1" t="str">
        <f>IFERROR(__xludf.DUMMYFUNCTION(" QUERY(Request_Import!A131:H131, ""Select D"")"),"")</f>
        <v/>
      </c>
      <c r="E131" s="1" t="str">
        <f>IFERROR(__xludf.DUMMYFUNCTION(" QUERY(Request_Import!A131:H131, ""Select E"")"),"")</f>
        <v/>
      </c>
      <c r="F131" s="1" t="str">
        <f>IFERROR(__xludf.DUMMYFUNCTION(" QUERY(Request_Import!A131:H131, ""Select G"")"),"")</f>
        <v/>
      </c>
      <c r="G131" s="1" t="str">
        <f>IFERROR(__xludf.DUMMYFUNCTION(" QUERY(Request_Import!A131:H131, ""Select H"")"),"")</f>
        <v/>
      </c>
      <c r="H131" s="1" t="str">
        <f>IFERROR(__xludf.DUMMYFUNCTION(" IF(ISBLANK(B131), """", TIMEVALUE(ARRAYFORMULA(QUERY(Request_Import!D131:K131, ""Select I""))))"),"")</f>
        <v/>
      </c>
      <c r="I131" s="1" t="str">
        <f>IFERROR(__xludf.DUMMYFUNCTION(" QUERY(Request_Import!A131:J131, ""Select F"")"),"")</f>
        <v/>
      </c>
      <c r="J131" s="1" t="str">
        <f>IFERROR(__xludf.DUMMYFUNCTION(" QUERY(Request_Import!A131:J131, ""Select J"")"),"")</f>
        <v/>
      </c>
    </row>
    <row r="132">
      <c r="A132" s="9" t="str">
        <f t="array" ref="A132">IF(ISBLANK(B132), "", concatenate("R", ROW()))</f>
        <v/>
      </c>
      <c r="B132" s="9" t="str">
        <f>IFERROR(__xludf.DUMMYFUNCTION(" QUERY(Request_Import!A132:H132, ""Select B"")"),"")</f>
        <v/>
      </c>
      <c r="C132" s="1" t="str">
        <f>IFERROR(__xludf.DUMMYFUNCTION(" QUERY(Request_Import!A132:H132, ""Select C"")"),"")</f>
        <v/>
      </c>
      <c r="D132" s="1" t="str">
        <f>IFERROR(__xludf.DUMMYFUNCTION(" QUERY(Request_Import!A132:H132, ""Select D"")"),"")</f>
        <v/>
      </c>
      <c r="E132" s="1" t="str">
        <f>IFERROR(__xludf.DUMMYFUNCTION(" QUERY(Request_Import!A132:H132, ""Select E"")"),"")</f>
        <v/>
      </c>
      <c r="F132" s="1" t="str">
        <f>IFERROR(__xludf.DUMMYFUNCTION(" QUERY(Request_Import!A132:H132, ""Select G"")"),"")</f>
        <v/>
      </c>
      <c r="G132" s="1" t="str">
        <f>IFERROR(__xludf.DUMMYFUNCTION(" QUERY(Request_Import!A132:H132, ""Select H"")"),"")</f>
        <v/>
      </c>
      <c r="H132" s="1" t="str">
        <f>IFERROR(__xludf.DUMMYFUNCTION(" IF(ISBLANK(B132), """", TIMEVALUE(ARRAYFORMULA(QUERY(Request_Import!D132:K132, ""Select I""))))"),"")</f>
        <v/>
      </c>
      <c r="I132" s="1" t="str">
        <f>IFERROR(__xludf.DUMMYFUNCTION(" QUERY(Request_Import!A132:J132, ""Select F"")"),"")</f>
        <v/>
      </c>
      <c r="J132" s="1" t="str">
        <f>IFERROR(__xludf.DUMMYFUNCTION(" QUERY(Request_Import!A132:J132, ""Select J"")"),"")</f>
        <v/>
      </c>
    </row>
    <row r="133">
      <c r="A133" s="9" t="str">
        <f t="array" ref="A133">IF(ISBLANK(B133), "", concatenate("R", ROW()))</f>
        <v/>
      </c>
      <c r="B133" s="9" t="str">
        <f>IFERROR(__xludf.DUMMYFUNCTION(" QUERY(Request_Import!A133:H133, ""Select B"")"),"")</f>
        <v/>
      </c>
      <c r="C133" s="1" t="str">
        <f>IFERROR(__xludf.DUMMYFUNCTION(" QUERY(Request_Import!A133:H133, ""Select C"")"),"")</f>
        <v/>
      </c>
      <c r="D133" s="1" t="str">
        <f>IFERROR(__xludf.DUMMYFUNCTION(" QUERY(Request_Import!A133:H133, ""Select D"")"),"")</f>
        <v/>
      </c>
      <c r="E133" s="1" t="str">
        <f>IFERROR(__xludf.DUMMYFUNCTION(" QUERY(Request_Import!A133:H133, ""Select E"")"),"")</f>
        <v/>
      </c>
      <c r="F133" s="1" t="str">
        <f>IFERROR(__xludf.DUMMYFUNCTION(" QUERY(Request_Import!A133:H133, ""Select G"")"),"")</f>
        <v/>
      </c>
      <c r="G133" s="1" t="str">
        <f>IFERROR(__xludf.DUMMYFUNCTION(" QUERY(Request_Import!A133:H133, ""Select H"")"),"")</f>
        <v/>
      </c>
      <c r="H133" s="1" t="str">
        <f>IFERROR(__xludf.DUMMYFUNCTION(" IF(ISBLANK(B133), """", TIMEVALUE(ARRAYFORMULA(QUERY(Request_Import!D133:K133, ""Select I""))))"),"")</f>
        <v/>
      </c>
      <c r="I133" s="1" t="str">
        <f>IFERROR(__xludf.DUMMYFUNCTION(" QUERY(Request_Import!A133:J133, ""Select F"")"),"")</f>
        <v/>
      </c>
      <c r="J133" s="1" t="str">
        <f>IFERROR(__xludf.DUMMYFUNCTION(" QUERY(Request_Import!A133:J133, ""Select J"")"),"")</f>
        <v/>
      </c>
    </row>
    <row r="134">
      <c r="A134" s="9" t="str">
        <f t="array" ref="A134">IF(ISBLANK(B134), "", concatenate("R", ROW()))</f>
        <v/>
      </c>
      <c r="B134" s="9" t="str">
        <f>IFERROR(__xludf.DUMMYFUNCTION(" QUERY(Request_Import!A134:H134, ""Select B"")"),"")</f>
        <v/>
      </c>
      <c r="C134" s="1" t="str">
        <f>IFERROR(__xludf.DUMMYFUNCTION(" QUERY(Request_Import!A134:H134, ""Select C"")"),"")</f>
        <v/>
      </c>
      <c r="D134" s="1" t="str">
        <f>IFERROR(__xludf.DUMMYFUNCTION(" QUERY(Request_Import!A134:H134, ""Select D"")"),"")</f>
        <v/>
      </c>
      <c r="E134" s="1" t="str">
        <f>IFERROR(__xludf.DUMMYFUNCTION(" QUERY(Request_Import!A134:H134, ""Select E"")"),"")</f>
        <v/>
      </c>
      <c r="F134" s="1" t="str">
        <f>IFERROR(__xludf.DUMMYFUNCTION(" QUERY(Request_Import!A134:H134, ""Select G"")"),"")</f>
        <v/>
      </c>
      <c r="G134" s="1" t="str">
        <f>IFERROR(__xludf.DUMMYFUNCTION(" QUERY(Request_Import!A134:H134, ""Select H"")"),"")</f>
        <v/>
      </c>
      <c r="H134" s="1" t="str">
        <f>IFERROR(__xludf.DUMMYFUNCTION(" IF(ISBLANK(B134), """", TIMEVALUE(ARRAYFORMULA(QUERY(Request_Import!D134:K134, ""Select I""))))"),"")</f>
        <v/>
      </c>
      <c r="I134" s="1" t="str">
        <f>IFERROR(__xludf.DUMMYFUNCTION(" QUERY(Request_Import!A134:J134, ""Select F"")"),"")</f>
        <v/>
      </c>
      <c r="J134" s="1" t="str">
        <f>IFERROR(__xludf.DUMMYFUNCTION(" QUERY(Request_Import!A134:J134, ""Select J"")"),"")</f>
        <v/>
      </c>
    </row>
    <row r="135">
      <c r="A135" s="9" t="str">
        <f t="array" ref="A135">IF(ISBLANK(B135), "", concatenate("R", ROW()))</f>
        <v/>
      </c>
      <c r="B135" s="9" t="str">
        <f>IFERROR(__xludf.DUMMYFUNCTION(" QUERY(Request_Import!A135:H135, ""Select B"")"),"")</f>
        <v/>
      </c>
      <c r="C135" s="1" t="str">
        <f>IFERROR(__xludf.DUMMYFUNCTION(" QUERY(Request_Import!A135:H135, ""Select C"")"),"")</f>
        <v/>
      </c>
      <c r="D135" s="1" t="str">
        <f>IFERROR(__xludf.DUMMYFUNCTION(" QUERY(Request_Import!A135:H135, ""Select D"")"),"")</f>
        <v/>
      </c>
      <c r="E135" s="1" t="str">
        <f>IFERROR(__xludf.DUMMYFUNCTION(" QUERY(Request_Import!A135:H135, ""Select E"")"),"")</f>
        <v/>
      </c>
      <c r="F135" s="1" t="str">
        <f>IFERROR(__xludf.DUMMYFUNCTION(" QUERY(Request_Import!A135:H135, ""Select G"")"),"")</f>
        <v/>
      </c>
      <c r="G135" s="1" t="str">
        <f>IFERROR(__xludf.DUMMYFUNCTION(" QUERY(Request_Import!A135:H135, ""Select H"")"),"")</f>
        <v/>
      </c>
      <c r="H135" s="1" t="str">
        <f>IFERROR(__xludf.DUMMYFUNCTION(" IF(ISBLANK(B135), """", TIMEVALUE(ARRAYFORMULA(QUERY(Request_Import!D135:K135, ""Select I""))))"),"")</f>
        <v/>
      </c>
      <c r="I135" s="1" t="str">
        <f>IFERROR(__xludf.DUMMYFUNCTION(" QUERY(Request_Import!A135:J135, ""Select F"")"),"")</f>
        <v/>
      </c>
      <c r="J135" s="1" t="str">
        <f>IFERROR(__xludf.DUMMYFUNCTION(" QUERY(Request_Import!A135:J135, ""Select J"")"),"")</f>
        <v/>
      </c>
    </row>
    <row r="136">
      <c r="A136" s="9" t="str">
        <f t="array" ref="A136">IF(ISBLANK(B136), "", concatenate("R", ROW()))</f>
        <v/>
      </c>
      <c r="B136" s="9" t="str">
        <f>IFERROR(__xludf.DUMMYFUNCTION(" QUERY(Request_Import!A136:H136, ""Select B"")"),"")</f>
        <v/>
      </c>
      <c r="C136" s="1" t="str">
        <f>IFERROR(__xludf.DUMMYFUNCTION(" QUERY(Request_Import!A136:H136, ""Select C"")"),"")</f>
        <v/>
      </c>
      <c r="D136" s="1" t="str">
        <f>IFERROR(__xludf.DUMMYFUNCTION(" QUERY(Request_Import!A136:H136, ""Select D"")"),"")</f>
        <v/>
      </c>
      <c r="E136" s="1" t="str">
        <f>IFERROR(__xludf.DUMMYFUNCTION(" QUERY(Request_Import!A136:H136, ""Select E"")"),"")</f>
        <v/>
      </c>
      <c r="F136" s="1" t="str">
        <f>IFERROR(__xludf.DUMMYFUNCTION(" QUERY(Request_Import!A136:H136, ""Select G"")"),"")</f>
        <v/>
      </c>
      <c r="G136" s="1" t="str">
        <f>IFERROR(__xludf.DUMMYFUNCTION(" QUERY(Request_Import!A136:H136, ""Select H"")"),"")</f>
        <v/>
      </c>
      <c r="H136" s="1" t="str">
        <f>IFERROR(__xludf.DUMMYFUNCTION(" IF(ISBLANK(B136), """", TIMEVALUE(ARRAYFORMULA(QUERY(Request_Import!D136:K136, ""Select I""))))"),"")</f>
        <v/>
      </c>
      <c r="I136" s="1" t="str">
        <f>IFERROR(__xludf.DUMMYFUNCTION(" QUERY(Request_Import!A136:J136, ""Select F"")"),"")</f>
        <v/>
      </c>
      <c r="J136" s="1" t="str">
        <f>IFERROR(__xludf.DUMMYFUNCTION(" QUERY(Request_Import!A136:J136, ""Select J"")"),"")</f>
        <v/>
      </c>
    </row>
    <row r="137">
      <c r="A137" s="9" t="str">
        <f t="array" ref="A137">IF(ISBLANK(B137), "", concatenate("R", ROW()))</f>
        <v/>
      </c>
      <c r="B137" s="9" t="str">
        <f>IFERROR(__xludf.DUMMYFUNCTION(" QUERY(Request_Import!A137:H137, ""Select B"")"),"")</f>
        <v/>
      </c>
      <c r="C137" s="1" t="str">
        <f>IFERROR(__xludf.DUMMYFUNCTION(" QUERY(Request_Import!A137:H137, ""Select C"")"),"")</f>
        <v/>
      </c>
      <c r="D137" s="1" t="str">
        <f>IFERROR(__xludf.DUMMYFUNCTION(" QUERY(Request_Import!A137:H137, ""Select D"")"),"")</f>
        <v/>
      </c>
      <c r="E137" s="1" t="str">
        <f>IFERROR(__xludf.DUMMYFUNCTION(" QUERY(Request_Import!A137:H137, ""Select E"")"),"")</f>
        <v/>
      </c>
      <c r="F137" s="1" t="str">
        <f>IFERROR(__xludf.DUMMYFUNCTION(" QUERY(Request_Import!A137:H137, ""Select G"")"),"")</f>
        <v/>
      </c>
      <c r="G137" s="1" t="str">
        <f>IFERROR(__xludf.DUMMYFUNCTION(" QUERY(Request_Import!A137:H137, ""Select H"")"),"")</f>
        <v/>
      </c>
      <c r="H137" s="1" t="str">
        <f>IFERROR(__xludf.DUMMYFUNCTION(" IF(ISBLANK(B137), """", TIMEVALUE(ARRAYFORMULA(QUERY(Request_Import!D137:K137, ""Select I""))))"),"")</f>
        <v/>
      </c>
      <c r="I137" s="1" t="str">
        <f>IFERROR(__xludf.DUMMYFUNCTION(" QUERY(Request_Import!A137:J137, ""Select F"")"),"")</f>
        <v/>
      </c>
      <c r="J137" s="1" t="str">
        <f>IFERROR(__xludf.DUMMYFUNCTION(" QUERY(Request_Import!A137:J137, ""Select J"")"),"")</f>
        <v/>
      </c>
    </row>
    <row r="138">
      <c r="A138" s="9" t="str">
        <f t="array" ref="A138">IF(ISBLANK(B138), "", concatenate("R", ROW()))</f>
        <v/>
      </c>
      <c r="B138" s="9" t="str">
        <f>IFERROR(__xludf.DUMMYFUNCTION(" QUERY(Request_Import!A138:H138, ""Select B"")"),"")</f>
        <v/>
      </c>
      <c r="C138" s="1" t="str">
        <f>IFERROR(__xludf.DUMMYFUNCTION(" QUERY(Request_Import!A138:H138, ""Select C"")"),"")</f>
        <v/>
      </c>
      <c r="D138" s="1" t="str">
        <f>IFERROR(__xludf.DUMMYFUNCTION(" QUERY(Request_Import!A138:H138, ""Select D"")"),"")</f>
        <v/>
      </c>
      <c r="E138" s="1" t="str">
        <f>IFERROR(__xludf.DUMMYFUNCTION(" QUERY(Request_Import!A138:H138, ""Select E"")"),"")</f>
        <v/>
      </c>
      <c r="F138" s="1" t="str">
        <f>IFERROR(__xludf.DUMMYFUNCTION(" QUERY(Request_Import!A138:H138, ""Select G"")"),"")</f>
        <v/>
      </c>
      <c r="G138" s="1" t="str">
        <f>IFERROR(__xludf.DUMMYFUNCTION(" QUERY(Request_Import!A138:H138, ""Select H"")"),"")</f>
        <v/>
      </c>
      <c r="H138" s="1" t="str">
        <f>IFERROR(__xludf.DUMMYFUNCTION(" IF(ISBLANK(B138), """", TIMEVALUE(ARRAYFORMULA(QUERY(Request_Import!D138:K138, ""Select I""))))"),"")</f>
        <v/>
      </c>
      <c r="I138" s="1" t="str">
        <f>IFERROR(__xludf.DUMMYFUNCTION(" QUERY(Request_Import!A138:J138, ""Select F"")"),"")</f>
        <v/>
      </c>
      <c r="J138" s="1" t="str">
        <f>IFERROR(__xludf.DUMMYFUNCTION(" QUERY(Request_Import!A138:J138, ""Select J"")"),"")</f>
        <v/>
      </c>
    </row>
    <row r="139">
      <c r="A139" s="9" t="str">
        <f t="array" ref="A139">IF(ISBLANK(B139), "", concatenate("R", ROW()))</f>
        <v/>
      </c>
      <c r="B139" s="9" t="str">
        <f>IFERROR(__xludf.DUMMYFUNCTION(" QUERY(Request_Import!A139:H139, ""Select B"")"),"")</f>
        <v/>
      </c>
      <c r="C139" s="1" t="str">
        <f>IFERROR(__xludf.DUMMYFUNCTION(" QUERY(Request_Import!A139:H139, ""Select C"")"),"")</f>
        <v/>
      </c>
      <c r="D139" s="1" t="str">
        <f>IFERROR(__xludf.DUMMYFUNCTION(" QUERY(Request_Import!A139:H139, ""Select D"")"),"")</f>
        <v/>
      </c>
      <c r="E139" s="1" t="str">
        <f>IFERROR(__xludf.DUMMYFUNCTION(" QUERY(Request_Import!A139:H139, ""Select E"")"),"")</f>
        <v/>
      </c>
      <c r="F139" s="1" t="str">
        <f>IFERROR(__xludf.DUMMYFUNCTION(" QUERY(Request_Import!A139:H139, ""Select G"")"),"")</f>
        <v/>
      </c>
      <c r="G139" s="1" t="str">
        <f>IFERROR(__xludf.DUMMYFUNCTION(" QUERY(Request_Import!A139:H139, ""Select H"")"),"")</f>
        <v/>
      </c>
      <c r="H139" s="1" t="str">
        <f>IFERROR(__xludf.DUMMYFUNCTION(" IF(ISBLANK(B139), """", TIMEVALUE(ARRAYFORMULA(QUERY(Request_Import!D139:K139, ""Select I""))))"),"")</f>
        <v/>
      </c>
      <c r="I139" s="1" t="str">
        <f>IFERROR(__xludf.DUMMYFUNCTION(" QUERY(Request_Import!A139:J139, ""Select F"")"),"")</f>
        <v/>
      </c>
      <c r="J139" s="1" t="str">
        <f>IFERROR(__xludf.DUMMYFUNCTION(" QUERY(Request_Import!A139:J139, ""Select J"")"),"")</f>
        <v/>
      </c>
    </row>
    <row r="140">
      <c r="A140" s="9" t="str">
        <f t="array" ref="A140">IF(ISBLANK(B140), "", concatenate("R", ROW()))</f>
        <v/>
      </c>
      <c r="B140" s="9" t="str">
        <f>IFERROR(__xludf.DUMMYFUNCTION(" QUERY(Request_Import!A140:H140, ""Select B"")"),"")</f>
        <v/>
      </c>
      <c r="C140" s="1" t="str">
        <f>IFERROR(__xludf.DUMMYFUNCTION(" QUERY(Request_Import!A140:H140, ""Select C"")"),"")</f>
        <v/>
      </c>
      <c r="D140" s="1" t="str">
        <f>IFERROR(__xludf.DUMMYFUNCTION(" QUERY(Request_Import!A140:H140, ""Select D"")"),"")</f>
        <v/>
      </c>
      <c r="E140" s="1" t="str">
        <f>IFERROR(__xludf.DUMMYFUNCTION(" QUERY(Request_Import!A140:H140, ""Select E"")"),"")</f>
        <v/>
      </c>
      <c r="F140" s="1" t="str">
        <f>IFERROR(__xludf.DUMMYFUNCTION(" QUERY(Request_Import!A140:H140, ""Select G"")"),"")</f>
        <v/>
      </c>
      <c r="G140" s="1" t="str">
        <f>IFERROR(__xludf.DUMMYFUNCTION(" QUERY(Request_Import!A140:H140, ""Select H"")"),"")</f>
        <v/>
      </c>
      <c r="H140" s="1" t="str">
        <f>IFERROR(__xludf.DUMMYFUNCTION(" IF(ISBLANK(B140), """", TIMEVALUE(ARRAYFORMULA(QUERY(Request_Import!D140:K140, ""Select I""))))"),"")</f>
        <v/>
      </c>
      <c r="I140" s="1" t="str">
        <f>IFERROR(__xludf.DUMMYFUNCTION(" QUERY(Request_Import!A140:J140, ""Select F"")"),"")</f>
        <v/>
      </c>
      <c r="J140" s="1" t="str">
        <f>IFERROR(__xludf.DUMMYFUNCTION(" QUERY(Request_Import!A140:J140, ""Select J"")"),"")</f>
        <v/>
      </c>
    </row>
    <row r="141">
      <c r="A141" s="9" t="str">
        <f t="array" ref="A141">IF(ISBLANK(B141), "", concatenate("R", ROW()))</f>
        <v/>
      </c>
      <c r="B141" s="9" t="str">
        <f>IFERROR(__xludf.DUMMYFUNCTION(" QUERY(Request_Import!A141:H141, ""Select B"")"),"")</f>
        <v/>
      </c>
      <c r="C141" s="1" t="str">
        <f>IFERROR(__xludf.DUMMYFUNCTION(" QUERY(Request_Import!A141:H141, ""Select C"")"),"")</f>
        <v/>
      </c>
      <c r="D141" s="1" t="str">
        <f>IFERROR(__xludf.DUMMYFUNCTION(" QUERY(Request_Import!A141:H141, ""Select D"")"),"")</f>
        <v/>
      </c>
      <c r="E141" s="1" t="str">
        <f>IFERROR(__xludf.DUMMYFUNCTION(" QUERY(Request_Import!A141:H141, ""Select E"")"),"")</f>
        <v/>
      </c>
      <c r="F141" s="1" t="str">
        <f>IFERROR(__xludf.DUMMYFUNCTION(" QUERY(Request_Import!A141:H141, ""Select G"")"),"")</f>
        <v/>
      </c>
      <c r="G141" s="1" t="str">
        <f>IFERROR(__xludf.DUMMYFUNCTION(" QUERY(Request_Import!A141:H141, ""Select H"")"),"")</f>
        <v/>
      </c>
      <c r="H141" s="1" t="str">
        <f>IFERROR(__xludf.DUMMYFUNCTION(" IF(ISBLANK(B141), """", TIMEVALUE(ARRAYFORMULA(QUERY(Request_Import!D141:K141, ""Select I""))))"),"")</f>
        <v/>
      </c>
      <c r="I141" s="1" t="str">
        <f>IFERROR(__xludf.DUMMYFUNCTION(" QUERY(Request_Import!A141:J141, ""Select F"")"),"")</f>
        <v/>
      </c>
      <c r="J141" s="1" t="str">
        <f>IFERROR(__xludf.DUMMYFUNCTION(" QUERY(Request_Import!A141:J141, ""Select J"")"),"")</f>
        <v/>
      </c>
    </row>
    <row r="142">
      <c r="A142" s="9" t="str">
        <f t="array" ref="A142">IF(ISBLANK(B142), "", concatenate("R", ROW()))</f>
        <v/>
      </c>
      <c r="B142" s="9" t="str">
        <f>IFERROR(__xludf.DUMMYFUNCTION(" QUERY(Request_Import!A142:H142, ""Select B"")"),"")</f>
        <v/>
      </c>
      <c r="C142" s="1" t="str">
        <f>IFERROR(__xludf.DUMMYFUNCTION(" QUERY(Request_Import!A142:H142, ""Select C"")"),"")</f>
        <v/>
      </c>
      <c r="D142" s="1" t="str">
        <f>IFERROR(__xludf.DUMMYFUNCTION(" QUERY(Request_Import!A142:H142, ""Select D"")"),"")</f>
        <v/>
      </c>
      <c r="E142" s="1" t="str">
        <f>IFERROR(__xludf.DUMMYFUNCTION(" QUERY(Request_Import!A142:H142, ""Select E"")"),"")</f>
        <v/>
      </c>
      <c r="F142" s="1" t="str">
        <f>IFERROR(__xludf.DUMMYFUNCTION(" QUERY(Request_Import!A142:H142, ""Select G"")"),"")</f>
        <v/>
      </c>
      <c r="G142" s="1" t="str">
        <f>IFERROR(__xludf.DUMMYFUNCTION(" QUERY(Request_Import!A142:H142, ""Select H"")"),"")</f>
        <v/>
      </c>
      <c r="H142" s="1" t="str">
        <f>IFERROR(__xludf.DUMMYFUNCTION(" IF(ISBLANK(B142), """", TIMEVALUE(ARRAYFORMULA(QUERY(Request_Import!D142:K142, ""Select I""))))"),"")</f>
        <v/>
      </c>
      <c r="I142" s="1" t="str">
        <f>IFERROR(__xludf.DUMMYFUNCTION(" QUERY(Request_Import!A142:J142, ""Select F"")"),"")</f>
        <v/>
      </c>
      <c r="J142" s="1" t="str">
        <f>IFERROR(__xludf.DUMMYFUNCTION(" QUERY(Request_Import!A142:J142, ""Select J"")"),"")</f>
        <v/>
      </c>
    </row>
    <row r="143">
      <c r="A143" s="9" t="str">
        <f t="array" ref="A143">IF(ISBLANK(B143), "", concatenate("R", ROW()))</f>
        <v/>
      </c>
      <c r="B143" s="9" t="str">
        <f>IFERROR(__xludf.DUMMYFUNCTION(" QUERY(Request_Import!A143:H143, ""Select B"")"),"")</f>
        <v/>
      </c>
      <c r="C143" s="1" t="str">
        <f>IFERROR(__xludf.DUMMYFUNCTION(" QUERY(Request_Import!A143:H143, ""Select C"")"),"")</f>
        <v/>
      </c>
      <c r="D143" s="1" t="str">
        <f>IFERROR(__xludf.DUMMYFUNCTION(" QUERY(Request_Import!A143:H143, ""Select D"")"),"")</f>
        <v/>
      </c>
      <c r="E143" s="1" t="str">
        <f>IFERROR(__xludf.DUMMYFUNCTION(" QUERY(Request_Import!A143:H143, ""Select E"")"),"")</f>
        <v/>
      </c>
      <c r="F143" s="1" t="str">
        <f>IFERROR(__xludf.DUMMYFUNCTION(" QUERY(Request_Import!A143:H143, ""Select G"")"),"")</f>
        <v/>
      </c>
      <c r="G143" s="1" t="str">
        <f>IFERROR(__xludf.DUMMYFUNCTION(" QUERY(Request_Import!A143:H143, ""Select H"")"),"")</f>
        <v/>
      </c>
      <c r="H143" s="1" t="str">
        <f>IFERROR(__xludf.DUMMYFUNCTION(" IF(ISBLANK(B143), """", TIMEVALUE(ARRAYFORMULA(QUERY(Request_Import!D143:K143, ""Select I""))))"),"")</f>
        <v/>
      </c>
      <c r="I143" s="1" t="str">
        <f>IFERROR(__xludf.DUMMYFUNCTION(" QUERY(Request_Import!A143:J143, ""Select F"")"),"")</f>
        <v/>
      </c>
      <c r="J143" s="1" t="str">
        <f>IFERROR(__xludf.DUMMYFUNCTION(" QUERY(Request_Import!A143:J143, ""Select J"")"),"")</f>
        <v/>
      </c>
    </row>
    <row r="144">
      <c r="A144" s="9" t="str">
        <f t="array" ref="A144">IF(ISBLANK(B144), "", concatenate("R", ROW()))</f>
        <v/>
      </c>
      <c r="B144" s="9" t="str">
        <f>IFERROR(__xludf.DUMMYFUNCTION(" QUERY(Request_Import!A144:H144, ""Select B"")"),"")</f>
        <v/>
      </c>
      <c r="C144" s="1" t="str">
        <f>IFERROR(__xludf.DUMMYFUNCTION(" QUERY(Request_Import!A144:H144, ""Select C"")"),"")</f>
        <v/>
      </c>
      <c r="D144" s="1" t="str">
        <f>IFERROR(__xludf.DUMMYFUNCTION(" QUERY(Request_Import!A144:H144, ""Select D"")"),"")</f>
        <v/>
      </c>
      <c r="E144" s="1" t="str">
        <f>IFERROR(__xludf.DUMMYFUNCTION(" QUERY(Request_Import!A144:H144, ""Select E"")"),"")</f>
        <v/>
      </c>
      <c r="F144" s="1" t="str">
        <f>IFERROR(__xludf.DUMMYFUNCTION(" QUERY(Request_Import!A144:H144, ""Select G"")"),"")</f>
        <v/>
      </c>
      <c r="G144" s="1" t="str">
        <f>IFERROR(__xludf.DUMMYFUNCTION(" QUERY(Request_Import!A144:H144, ""Select H"")"),"")</f>
        <v/>
      </c>
      <c r="H144" s="1" t="str">
        <f>IFERROR(__xludf.DUMMYFUNCTION(" IF(ISBLANK(B144), """", TIMEVALUE(ARRAYFORMULA(QUERY(Request_Import!D144:K144, ""Select I""))))"),"")</f>
        <v/>
      </c>
      <c r="I144" s="1" t="str">
        <f>IFERROR(__xludf.DUMMYFUNCTION(" QUERY(Request_Import!A144:J144, ""Select F"")"),"")</f>
        <v/>
      </c>
      <c r="J144" s="1" t="str">
        <f>IFERROR(__xludf.DUMMYFUNCTION(" QUERY(Request_Import!A144:J144, ""Select J"")"),"")</f>
        <v/>
      </c>
    </row>
    <row r="145">
      <c r="A145" s="9" t="str">
        <f t="array" ref="A145">IF(ISBLANK(B145), "", concatenate("R", ROW()))</f>
        <v/>
      </c>
      <c r="B145" s="9" t="str">
        <f>IFERROR(__xludf.DUMMYFUNCTION(" QUERY(Request_Import!A145:H145, ""Select B"")"),"")</f>
        <v/>
      </c>
      <c r="C145" s="1" t="str">
        <f>IFERROR(__xludf.DUMMYFUNCTION(" QUERY(Request_Import!A145:H145, ""Select C"")"),"")</f>
        <v/>
      </c>
      <c r="D145" s="1" t="str">
        <f>IFERROR(__xludf.DUMMYFUNCTION(" QUERY(Request_Import!A145:H145, ""Select D"")"),"")</f>
        <v/>
      </c>
      <c r="E145" s="1" t="str">
        <f>IFERROR(__xludf.DUMMYFUNCTION(" QUERY(Request_Import!A145:H145, ""Select E"")"),"")</f>
        <v/>
      </c>
      <c r="F145" s="1" t="str">
        <f>IFERROR(__xludf.DUMMYFUNCTION(" QUERY(Request_Import!A145:H145, ""Select G"")"),"")</f>
        <v/>
      </c>
      <c r="G145" s="1" t="str">
        <f>IFERROR(__xludf.DUMMYFUNCTION(" QUERY(Request_Import!A145:H145, ""Select H"")"),"")</f>
        <v/>
      </c>
      <c r="H145" s="1" t="str">
        <f>IFERROR(__xludf.DUMMYFUNCTION(" IF(ISBLANK(B145), """", TIMEVALUE(ARRAYFORMULA(QUERY(Request_Import!D145:K145, ""Select I""))))"),"")</f>
        <v/>
      </c>
      <c r="I145" s="1" t="str">
        <f>IFERROR(__xludf.DUMMYFUNCTION(" QUERY(Request_Import!A145:J145, ""Select F"")"),"")</f>
        <v/>
      </c>
      <c r="J145" s="1" t="str">
        <f>IFERROR(__xludf.DUMMYFUNCTION(" QUERY(Request_Import!A145:J145, ""Select J"")"),"")</f>
        <v/>
      </c>
    </row>
    <row r="146">
      <c r="A146" s="9" t="str">
        <f t="array" ref="A146">IF(ISBLANK(B146), "", concatenate("R", ROW()))</f>
        <v/>
      </c>
      <c r="B146" s="9" t="str">
        <f>IFERROR(__xludf.DUMMYFUNCTION(" QUERY(Request_Import!A146:H146, ""Select B"")"),"")</f>
        <v/>
      </c>
      <c r="C146" s="1" t="str">
        <f>IFERROR(__xludf.DUMMYFUNCTION(" QUERY(Request_Import!A146:H146, ""Select C"")"),"")</f>
        <v/>
      </c>
      <c r="D146" s="1" t="str">
        <f>IFERROR(__xludf.DUMMYFUNCTION(" QUERY(Request_Import!A146:H146, ""Select D"")"),"")</f>
        <v/>
      </c>
      <c r="E146" s="1" t="str">
        <f>IFERROR(__xludf.DUMMYFUNCTION(" QUERY(Request_Import!A146:H146, ""Select E"")"),"")</f>
        <v/>
      </c>
      <c r="F146" s="1" t="str">
        <f>IFERROR(__xludf.DUMMYFUNCTION(" QUERY(Request_Import!A146:H146, ""Select G"")"),"")</f>
        <v/>
      </c>
      <c r="G146" s="1" t="str">
        <f>IFERROR(__xludf.DUMMYFUNCTION(" QUERY(Request_Import!A146:H146, ""Select H"")"),"")</f>
        <v/>
      </c>
      <c r="H146" s="1" t="str">
        <f>IFERROR(__xludf.DUMMYFUNCTION(" IF(ISBLANK(B146), """", TIMEVALUE(ARRAYFORMULA(QUERY(Request_Import!D146:K146, ""Select I""))))"),"")</f>
        <v/>
      </c>
      <c r="I146" s="1" t="str">
        <f>IFERROR(__xludf.DUMMYFUNCTION(" QUERY(Request_Import!A146:J146, ""Select F"")"),"")</f>
        <v/>
      </c>
      <c r="J146" s="1" t="str">
        <f>IFERROR(__xludf.DUMMYFUNCTION(" QUERY(Request_Import!A146:J146, ""Select J"")"),"")</f>
        <v/>
      </c>
    </row>
    <row r="147">
      <c r="A147" s="9" t="str">
        <f t="array" ref="A147">IF(ISBLANK(B147), "", concatenate("R", ROW()))</f>
        <v/>
      </c>
      <c r="B147" s="9" t="str">
        <f>IFERROR(__xludf.DUMMYFUNCTION(" QUERY(Request_Import!A147:H147, ""Select B"")"),"")</f>
        <v/>
      </c>
      <c r="C147" s="1" t="str">
        <f>IFERROR(__xludf.DUMMYFUNCTION(" QUERY(Request_Import!A147:H147, ""Select C"")"),"")</f>
        <v/>
      </c>
      <c r="D147" s="1" t="str">
        <f>IFERROR(__xludf.DUMMYFUNCTION(" QUERY(Request_Import!A147:H147, ""Select D"")"),"")</f>
        <v/>
      </c>
      <c r="E147" s="1" t="str">
        <f>IFERROR(__xludf.DUMMYFUNCTION(" QUERY(Request_Import!A147:H147, ""Select E"")"),"")</f>
        <v/>
      </c>
      <c r="F147" s="1" t="str">
        <f>IFERROR(__xludf.DUMMYFUNCTION(" QUERY(Request_Import!A147:H147, ""Select G"")"),"")</f>
        <v/>
      </c>
      <c r="G147" s="1" t="str">
        <f>IFERROR(__xludf.DUMMYFUNCTION(" QUERY(Request_Import!A147:H147, ""Select H"")"),"")</f>
        <v/>
      </c>
      <c r="H147" s="1" t="str">
        <f>IFERROR(__xludf.DUMMYFUNCTION(" IF(ISBLANK(B147), """", TIMEVALUE(ARRAYFORMULA(QUERY(Request_Import!D147:K147, ""Select I""))))"),"")</f>
        <v/>
      </c>
      <c r="I147" s="1" t="str">
        <f>IFERROR(__xludf.DUMMYFUNCTION(" QUERY(Request_Import!A147:J147, ""Select F"")"),"")</f>
        <v/>
      </c>
      <c r="J147" s="1" t="str">
        <f>IFERROR(__xludf.DUMMYFUNCTION(" QUERY(Request_Import!A147:J147, ""Select J"")"),"")</f>
        <v/>
      </c>
    </row>
    <row r="148">
      <c r="A148" s="9" t="str">
        <f t="array" ref="A148">IF(ISBLANK(B148), "", concatenate("R", ROW()))</f>
        <v/>
      </c>
      <c r="B148" s="9" t="str">
        <f>IFERROR(__xludf.DUMMYFUNCTION(" QUERY(Request_Import!A148:H148, ""Select B"")"),"")</f>
        <v/>
      </c>
      <c r="C148" s="1" t="str">
        <f>IFERROR(__xludf.DUMMYFUNCTION(" QUERY(Request_Import!A148:H148, ""Select C"")"),"")</f>
        <v/>
      </c>
      <c r="D148" s="1" t="str">
        <f>IFERROR(__xludf.DUMMYFUNCTION(" QUERY(Request_Import!A148:H148, ""Select D"")"),"")</f>
        <v/>
      </c>
      <c r="E148" s="1" t="str">
        <f>IFERROR(__xludf.DUMMYFUNCTION(" QUERY(Request_Import!A148:H148, ""Select E"")"),"")</f>
        <v/>
      </c>
      <c r="F148" s="1" t="str">
        <f>IFERROR(__xludf.DUMMYFUNCTION(" QUERY(Request_Import!A148:H148, ""Select G"")"),"")</f>
        <v/>
      </c>
      <c r="G148" s="1" t="str">
        <f>IFERROR(__xludf.DUMMYFUNCTION(" QUERY(Request_Import!A148:H148, ""Select H"")"),"")</f>
        <v/>
      </c>
      <c r="H148" s="1" t="str">
        <f>IFERROR(__xludf.DUMMYFUNCTION(" IF(ISBLANK(B148), """", TIMEVALUE(ARRAYFORMULA(QUERY(Request_Import!D148:K148, ""Select I""))))"),"")</f>
        <v/>
      </c>
      <c r="I148" s="1" t="str">
        <f>IFERROR(__xludf.DUMMYFUNCTION(" QUERY(Request_Import!A148:J148, ""Select F"")"),"")</f>
        <v/>
      </c>
      <c r="J148" s="1" t="str">
        <f>IFERROR(__xludf.DUMMYFUNCTION(" QUERY(Request_Import!A148:J148, ""Select J"")"),"")</f>
        <v/>
      </c>
    </row>
    <row r="149">
      <c r="A149" s="9" t="str">
        <f t="array" ref="A149">IF(ISBLANK(B149), "", concatenate("R", ROW()))</f>
        <v/>
      </c>
      <c r="B149" s="9" t="str">
        <f>IFERROR(__xludf.DUMMYFUNCTION(" QUERY(Request_Import!A149:H149, ""Select B"")"),"")</f>
        <v/>
      </c>
      <c r="C149" s="1" t="str">
        <f>IFERROR(__xludf.DUMMYFUNCTION(" QUERY(Request_Import!A149:H149, ""Select C"")"),"")</f>
        <v/>
      </c>
      <c r="D149" s="1" t="str">
        <f>IFERROR(__xludf.DUMMYFUNCTION(" QUERY(Request_Import!A149:H149, ""Select D"")"),"")</f>
        <v/>
      </c>
      <c r="E149" s="1" t="str">
        <f>IFERROR(__xludf.DUMMYFUNCTION(" QUERY(Request_Import!A149:H149, ""Select E"")"),"")</f>
        <v/>
      </c>
      <c r="F149" s="1" t="str">
        <f>IFERROR(__xludf.DUMMYFUNCTION(" QUERY(Request_Import!A149:H149, ""Select G"")"),"")</f>
        <v/>
      </c>
      <c r="G149" s="1" t="str">
        <f>IFERROR(__xludf.DUMMYFUNCTION(" QUERY(Request_Import!A149:H149, ""Select H"")"),"")</f>
        <v/>
      </c>
      <c r="H149" s="1" t="str">
        <f>IFERROR(__xludf.DUMMYFUNCTION(" IF(ISBLANK(B149), """", TIMEVALUE(ARRAYFORMULA(QUERY(Request_Import!D149:K149, ""Select I""))))"),"")</f>
        <v/>
      </c>
      <c r="I149" s="1" t="str">
        <f>IFERROR(__xludf.DUMMYFUNCTION(" QUERY(Request_Import!A149:J149, ""Select F"")"),"")</f>
        <v/>
      </c>
      <c r="J149" s="1" t="str">
        <f>IFERROR(__xludf.DUMMYFUNCTION(" QUERY(Request_Import!A149:J149, ""Select J"")"),"")</f>
        <v/>
      </c>
    </row>
    <row r="150">
      <c r="A150" s="9" t="str">
        <f t="array" ref="A150">IF(ISBLANK(B150), "", concatenate("R", ROW()))</f>
        <v/>
      </c>
      <c r="B150" s="9" t="str">
        <f>IFERROR(__xludf.DUMMYFUNCTION(" QUERY(Request_Import!A150:H150, ""Select B"")"),"")</f>
        <v/>
      </c>
      <c r="C150" s="1" t="str">
        <f>IFERROR(__xludf.DUMMYFUNCTION(" QUERY(Request_Import!A150:H150, ""Select C"")"),"")</f>
        <v/>
      </c>
      <c r="D150" s="1" t="str">
        <f>IFERROR(__xludf.DUMMYFUNCTION(" QUERY(Request_Import!A150:H150, ""Select D"")"),"")</f>
        <v/>
      </c>
      <c r="E150" s="1" t="str">
        <f>IFERROR(__xludf.DUMMYFUNCTION(" QUERY(Request_Import!A150:H150, ""Select E"")"),"")</f>
        <v/>
      </c>
      <c r="F150" s="1" t="str">
        <f>IFERROR(__xludf.DUMMYFUNCTION(" QUERY(Request_Import!A150:H150, ""Select G"")"),"")</f>
        <v/>
      </c>
      <c r="G150" s="1" t="str">
        <f>IFERROR(__xludf.DUMMYFUNCTION(" QUERY(Request_Import!A150:H150, ""Select H"")"),"")</f>
        <v/>
      </c>
      <c r="H150" s="1" t="str">
        <f>IFERROR(__xludf.DUMMYFUNCTION(" IF(ISBLANK(B150), """", TIMEVALUE(ARRAYFORMULA(QUERY(Request_Import!D150:K150, ""Select I""))))"),"")</f>
        <v/>
      </c>
      <c r="I150" s="1" t="str">
        <f>IFERROR(__xludf.DUMMYFUNCTION(" QUERY(Request_Import!A150:J150, ""Select F"")"),"")</f>
        <v/>
      </c>
      <c r="J150" s="1" t="str">
        <f>IFERROR(__xludf.DUMMYFUNCTION(" QUERY(Request_Import!A150:J150, ""Select J"")"),"")</f>
        <v/>
      </c>
    </row>
    <row r="151">
      <c r="A151" s="9" t="str">
        <f t="array" ref="A151">IF(ISBLANK(B151), "", concatenate("R", ROW()))</f>
        <v/>
      </c>
      <c r="B151" s="9" t="str">
        <f>IFERROR(__xludf.DUMMYFUNCTION(" QUERY(Request_Import!A151:H151, ""Select B"")"),"")</f>
        <v/>
      </c>
      <c r="C151" s="1" t="str">
        <f>IFERROR(__xludf.DUMMYFUNCTION(" QUERY(Request_Import!A151:H151, ""Select C"")"),"")</f>
        <v/>
      </c>
      <c r="D151" s="1" t="str">
        <f>IFERROR(__xludf.DUMMYFUNCTION(" QUERY(Request_Import!A151:H151, ""Select D"")"),"")</f>
        <v/>
      </c>
      <c r="E151" s="1" t="str">
        <f>IFERROR(__xludf.DUMMYFUNCTION(" QUERY(Request_Import!A151:H151, ""Select E"")"),"")</f>
        <v/>
      </c>
      <c r="F151" s="1" t="str">
        <f>IFERROR(__xludf.DUMMYFUNCTION(" QUERY(Request_Import!A151:H151, ""Select G"")"),"")</f>
        <v/>
      </c>
      <c r="G151" s="1" t="str">
        <f>IFERROR(__xludf.DUMMYFUNCTION(" QUERY(Request_Import!A151:H151, ""Select H"")"),"")</f>
        <v/>
      </c>
      <c r="H151" s="1" t="str">
        <f>IFERROR(__xludf.DUMMYFUNCTION(" IF(ISBLANK(B151), """", TIMEVALUE(ARRAYFORMULA(QUERY(Request_Import!D151:K151, ""Select I""))))"),"")</f>
        <v/>
      </c>
      <c r="I151" s="1" t="str">
        <f>IFERROR(__xludf.DUMMYFUNCTION(" QUERY(Request_Import!A151:J151, ""Select F"")"),"")</f>
        <v/>
      </c>
      <c r="J151" s="1" t="str">
        <f>IFERROR(__xludf.DUMMYFUNCTION(" QUERY(Request_Import!A151:J151, ""Select J"")"),"")</f>
        <v/>
      </c>
    </row>
    <row r="152">
      <c r="A152" s="9" t="str">
        <f t="array" ref="A152">IF(ISBLANK(B152), "", concatenate("R", ROW()))</f>
        <v/>
      </c>
      <c r="B152" s="9" t="str">
        <f>IFERROR(__xludf.DUMMYFUNCTION(" QUERY(Request_Import!A152:H152, ""Select B"")"),"")</f>
        <v/>
      </c>
      <c r="C152" s="1" t="str">
        <f>IFERROR(__xludf.DUMMYFUNCTION(" QUERY(Request_Import!A152:H152, ""Select C"")"),"")</f>
        <v/>
      </c>
      <c r="D152" s="1" t="str">
        <f>IFERROR(__xludf.DUMMYFUNCTION(" QUERY(Request_Import!A152:H152, ""Select D"")"),"")</f>
        <v/>
      </c>
      <c r="E152" s="1" t="str">
        <f>IFERROR(__xludf.DUMMYFUNCTION(" QUERY(Request_Import!A152:H152, ""Select E"")"),"")</f>
        <v/>
      </c>
      <c r="F152" s="1" t="str">
        <f>IFERROR(__xludf.DUMMYFUNCTION(" QUERY(Request_Import!A152:H152, ""Select G"")"),"")</f>
        <v/>
      </c>
      <c r="G152" s="1" t="str">
        <f>IFERROR(__xludf.DUMMYFUNCTION(" QUERY(Request_Import!A152:H152, ""Select H"")"),"")</f>
        <v/>
      </c>
      <c r="H152" s="1" t="str">
        <f>IFERROR(__xludf.DUMMYFUNCTION(" IF(ISBLANK(B152), """", TIMEVALUE(ARRAYFORMULA(QUERY(Request_Import!D152:K152, ""Select I""))))"),"")</f>
        <v/>
      </c>
      <c r="I152" s="1" t="str">
        <f>IFERROR(__xludf.DUMMYFUNCTION(" QUERY(Request_Import!A152:J152, ""Select F"")"),"")</f>
        <v/>
      </c>
      <c r="J152" s="1" t="str">
        <f>IFERROR(__xludf.DUMMYFUNCTION(" QUERY(Request_Import!A152:J152, ""Select J"")"),"")</f>
        <v/>
      </c>
    </row>
    <row r="153">
      <c r="A153" s="9" t="str">
        <f t="array" ref="A153">IF(ISBLANK(B153), "", concatenate("R", ROW()))</f>
        <v/>
      </c>
      <c r="B153" s="9" t="str">
        <f>IFERROR(__xludf.DUMMYFUNCTION(" QUERY(Request_Import!A153:H153, ""Select B"")"),"")</f>
        <v/>
      </c>
      <c r="C153" s="1" t="str">
        <f>IFERROR(__xludf.DUMMYFUNCTION(" QUERY(Request_Import!A153:H153, ""Select C"")"),"")</f>
        <v/>
      </c>
      <c r="D153" s="1" t="str">
        <f>IFERROR(__xludf.DUMMYFUNCTION(" QUERY(Request_Import!A153:H153, ""Select D"")"),"")</f>
        <v/>
      </c>
      <c r="E153" s="1" t="str">
        <f>IFERROR(__xludf.DUMMYFUNCTION(" QUERY(Request_Import!A153:H153, ""Select E"")"),"")</f>
        <v/>
      </c>
      <c r="F153" s="1" t="str">
        <f>IFERROR(__xludf.DUMMYFUNCTION(" QUERY(Request_Import!A153:H153, ""Select G"")"),"")</f>
        <v/>
      </c>
      <c r="G153" s="1" t="str">
        <f>IFERROR(__xludf.DUMMYFUNCTION(" QUERY(Request_Import!A153:H153, ""Select H"")"),"")</f>
        <v/>
      </c>
      <c r="H153" s="1" t="str">
        <f>IFERROR(__xludf.DUMMYFUNCTION(" IF(ISBLANK(B153), """", TIMEVALUE(ARRAYFORMULA(QUERY(Request_Import!D153:K153, ""Select I""))))"),"")</f>
        <v/>
      </c>
      <c r="I153" s="1" t="str">
        <f>IFERROR(__xludf.DUMMYFUNCTION(" QUERY(Request_Import!A153:J153, ""Select F"")"),"")</f>
        <v/>
      </c>
      <c r="J153" s="1" t="str">
        <f>IFERROR(__xludf.DUMMYFUNCTION(" QUERY(Request_Import!A153:J153, ""Select J"")"),"")</f>
        <v/>
      </c>
    </row>
    <row r="154">
      <c r="A154" s="9" t="str">
        <f t="array" ref="A154">IF(ISBLANK(B154), "", concatenate("R", ROW()))</f>
        <v/>
      </c>
      <c r="B154" s="9" t="str">
        <f>IFERROR(__xludf.DUMMYFUNCTION(" QUERY(Request_Import!A154:H154, ""Select B"")"),"")</f>
        <v/>
      </c>
      <c r="C154" s="1" t="str">
        <f>IFERROR(__xludf.DUMMYFUNCTION(" QUERY(Request_Import!A154:H154, ""Select C"")"),"")</f>
        <v/>
      </c>
      <c r="D154" s="1" t="str">
        <f>IFERROR(__xludf.DUMMYFUNCTION(" QUERY(Request_Import!A154:H154, ""Select D"")"),"")</f>
        <v/>
      </c>
      <c r="E154" s="1" t="str">
        <f>IFERROR(__xludf.DUMMYFUNCTION(" QUERY(Request_Import!A154:H154, ""Select E"")"),"")</f>
        <v/>
      </c>
      <c r="F154" s="1" t="str">
        <f>IFERROR(__xludf.DUMMYFUNCTION(" QUERY(Request_Import!A154:H154, ""Select G"")"),"")</f>
        <v/>
      </c>
      <c r="G154" s="1" t="str">
        <f>IFERROR(__xludf.DUMMYFUNCTION(" QUERY(Request_Import!A154:H154, ""Select H"")"),"")</f>
        <v/>
      </c>
      <c r="H154" s="1" t="str">
        <f>IFERROR(__xludf.DUMMYFUNCTION(" IF(ISBLANK(B154), """", TIMEVALUE(ARRAYFORMULA(QUERY(Request_Import!D154:K154, ""Select I""))))"),"")</f>
        <v/>
      </c>
      <c r="I154" s="1" t="str">
        <f>IFERROR(__xludf.DUMMYFUNCTION(" QUERY(Request_Import!A154:J154, ""Select F"")"),"")</f>
        <v/>
      </c>
      <c r="J154" s="1" t="str">
        <f>IFERROR(__xludf.DUMMYFUNCTION(" QUERY(Request_Import!A154:J154, ""Select J"")"),"")</f>
        <v/>
      </c>
    </row>
    <row r="155">
      <c r="A155" s="9" t="str">
        <f t="array" ref="A155">IF(ISBLANK(B155), "", concatenate("R", ROW()))</f>
        <v/>
      </c>
      <c r="B155" s="9" t="str">
        <f>IFERROR(__xludf.DUMMYFUNCTION(" QUERY(Request_Import!A155:H155, ""Select B"")"),"")</f>
        <v/>
      </c>
      <c r="C155" s="1" t="str">
        <f>IFERROR(__xludf.DUMMYFUNCTION(" QUERY(Request_Import!A155:H155, ""Select C"")"),"")</f>
        <v/>
      </c>
      <c r="D155" s="1" t="str">
        <f>IFERROR(__xludf.DUMMYFUNCTION(" QUERY(Request_Import!A155:H155, ""Select D"")"),"")</f>
        <v/>
      </c>
      <c r="E155" s="1" t="str">
        <f>IFERROR(__xludf.DUMMYFUNCTION(" QUERY(Request_Import!A155:H155, ""Select E"")"),"")</f>
        <v/>
      </c>
      <c r="F155" s="1" t="str">
        <f>IFERROR(__xludf.DUMMYFUNCTION(" QUERY(Request_Import!A155:H155, ""Select G"")"),"")</f>
        <v/>
      </c>
      <c r="G155" s="1" t="str">
        <f>IFERROR(__xludf.DUMMYFUNCTION(" QUERY(Request_Import!A155:H155, ""Select H"")"),"")</f>
        <v/>
      </c>
      <c r="H155" s="1" t="str">
        <f>IFERROR(__xludf.DUMMYFUNCTION(" IF(ISBLANK(B155), """", TIMEVALUE(ARRAYFORMULA(QUERY(Request_Import!D155:K155, ""Select I""))))"),"")</f>
        <v/>
      </c>
      <c r="I155" s="1" t="str">
        <f>IFERROR(__xludf.DUMMYFUNCTION(" QUERY(Request_Import!A155:J155, ""Select F"")"),"")</f>
        <v/>
      </c>
      <c r="J155" s="1" t="str">
        <f>IFERROR(__xludf.DUMMYFUNCTION(" QUERY(Request_Import!A155:J155, ""Select J"")"),"")</f>
        <v/>
      </c>
    </row>
    <row r="156">
      <c r="A156" s="9" t="str">
        <f t="array" ref="A156">IF(ISBLANK(B156), "", concatenate("R", ROW()))</f>
        <v/>
      </c>
      <c r="B156" s="9" t="str">
        <f>IFERROR(__xludf.DUMMYFUNCTION(" QUERY(Request_Import!A156:H156, ""Select B"")"),"")</f>
        <v/>
      </c>
      <c r="C156" s="1" t="str">
        <f>IFERROR(__xludf.DUMMYFUNCTION(" QUERY(Request_Import!A156:H156, ""Select C"")"),"")</f>
        <v/>
      </c>
      <c r="D156" s="1" t="str">
        <f>IFERROR(__xludf.DUMMYFUNCTION(" QUERY(Request_Import!A156:H156, ""Select D"")"),"")</f>
        <v/>
      </c>
      <c r="E156" s="1" t="str">
        <f>IFERROR(__xludf.DUMMYFUNCTION(" QUERY(Request_Import!A156:H156, ""Select E"")"),"")</f>
        <v/>
      </c>
      <c r="F156" s="1" t="str">
        <f>IFERROR(__xludf.DUMMYFUNCTION(" QUERY(Request_Import!A156:H156, ""Select G"")"),"")</f>
        <v/>
      </c>
      <c r="G156" s="1" t="str">
        <f>IFERROR(__xludf.DUMMYFUNCTION(" QUERY(Request_Import!A156:H156, ""Select H"")"),"")</f>
        <v/>
      </c>
      <c r="H156" s="1" t="str">
        <f>IFERROR(__xludf.DUMMYFUNCTION(" IF(ISBLANK(B156), """", TIMEVALUE(ARRAYFORMULA(QUERY(Request_Import!D156:K156, ""Select I""))))"),"")</f>
        <v/>
      </c>
      <c r="I156" s="1" t="str">
        <f>IFERROR(__xludf.DUMMYFUNCTION(" QUERY(Request_Import!A156:J156, ""Select F"")"),"")</f>
        <v/>
      </c>
      <c r="J156" s="1" t="str">
        <f>IFERROR(__xludf.DUMMYFUNCTION(" QUERY(Request_Import!A156:J156, ""Select J"")"),"")</f>
        <v/>
      </c>
    </row>
    <row r="157">
      <c r="A157" s="9" t="str">
        <f t="array" ref="A157">IF(ISBLANK(B157), "", concatenate("R", ROW()))</f>
        <v/>
      </c>
      <c r="B157" s="9" t="str">
        <f>IFERROR(__xludf.DUMMYFUNCTION(" QUERY(Request_Import!A157:H157, ""Select B"")"),"")</f>
        <v/>
      </c>
      <c r="C157" s="1" t="str">
        <f>IFERROR(__xludf.DUMMYFUNCTION(" QUERY(Request_Import!A157:H157, ""Select C"")"),"")</f>
        <v/>
      </c>
      <c r="D157" s="1" t="str">
        <f>IFERROR(__xludf.DUMMYFUNCTION(" QUERY(Request_Import!A157:H157, ""Select D"")"),"")</f>
        <v/>
      </c>
      <c r="E157" s="1" t="str">
        <f>IFERROR(__xludf.DUMMYFUNCTION(" QUERY(Request_Import!A157:H157, ""Select E"")"),"")</f>
        <v/>
      </c>
      <c r="F157" s="1" t="str">
        <f>IFERROR(__xludf.DUMMYFUNCTION(" QUERY(Request_Import!A157:H157, ""Select G"")"),"")</f>
        <v/>
      </c>
      <c r="G157" s="1" t="str">
        <f>IFERROR(__xludf.DUMMYFUNCTION(" QUERY(Request_Import!A157:H157, ""Select H"")"),"")</f>
        <v/>
      </c>
      <c r="H157" s="1" t="str">
        <f>IFERROR(__xludf.DUMMYFUNCTION(" IF(ISBLANK(B157), """", TIMEVALUE(ARRAYFORMULA(QUERY(Request_Import!D157:K157, ""Select I""))))"),"")</f>
        <v/>
      </c>
      <c r="I157" s="1" t="str">
        <f>IFERROR(__xludf.DUMMYFUNCTION(" QUERY(Request_Import!A157:J157, ""Select F"")"),"")</f>
        <v/>
      </c>
      <c r="J157" s="1" t="str">
        <f>IFERROR(__xludf.DUMMYFUNCTION(" QUERY(Request_Import!A157:J157, ""Select J"")"),"")</f>
        <v/>
      </c>
    </row>
    <row r="158">
      <c r="A158" s="9" t="str">
        <f t="array" ref="A158">IF(ISBLANK(B158), "", concatenate("R", ROW()))</f>
        <v/>
      </c>
      <c r="B158" s="9" t="str">
        <f>IFERROR(__xludf.DUMMYFUNCTION(" QUERY(Request_Import!A158:H158, ""Select B"")"),"")</f>
        <v/>
      </c>
      <c r="C158" s="1" t="str">
        <f>IFERROR(__xludf.DUMMYFUNCTION(" QUERY(Request_Import!A158:H158, ""Select C"")"),"")</f>
        <v/>
      </c>
      <c r="D158" s="1" t="str">
        <f>IFERROR(__xludf.DUMMYFUNCTION(" QUERY(Request_Import!A158:H158, ""Select D"")"),"")</f>
        <v/>
      </c>
      <c r="E158" s="1" t="str">
        <f>IFERROR(__xludf.DUMMYFUNCTION(" QUERY(Request_Import!A158:H158, ""Select E"")"),"")</f>
        <v/>
      </c>
      <c r="F158" s="1" t="str">
        <f>IFERROR(__xludf.DUMMYFUNCTION(" QUERY(Request_Import!A158:H158, ""Select G"")"),"")</f>
        <v/>
      </c>
      <c r="G158" s="1" t="str">
        <f>IFERROR(__xludf.DUMMYFUNCTION(" QUERY(Request_Import!A158:H158, ""Select H"")"),"")</f>
        <v/>
      </c>
      <c r="H158" s="1" t="str">
        <f>IFERROR(__xludf.DUMMYFUNCTION(" IF(ISBLANK(B158), """", TIMEVALUE(ARRAYFORMULA(QUERY(Request_Import!D158:K158, ""Select I""))))"),"")</f>
        <v/>
      </c>
      <c r="I158" s="1" t="str">
        <f>IFERROR(__xludf.DUMMYFUNCTION(" QUERY(Request_Import!A158:J158, ""Select F"")"),"")</f>
        <v/>
      </c>
      <c r="J158" s="1" t="str">
        <f>IFERROR(__xludf.DUMMYFUNCTION(" QUERY(Request_Import!A158:J158, ""Select J"")"),"")</f>
        <v/>
      </c>
    </row>
    <row r="159">
      <c r="A159" s="9" t="str">
        <f t="array" ref="A159">IF(ISBLANK(B159), "", concatenate("R", ROW()))</f>
        <v/>
      </c>
      <c r="B159" s="9" t="str">
        <f>IFERROR(__xludf.DUMMYFUNCTION(" QUERY(Request_Import!A159:H159, ""Select B"")"),"")</f>
        <v/>
      </c>
      <c r="C159" s="1" t="str">
        <f>IFERROR(__xludf.DUMMYFUNCTION(" QUERY(Request_Import!A159:H159, ""Select C"")"),"")</f>
        <v/>
      </c>
      <c r="D159" s="1" t="str">
        <f>IFERROR(__xludf.DUMMYFUNCTION(" QUERY(Request_Import!A159:H159, ""Select D"")"),"")</f>
        <v/>
      </c>
      <c r="E159" s="1" t="str">
        <f>IFERROR(__xludf.DUMMYFUNCTION(" QUERY(Request_Import!A159:H159, ""Select E"")"),"")</f>
        <v/>
      </c>
      <c r="F159" s="1" t="str">
        <f>IFERROR(__xludf.DUMMYFUNCTION(" QUERY(Request_Import!A159:H159, ""Select G"")"),"")</f>
        <v/>
      </c>
      <c r="G159" s="1" t="str">
        <f>IFERROR(__xludf.DUMMYFUNCTION(" QUERY(Request_Import!A159:H159, ""Select H"")"),"")</f>
        <v/>
      </c>
      <c r="H159" s="1" t="str">
        <f>IFERROR(__xludf.DUMMYFUNCTION(" IF(ISBLANK(B159), """", TIMEVALUE(ARRAYFORMULA(QUERY(Request_Import!D159:K159, ""Select I""))))"),"")</f>
        <v/>
      </c>
      <c r="I159" s="1" t="str">
        <f>IFERROR(__xludf.DUMMYFUNCTION(" QUERY(Request_Import!A159:J159, ""Select F"")"),"")</f>
        <v/>
      </c>
      <c r="J159" s="1" t="str">
        <f>IFERROR(__xludf.DUMMYFUNCTION(" QUERY(Request_Import!A159:J159, ""Select J"")"),"")</f>
        <v/>
      </c>
    </row>
    <row r="160">
      <c r="A160" s="9" t="str">
        <f t="array" ref="A160">IF(ISBLANK(B160), "", concatenate("R", ROW()))</f>
        <v/>
      </c>
      <c r="B160" s="9" t="str">
        <f>IFERROR(__xludf.DUMMYFUNCTION(" QUERY(Request_Import!A160:H160, ""Select B"")"),"")</f>
        <v/>
      </c>
      <c r="C160" s="1" t="str">
        <f>IFERROR(__xludf.DUMMYFUNCTION(" QUERY(Request_Import!A160:H160, ""Select C"")"),"")</f>
        <v/>
      </c>
      <c r="D160" s="1" t="str">
        <f>IFERROR(__xludf.DUMMYFUNCTION(" QUERY(Request_Import!A160:H160, ""Select D"")"),"")</f>
        <v/>
      </c>
      <c r="E160" s="1" t="str">
        <f>IFERROR(__xludf.DUMMYFUNCTION(" QUERY(Request_Import!A160:H160, ""Select E"")"),"")</f>
        <v/>
      </c>
      <c r="F160" s="1" t="str">
        <f>IFERROR(__xludf.DUMMYFUNCTION(" QUERY(Request_Import!A160:H160, ""Select G"")"),"")</f>
        <v/>
      </c>
      <c r="G160" s="1" t="str">
        <f>IFERROR(__xludf.DUMMYFUNCTION(" QUERY(Request_Import!A160:H160, ""Select H"")"),"")</f>
        <v/>
      </c>
      <c r="H160" s="1" t="str">
        <f>IFERROR(__xludf.DUMMYFUNCTION(" IF(ISBLANK(B160), """", TIMEVALUE(ARRAYFORMULA(QUERY(Request_Import!D160:K160, ""Select I""))))"),"")</f>
        <v/>
      </c>
      <c r="I160" s="1" t="str">
        <f>IFERROR(__xludf.DUMMYFUNCTION(" QUERY(Request_Import!A160:J160, ""Select F"")"),"")</f>
        <v/>
      </c>
      <c r="J160" s="1" t="str">
        <f>IFERROR(__xludf.DUMMYFUNCTION(" QUERY(Request_Import!A160:J160, ""Select J"")"),"")</f>
        <v/>
      </c>
    </row>
    <row r="161">
      <c r="A161" s="9" t="str">
        <f t="array" ref="A161">IF(ISBLANK(B161), "", concatenate("R", ROW()))</f>
        <v/>
      </c>
      <c r="B161" s="9" t="str">
        <f>IFERROR(__xludf.DUMMYFUNCTION(" QUERY(Request_Import!A161:H161, ""Select B"")"),"")</f>
        <v/>
      </c>
      <c r="C161" s="1" t="str">
        <f>IFERROR(__xludf.DUMMYFUNCTION(" QUERY(Request_Import!A161:H161, ""Select C"")"),"")</f>
        <v/>
      </c>
      <c r="D161" s="1" t="str">
        <f>IFERROR(__xludf.DUMMYFUNCTION(" QUERY(Request_Import!A161:H161, ""Select D"")"),"")</f>
        <v/>
      </c>
      <c r="E161" s="1" t="str">
        <f>IFERROR(__xludf.DUMMYFUNCTION(" QUERY(Request_Import!A161:H161, ""Select E"")"),"")</f>
        <v/>
      </c>
      <c r="F161" s="1" t="str">
        <f>IFERROR(__xludf.DUMMYFUNCTION(" QUERY(Request_Import!A161:H161, ""Select G"")"),"")</f>
        <v/>
      </c>
      <c r="G161" s="1" t="str">
        <f>IFERROR(__xludf.DUMMYFUNCTION(" QUERY(Request_Import!A161:H161, ""Select H"")"),"")</f>
        <v/>
      </c>
      <c r="H161" s="1" t="str">
        <f>IFERROR(__xludf.DUMMYFUNCTION(" IF(ISBLANK(B161), """", TIMEVALUE(ARRAYFORMULA(QUERY(Request_Import!D161:K161, ""Select I""))))"),"")</f>
        <v/>
      </c>
      <c r="I161" s="1" t="str">
        <f>IFERROR(__xludf.DUMMYFUNCTION(" QUERY(Request_Import!A161:J161, ""Select F"")"),"")</f>
        <v/>
      </c>
      <c r="J161" s="1" t="str">
        <f>IFERROR(__xludf.DUMMYFUNCTION(" QUERY(Request_Import!A161:J161, ""Select J"")"),"")</f>
        <v/>
      </c>
    </row>
    <row r="162">
      <c r="A162" s="9" t="str">
        <f t="array" ref="A162">IF(ISBLANK(B162), "", concatenate("R", ROW()))</f>
        <v/>
      </c>
      <c r="B162" s="9" t="str">
        <f>IFERROR(__xludf.DUMMYFUNCTION(" QUERY(Request_Import!A162:H162, ""Select B"")"),"")</f>
        <v/>
      </c>
      <c r="C162" s="1" t="str">
        <f>IFERROR(__xludf.DUMMYFUNCTION(" QUERY(Request_Import!A162:H162, ""Select C"")"),"")</f>
        <v/>
      </c>
      <c r="D162" s="1" t="str">
        <f>IFERROR(__xludf.DUMMYFUNCTION(" QUERY(Request_Import!A162:H162, ""Select D"")"),"")</f>
        <v/>
      </c>
      <c r="E162" s="1" t="str">
        <f>IFERROR(__xludf.DUMMYFUNCTION(" QUERY(Request_Import!A162:H162, ""Select E"")"),"")</f>
        <v/>
      </c>
      <c r="F162" s="1" t="str">
        <f>IFERROR(__xludf.DUMMYFUNCTION(" QUERY(Request_Import!A162:H162, ""Select G"")"),"")</f>
        <v/>
      </c>
      <c r="G162" s="1" t="str">
        <f>IFERROR(__xludf.DUMMYFUNCTION(" QUERY(Request_Import!A162:H162, ""Select H"")"),"")</f>
        <v/>
      </c>
      <c r="H162" s="1" t="str">
        <f>IFERROR(__xludf.DUMMYFUNCTION(" IF(ISBLANK(B162), """", TIMEVALUE(ARRAYFORMULA(QUERY(Request_Import!D162:K162, ""Select I""))))"),"")</f>
        <v/>
      </c>
      <c r="I162" s="1" t="str">
        <f>IFERROR(__xludf.DUMMYFUNCTION(" QUERY(Request_Import!A162:J162, ""Select F"")"),"")</f>
        <v/>
      </c>
      <c r="J162" s="1" t="str">
        <f>IFERROR(__xludf.DUMMYFUNCTION(" QUERY(Request_Import!A162:J162, ""Select J"")"),"")</f>
        <v/>
      </c>
    </row>
    <row r="163">
      <c r="A163" s="9" t="str">
        <f t="array" ref="A163">IF(ISBLANK(B163), "", concatenate("R", ROW()))</f>
        <v/>
      </c>
      <c r="B163" s="9" t="str">
        <f>IFERROR(__xludf.DUMMYFUNCTION(" QUERY(Request_Import!A163:H163, ""Select B"")"),"")</f>
        <v/>
      </c>
      <c r="C163" s="1" t="str">
        <f>IFERROR(__xludf.DUMMYFUNCTION(" QUERY(Request_Import!A163:H163, ""Select C"")"),"")</f>
        <v/>
      </c>
      <c r="D163" s="1" t="str">
        <f>IFERROR(__xludf.DUMMYFUNCTION(" QUERY(Request_Import!A163:H163, ""Select D"")"),"")</f>
        <v/>
      </c>
      <c r="E163" s="1" t="str">
        <f>IFERROR(__xludf.DUMMYFUNCTION(" QUERY(Request_Import!A163:H163, ""Select E"")"),"")</f>
        <v/>
      </c>
      <c r="F163" s="1" t="str">
        <f>IFERROR(__xludf.DUMMYFUNCTION(" QUERY(Request_Import!A163:H163, ""Select G"")"),"")</f>
        <v/>
      </c>
      <c r="G163" s="1" t="str">
        <f>IFERROR(__xludf.DUMMYFUNCTION(" QUERY(Request_Import!A163:H163, ""Select H"")"),"")</f>
        <v/>
      </c>
      <c r="H163" s="1" t="str">
        <f>IFERROR(__xludf.DUMMYFUNCTION(" IF(ISBLANK(B163), """", TIMEVALUE(ARRAYFORMULA(QUERY(Request_Import!D163:K163, ""Select I""))))"),"")</f>
        <v/>
      </c>
      <c r="I163" s="1" t="str">
        <f>IFERROR(__xludf.DUMMYFUNCTION(" QUERY(Request_Import!A163:J163, ""Select F"")"),"")</f>
        <v/>
      </c>
      <c r="J163" s="1" t="str">
        <f>IFERROR(__xludf.DUMMYFUNCTION(" QUERY(Request_Import!A163:J163, ""Select J"")"),"")</f>
        <v/>
      </c>
    </row>
    <row r="164">
      <c r="A164" s="9" t="str">
        <f t="array" ref="A164">IF(ISBLANK(B164), "", concatenate("R", ROW()))</f>
        <v/>
      </c>
      <c r="B164" s="9" t="str">
        <f>IFERROR(__xludf.DUMMYFUNCTION(" QUERY(Request_Import!A164:H164, ""Select B"")"),"")</f>
        <v/>
      </c>
      <c r="C164" s="1" t="str">
        <f>IFERROR(__xludf.DUMMYFUNCTION(" QUERY(Request_Import!A164:H164, ""Select C"")"),"")</f>
        <v/>
      </c>
      <c r="D164" s="1" t="str">
        <f>IFERROR(__xludf.DUMMYFUNCTION(" QUERY(Request_Import!A164:H164, ""Select D"")"),"")</f>
        <v/>
      </c>
      <c r="E164" s="1" t="str">
        <f>IFERROR(__xludf.DUMMYFUNCTION(" QUERY(Request_Import!A164:H164, ""Select E"")"),"")</f>
        <v/>
      </c>
      <c r="F164" s="1" t="str">
        <f>IFERROR(__xludf.DUMMYFUNCTION(" QUERY(Request_Import!A164:H164, ""Select G"")"),"")</f>
        <v/>
      </c>
      <c r="G164" s="1" t="str">
        <f>IFERROR(__xludf.DUMMYFUNCTION(" QUERY(Request_Import!A164:H164, ""Select H"")"),"")</f>
        <v/>
      </c>
      <c r="H164" s="1" t="str">
        <f>IFERROR(__xludf.DUMMYFUNCTION(" IF(ISBLANK(B164), """", TIMEVALUE(ARRAYFORMULA(QUERY(Request_Import!D164:K164, ""Select I""))))"),"")</f>
        <v/>
      </c>
      <c r="I164" s="1" t="str">
        <f>IFERROR(__xludf.DUMMYFUNCTION(" QUERY(Request_Import!A164:J164, ""Select F"")"),"")</f>
        <v/>
      </c>
      <c r="J164" s="1" t="str">
        <f>IFERROR(__xludf.DUMMYFUNCTION(" QUERY(Request_Import!A164:J164, ""Select J"")"),"")</f>
        <v/>
      </c>
    </row>
    <row r="165">
      <c r="A165" s="9" t="str">
        <f t="array" ref="A165">IF(ISBLANK(B165), "", concatenate("R", ROW()))</f>
        <v/>
      </c>
      <c r="B165" s="9" t="str">
        <f>IFERROR(__xludf.DUMMYFUNCTION(" QUERY(Request_Import!A165:H165, ""Select B"")"),"")</f>
        <v/>
      </c>
      <c r="C165" s="1" t="str">
        <f>IFERROR(__xludf.DUMMYFUNCTION(" QUERY(Request_Import!A165:H165, ""Select C"")"),"")</f>
        <v/>
      </c>
      <c r="D165" s="1" t="str">
        <f>IFERROR(__xludf.DUMMYFUNCTION(" QUERY(Request_Import!A165:H165, ""Select D"")"),"")</f>
        <v/>
      </c>
      <c r="E165" s="1" t="str">
        <f>IFERROR(__xludf.DUMMYFUNCTION(" QUERY(Request_Import!A165:H165, ""Select E"")"),"")</f>
        <v/>
      </c>
      <c r="F165" s="1" t="str">
        <f>IFERROR(__xludf.DUMMYFUNCTION(" QUERY(Request_Import!A165:H165, ""Select G"")"),"")</f>
        <v/>
      </c>
      <c r="G165" s="1" t="str">
        <f>IFERROR(__xludf.DUMMYFUNCTION(" QUERY(Request_Import!A165:H165, ""Select H"")"),"")</f>
        <v/>
      </c>
      <c r="H165" s="1" t="str">
        <f>IFERROR(__xludf.DUMMYFUNCTION(" IF(ISBLANK(B165), """", TIMEVALUE(ARRAYFORMULA(QUERY(Request_Import!D165:K165, ""Select I""))))"),"")</f>
        <v/>
      </c>
      <c r="I165" s="1" t="str">
        <f>IFERROR(__xludf.DUMMYFUNCTION(" QUERY(Request_Import!A165:J165, ""Select F"")"),"")</f>
        <v/>
      </c>
      <c r="J165" s="1" t="str">
        <f>IFERROR(__xludf.DUMMYFUNCTION(" QUERY(Request_Import!A165:J165, ""Select J"")"),"")</f>
        <v/>
      </c>
    </row>
    <row r="166">
      <c r="A166" s="9" t="str">
        <f t="array" ref="A166">IF(ISBLANK(B166), "", concatenate("R", ROW()))</f>
        <v/>
      </c>
      <c r="B166" s="9" t="str">
        <f>IFERROR(__xludf.DUMMYFUNCTION(" QUERY(Request_Import!A166:H166, ""Select B"")"),"")</f>
        <v/>
      </c>
      <c r="C166" s="1" t="str">
        <f>IFERROR(__xludf.DUMMYFUNCTION(" QUERY(Request_Import!A166:H166, ""Select C"")"),"")</f>
        <v/>
      </c>
      <c r="D166" s="1" t="str">
        <f>IFERROR(__xludf.DUMMYFUNCTION(" QUERY(Request_Import!A166:H166, ""Select D"")"),"")</f>
        <v/>
      </c>
      <c r="E166" s="1" t="str">
        <f>IFERROR(__xludf.DUMMYFUNCTION(" QUERY(Request_Import!A166:H166, ""Select E"")"),"")</f>
        <v/>
      </c>
      <c r="F166" s="1" t="str">
        <f>IFERROR(__xludf.DUMMYFUNCTION(" QUERY(Request_Import!A166:H166, ""Select G"")"),"")</f>
        <v/>
      </c>
      <c r="G166" s="1" t="str">
        <f>IFERROR(__xludf.DUMMYFUNCTION(" QUERY(Request_Import!A166:H166, ""Select H"")"),"")</f>
        <v/>
      </c>
      <c r="H166" s="1" t="str">
        <f>IFERROR(__xludf.DUMMYFUNCTION(" IF(ISBLANK(B166), """", TIMEVALUE(ARRAYFORMULA(QUERY(Request_Import!D166:K166, ""Select I""))))"),"")</f>
        <v/>
      </c>
      <c r="I166" s="1" t="str">
        <f>IFERROR(__xludf.DUMMYFUNCTION(" QUERY(Request_Import!A166:J166, ""Select F"")"),"")</f>
        <v/>
      </c>
      <c r="J166" s="1" t="str">
        <f>IFERROR(__xludf.DUMMYFUNCTION(" QUERY(Request_Import!A166:J166, ""Select J"")"),"")</f>
        <v/>
      </c>
    </row>
    <row r="167">
      <c r="A167" s="9" t="str">
        <f t="array" ref="A167">IF(ISBLANK(B167), "", concatenate("R", ROW()))</f>
        <v/>
      </c>
      <c r="B167" s="9" t="str">
        <f>IFERROR(__xludf.DUMMYFUNCTION(" QUERY(Request_Import!A167:H167, ""Select B"")"),"")</f>
        <v/>
      </c>
      <c r="C167" s="1" t="str">
        <f>IFERROR(__xludf.DUMMYFUNCTION(" QUERY(Request_Import!A167:H167, ""Select C"")"),"")</f>
        <v/>
      </c>
      <c r="D167" s="1" t="str">
        <f>IFERROR(__xludf.DUMMYFUNCTION(" QUERY(Request_Import!A167:H167, ""Select D"")"),"")</f>
        <v/>
      </c>
      <c r="E167" s="1" t="str">
        <f>IFERROR(__xludf.DUMMYFUNCTION(" QUERY(Request_Import!A167:H167, ""Select E"")"),"")</f>
        <v/>
      </c>
      <c r="F167" s="1" t="str">
        <f>IFERROR(__xludf.DUMMYFUNCTION(" QUERY(Request_Import!A167:H167, ""Select G"")"),"")</f>
        <v/>
      </c>
      <c r="G167" s="1" t="str">
        <f>IFERROR(__xludf.DUMMYFUNCTION(" QUERY(Request_Import!A167:H167, ""Select H"")"),"")</f>
        <v/>
      </c>
      <c r="H167" s="1" t="str">
        <f>IFERROR(__xludf.DUMMYFUNCTION(" IF(ISBLANK(B167), """", TIMEVALUE(ARRAYFORMULA(QUERY(Request_Import!D167:K167, ""Select I""))))"),"")</f>
        <v/>
      </c>
      <c r="I167" s="1" t="str">
        <f>IFERROR(__xludf.DUMMYFUNCTION(" QUERY(Request_Import!A167:J167, ""Select F"")"),"")</f>
        <v/>
      </c>
      <c r="J167" s="1" t="str">
        <f>IFERROR(__xludf.DUMMYFUNCTION(" QUERY(Request_Import!A167:J167, ""Select J"")"),"")</f>
        <v/>
      </c>
    </row>
    <row r="168">
      <c r="A168" s="9" t="str">
        <f t="array" ref="A168">IF(ISBLANK(B168), "", concatenate("R", ROW()))</f>
        <v/>
      </c>
      <c r="B168" s="9" t="str">
        <f>IFERROR(__xludf.DUMMYFUNCTION(" QUERY(Request_Import!A168:H168, ""Select B"")"),"")</f>
        <v/>
      </c>
      <c r="C168" s="1" t="str">
        <f>IFERROR(__xludf.DUMMYFUNCTION(" QUERY(Request_Import!A168:H168, ""Select C"")"),"")</f>
        <v/>
      </c>
      <c r="D168" s="1" t="str">
        <f>IFERROR(__xludf.DUMMYFUNCTION(" QUERY(Request_Import!A168:H168, ""Select D"")"),"")</f>
        <v/>
      </c>
      <c r="E168" s="1" t="str">
        <f>IFERROR(__xludf.DUMMYFUNCTION(" QUERY(Request_Import!A168:H168, ""Select E"")"),"")</f>
        <v/>
      </c>
      <c r="F168" s="1" t="str">
        <f>IFERROR(__xludf.DUMMYFUNCTION(" QUERY(Request_Import!A168:H168, ""Select G"")"),"")</f>
        <v/>
      </c>
      <c r="G168" s="1" t="str">
        <f>IFERROR(__xludf.DUMMYFUNCTION(" QUERY(Request_Import!A168:H168, ""Select H"")"),"")</f>
        <v/>
      </c>
      <c r="H168" s="1" t="str">
        <f>IFERROR(__xludf.DUMMYFUNCTION(" IF(ISBLANK(B168), """", TIMEVALUE(ARRAYFORMULA(QUERY(Request_Import!D168:K168, ""Select I""))))"),"")</f>
        <v/>
      </c>
      <c r="I168" s="1" t="str">
        <f>IFERROR(__xludf.DUMMYFUNCTION(" QUERY(Request_Import!A168:J168, ""Select F"")"),"")</f>
        <v/>
      </c>
      <c r="J168" s="1" t="str">
        <f>IFERROR(__xludf.DUMMYFUNCTION(" QUERY(Request_Import!A168:J168, ""Select J"")"),"")</f>
        <v/>
      </c>
    </row>
    <row r="169">
      <c r="A169" s="9" t="str">
        <f t="array" ref="A169">IF(ISBLANK(B169), "", concatenate("R", ROW()))</f>
        <v/>
      </c>
      <c r="B169" s="9" t="str">
        <f>IFERROR(__xludf.DUMMYFUNCTION(" QUERY(Request_Import!A169:H169, ""Select B"")"),"")</f>
        <v/>
      </c>
      <c r="C169" s="1" t="str">
        <f>IFERROR(__xludf.DUMMYFUNCTION(" QUERY(Request_Import!A169:H169, ""Select C"")"),"")</f>
        <v/>
      </c>
      <c r="D169" s="1" t="str">
        <f>IFERROR(__xludf.DUMMYFUNCTION(" QUERY(Request_Import!A169:H169, ""Select D"")"),"")</f>
        <v/>
      </c>
      <c r="E169" s="1" t="str">
        <f>IFERROR(__xludf.DUMMYFUNCTION(" QUERY(Request_Import!A169:H169, ""Select E"")"),"")</f>
        <v/>
      </c>
      <c r="F169" s="1" t="str">
        <f>IFERROR(__xludf.DUMMYFUNCTION(" QUERY(Request_Import!A169:H169, ""Select G"")"),"")</f>
        <v/>
      </c>
      <c r="G169" s="1" t="str">
        <f>IFERROR(__xludf.DUMMYFUNCTION(" QUERY(Request_Import!A169:H169, ""Select H"")"),"")</f>
        <v/>
      </c>
      <c r="H169" s="1" t="str">
        <f>IFERROR(__xludf.DUMMYFUNCTION(" IF(ISBLANK(B169), """", TIMEVALUE(ARRAYFORMULA(QUERY(Request_Import!D169:K169, ""Select I""))))"),"")</f>
        <v/>
      </c>
      <c r="I169" s="1" t="str">
        <f>IFERROR(__xludf.DUMMYFUNCTION(" QUERY(Request_Import!A169:J169, ""Select F"")"),"")</f>
        <v/>
      </c>
      <c r="J169" s="1" t="str">
        <f>IFERROR(__xludf.DUMMYFUNCTION(" QUERY(Request_Import!A169:J169, ""Select J"")"),"")</f>
        <v/>
      </c>
    </row>
    <row r="170">
      <c r="A170" s="9" t="str">
        <f t="array" ref="A170">IF(ISBLANK(B170), "", concatenate("R", ROW()))</f>
        <v/>
      </c>
      <c r="B170" s="9" t="str">
        <f>IFERROR(__xludf.DUMMYFUNCTION(" QUERY(Request_Import!A170:H170, ""Select B"")"),"")</f>
        <v/>
      </c>
      <c r="C170" s="1" t="str">
        <f>IFERROR(__xludf.DUMMYFUNCTION(" QUERY(Request_Import!A170:H170, ""Select C"")"),"")</f>
        <v/>
      </c>
      <c r="D170" s="1" t="str">
        <f>IFERROR(__xludf.DUMMYFUNCTION(" QUERY(Request_Import!A170:H170, ""Select D"")"),"")</f>
        <v/>
      </c>
      <c r="E170" s="1" t="str">
        <f>IFERROR(__xludf.DUMMYFUNCTION(" QUERY(Request_Import!A170:H170, ""Select E"")"),"")</f>
        <v/>
      </c>
      <c r="F170" s="1" t="str">
        <f>IFERROR(__xludf.DUMMYFUNCTION(" QUERY(Request_Import!A170:H170, ""Select G"")"),"")</f>
        <v/>
      </c>
      <c r="G170" s="1" t="str">
        <f>IFERROR(__xludf.DUMMYFUNCTION(" QUERY(Request_Import!A170:H170, ""Select H"")"),"")</f>
        <v/>
      </c>
      <c r="H170" s="1" t="str">
        <f>IFERROR(__xludf.DUMMYFUNCTION(" IF(ISBLANK(B170), """", TIMEVALUE(ARRAYFORMULA(QUERY(Request_Import!D170:K170, ""Select I""))))"),"")</f>
        <v/>
      </c>
      <c r="I170" s="1" t="str">
        <f>IFERROR(__xludf.DUMMYFUNCTION(" QUERY(Request_Import!A170:J170, ""Select F"")"),"")</f>
        <v/>
      </c>
      <c r="J170" s="1" t="str">
        <f>IFERROR(__xludf.DUMMYFUNCTION(" QUERY(Request_Import!A170:J170, ""Select J"")"),"")</f>
        <v/>
      </c>
    </row>
    <row r="171">
      <c r="A171" s="9" t="str">
        <f t="array" ref="A171">IF(ISBLANK(B171), "", concatenate("R", ROW()))</f>
        <v/>
      </c>
      <c r="B171" s="9" t="str">
        <f>IFERROR(__xludf.DUMMYFUNCTION(" QUERY(Request_Import!A171:H171, ""Select B"")"),"")</f>
        <v/>
      </c>
      <c r="C171" s="1" t="str">
        <f>IFERROR(__xludf.DUMMYFUNCTION(" QUERY(Request_Import!A171:H171, ""Select C"")"),"")</f>
        <v/>
      </c>
      <c r="D171" s="1" t="str">
        <f>IFERROR(__xludf.DUMMYFUNCTION(" QUERY(Request_Import!A171:H171, ""Select D"")"),"")</f>
        <v/>
      </c>
      <c r="E171" s="1" t="str">
        <f>IFERROR(__xludf.DUMMYFUNCTION(" QUERY(Request_Import!A171:H171, ""Select E"")"),"")</f>
        <v/>
      </c>
      <c r="F171" s="1" t="str">
        <f>IFERROR(__xludf.DUMMYFUNCTION(" QUERY(Request_Import!A171:H171, ""Select G"")"),"")</f>
        <v/>
      </c>
      <c r="G171" s="1" t="str">
        <f>IFERROR(__xludf.DUMMYFUNCTION(" QUERY(Request_Import!A171:H171, ""Select H"")"),"")</f>
        <v/>
      </c>
      <c r="H171" s="1" t="str">
        <f>IFERROR(__xludf.DUMMYFUNCTION(" IF(ISBLANK(B171), """", TIMEVALUE(ARRAYFORMULA(QUERY(Request_Import!D171:K171, ""Select I""))))"),"")</f>
        <v/>
      </c>
      <c r="I171" s="1" t="str">
        <f>IFERROR(__xludf.DUMMYFUNCTION(" QUERY(Request_Import!A171:J171, ""Select F"")"),"")</f>
        <v/>
      </c>
      <c r="J171" s="1" t="str">
        <f>IFERROR(__xludf.DUMMYFUNCTION(" QUERY(Request_Import!A171:J171, ""Select J"")"),"")</f>
        <v/>
      </c>
    </row>
    <row r="172">
      <c r="A172" s="9" t="str">
        <f t="array" ref="A172">IF(ISBLANK(B172), "", concatenate("R", ROW()))</f>
        <v/>
      </c>
      <c r="B172" s="9" t="str">
        <f>IFERROR(__xludf.DUMMYFUNCTION(" QUERY(Request_Import!A172:H172, ""Select B"")"),"")</f>
        <v/>
      </c>
      <c r="C172" s="1" t="str">
        <f>IFERROR(__xludf.DUMMYFUNCTION(" QUERY(Request_Import!A172:H172, ""Select C"")"),"")</f>
        <v/>
      </c>
      <c r="D172" s="1" t="str">
        <f>IFERROR(__xludf.DUMMYFUNCTION(" QUERY(Request_Import!A172:H172, ""Select D"")"),"")</f>
        <v/>
      </c>
      <c r="E172" s="1" t="str">
        <f>IFERROR(__xludf.DUMMYFUNCTION(" QUERY(Request_Import!A172:H172, ""Select E"")"),"")</f>
        <v/>
      </c>
      <c r="F172" s="1" t="str">
        <f>IFERROR(__xludf.DUMMYFUNCTION(" QUERY(Request_Import!A172:H172, ""Select G"")"),"")</f>
        <v/>
      </c>
      <c r="G172" s="1" t="str">
        <f>IFERROR(__xludf.DUMMYFUNCTION(" QUERY(Request_Import!A172:H172, ""Select H"")"),"")</f>
        <v/>
      </c>
      <c r="H172" s="1" t="str">
        <f>IFERROR(__xludf.DUMMYFUNCTION(" IF(ISBLANK(B172), """", TIMEVALUE(ARRAYFORMULA(QUERY(Request_Import!D172:K172, ""Select I""))))"),"")</f>
        <v/>
      </c>
      <c r="I172" s="1" t="str">
        <f>IFERROR(__xludf.DUMMYFUNCTION(" QUERY(Request_Import!A172:J172, ""Select F"")"),"")</f>
        <v/>
      </c>
      <c r="J172" s="1" t="str">
        <f>IFERROR(__xludf.DUMMYFUNCTION(" QUERY(Request_Import!A172:J172, ""Select J"")"),"")</f>
        <v/>
      </c>
    </row>
    <row r="173">
      <c r="A173" s="9" t="str">
        <f t="array" ref="A173">IF(ISBLANK(B173), "", concatenate("R", ROW()))</f>
        <v/>
      </c>
      <c r="B173" s="9" t="str">
        <f>IFERROR(__xludf.DUMMYFUNCTION(" QUERY(Request_Import!A173:H173, ""Select B"")"),"")</f>
        <v/>
      </c>
      <c r="C173" s="1" t="str">
        <f>IFERROR(__xludf.DUMMYFUNCTION(" QUERY(Request_Import!A173:H173, ""Select C"")"),"")</f>
        <v/>
      </c>
      <c r="D173" s="1" t="str">
        <f>IFERROR(__xludf.DUMMYFUNCTION(" QUERY(Request_Import!A173:H173, ""Select D"")"),"")</f>
        <v/>
      </c>
      <c r="E173" s="1" t="str">
        <f>IFERROR(__xludf.DUMMYFUNCTION(" QUERY(Request_Import!A173:H173, ""Select E"")"),"")</f>
        <v/>
      </c>
      <c r="F173" s="1" t="str">
        <f>IFERROR(__xludf.DUMMYFUNCTION(" QUERY(Request_Import!A173:H173, ""Select G"")"),"")</f>
        <v/>
      </c>
      <c r="G173" s="1" t="str">
        <f>IFERROR(__xludf.DUMMYFUNCTION(" QUERY(Request_Import!A173:H173, ""Select H"")"),"")</f>
        <v/>
      </c>
      <c r="H173" s="1" t="str">
        <f>IFERROR(__xludf.DUMMYFUNCTION(" IF(ISBLANK(B173), """", TIMEVALUE(ARRAYFORMULA(QUERY(Request_Import!D173:K173, ""Select I""))))"),"")</f>
        <v/>
      </c>
      <c r="I173" s="1" t="str">
        <f>IFERROR(__xludf.DUMMYFUNCTION(" QUERY(Request_Import!A173:J173, ""Select F"")"),"")</f>
        <v/>
      </c>
      <c r="J173" s="1" t="str">
        <f>IFERROR(__xludf.DUMMYFUNCTION(" QUERY(Request_Import!A173:J173, ""Select J"")"),"")</f>
        <v/>
      </c>
    </row>
    <row r="174">
      <c r="A174" s="9" t="str">
        <f t="array" ref="A174">IF(ISBLANK(B174), "", concatenate("R", ROW()))</f>
        <v/>
      </c>
      <c r="B174" s="9" t="str">
        <f>IFERROR(__xludf.DUMMYFUNCTION(" QUERY(Request_Import!A174:H174, ""Select B"")"),"")</f>
        <v/>
      </c>
      <c r="C174" s="1" t="str">
        <f>IFERROR(__xludf.DUMMYFUNCTION(" QUERY(Request_Import!A174:H174, ""Select C"")"),"")</f>
        <v/>
      </c>
      <c r="D174" s="1" t="str">
        <f>IFERROR(__xludf.DUMMYFUNCTION(" QUERY(Request_Import!A174:H174, ""Select D"")"),"")</f>
        <v/>
      </c>
      <c r="E174" s="1" t="str">
        <f>IFERROR(__xludf.DUMMYFUNCTION(" QUERY(Request_Import!A174:H174, ""Select E"")"),"")</f>
        <v/>
      </c>
      <c r="F174" s="1" t="str">
        <f>IFERROR(__xludf.DUMMYFUNCTION(" QUERY(Request_Import!A174:H174, ""Select G"")"),"")</f>
        <v/>
      </c>
      <c r="G174" s="1" t="str">
        <f>IFERROR(__xludf.DUMMYFUNCTION(" QUERY(Request_Import!A174:H174, ""Select H"")"),"")</f>
        <v/>
      </c>
      <c r="H174" s="1" t="str">
        <f>IFERROR(__xludf.DUMMYFUNCTION(" IF(ISBLANK(B174), """", TIMEVALUE(ARRAYFORMULA(QUERY(Request_Import!D174:K174, ""Select I""))))"),"")</f>
        <v/>
      </c>
      <c r="I174" s="1" t="str">
        <f>IFERROR(__xludf.DUMMYFUNCTION(" QUERY(Request_Import!A174:J174, ""Select F"")"),"")</f>
        <v/>
      </c>
      <c r="J174" s="1" t="str">
        <f>IFERROR(__xludf.DUMMYFUNCTION(" QUERY(Request_Import!A174:J174, ""Select J"")"),"")</f>
        <v/>
      </c>
    </row>
    <row r="175">
      <c r="A175" s="9" t="str">
        <f t="array" ref="A175">IF(ISBLANK(B175), "", concatenate("R", ROW()))</f>
        <v/>
      </c>
      <c r="B175" s="9" t="str">
        <f>IFERROR(__xludf.DUMMYFUNCTION(" QUERY(Request_Import!A175:H175, ""Select B"")"),"")</f>
        <v/>
      </c>
      <c r="C175" s="1" t="str">
        <f>IFERROR(__xludf.DUMMYFUNCTION(" QUERY(Request_Import!A175:H175, ""Select C"")"),"")</f>
        <v/>
      </c>
      <c r="D175" s="1" t="str">
        <f>IFERROR(__xludf.DUMMYFUNCTION(" QUERY(Request_Import!A175:H175, ""Select D"")"),"")</f>
        <v/>
      </c>
      <c r="E175" s="1" t="str">
        <f>IFERROR(__xludf.DUMMYFUNCTION(" QUERY(Request_Import!A175:H175, ""Select E"")"),"")</f>
        <v/>
      </c>
      <c r="F175" s="1" t="str">
        <f>IFERROR(__xludf.DUMMYFUNCTION(" QUERY(Request_Import!A175:H175, ""Select G"")"),"")</f>
        <v/>
      </c>
      <c r="G175" s="1" t="str">
        <f>IFERROR(__xludf.DUMMYFUNCTION(" QUERY(Request_Import!A175:H175, ""Select H"")"),"")</f>
        <v/>
      </c>
      <c r="H175" s="1" t="str">
        <f>IFERROR(__xludf.DUMMYFUNCTION(" IF(ISBLANK(B175), """", TIMEVALUE(ARRAYFORMULA(QUERY(Request_Import!D175:K175, ""Select I""))))"),"")</f>
        <v/>
      </c>
      <c r="I175" s="1" t="str">
        <f>IFERROR(__xludf.DUMMYFUNCTION(" QUERY(Request_Import!A175:J175, ""Select F"")"),"")</f>
        <v/>
      </c>
      <c r="J175" s="1" t="str">
        <f>IFERROR(__xludf.DUMMYFUNCTION(" QUERY(Request_Import!A175:J175, ""Select J"")"),"")</f>
        <v/>
      </c>
    </row>
    <row r="176">
      <c r="A176" s="9" t="str">
        <f t="array" ref="A176">IF(ISBLANK(B176), "", concatenate("R", ROW()))</f>
        <v/>
      </c>
      <c r="B176" s="9" t="str">
        <f>IFERROR(__xludf.DUMMYFUNCTION(" QUERY(Request_Import!A176:H176, ""Select B"")"),"")</f>
        <v/>
      </c>
      <c r="C176" s="1" t="str">
        <f>IFERROR(__xludf.DUMMYFUNCTION(" QUERY(Request_Import!A176:H176, ""Select C"")"),"")</f>
        <v/>
      </c>
      <c r="D176" s="1" t="str">
        <f>IFERROR(__xludf.DUMMYFUNCTION(" QUERY(Request_Import!A176:H176, ""Select D"")"),"")</f>
        <v/>
      </c>
      <c r="E176" s="1" t="str">
        <f>IFERROR(__xludf.DUMMYFUNCTION(" QUERY(Request_Import!A176:H176, ""Select E"")"),"")</f>
        <v/>
      </c>
      <c r="F176" s="1" t="str">
        <f>IFERROR(__xludf.DUMMYFUNCTION(" QUERY(Request_Import!A176:H176, ""Select G"")"),"")</f>
        <v/>
      </c>
      <c r="G176" s="1" t="str">
        <f>IFERROR(__xludf.DUMMYFUNCTION(" QUERY(Request_Import!A176:H176, ""Select H"")"),"")</f>
        <v/>
      </c>
      <c r="H176" s="1" t="str">
        <f>IFERROR(__xludf.DUMMYFUNCTION(" IF(ISBLANK(B176), """", TIMEVALUE(ARRAYFORMULA(QUERY(Request_Import!D176:K176, ""Select I""))))"),"")</f>
        <v/>
      </c>
      <c r="I176" s="1" t="str">
        <f>IFERROR(__xludf.DUMMYFUNCTION(" QUERY(Request_Import!A176:J176, ""Select F"")"),"")</f>
        <v/>
      </c>
      <c r="J176" s="1" t="str">
        <f>IFERROR(__xludf.DUMMYFUNCTION(" QUERY(Request_Import!A176:J176, ""Select J"")"),"")</f>
        <v/>
      </c>
    </row>
    <row r="177">
      <c r="A177" s="9" t="str">
        <f t="array" ref="A177">IF(ISBLANK(B177), "", concatenate("R", ROW()))</f>
        <v/>
      </c>
      <c r="B177" s="9" t="str">
        <f>IFERROR(__xludf.DUMMYFUNCTION(" QUERY(Request_Import!A177:H177, ""Select B"")"),"")</f>
        <v/>
      </c>
      <c r="C177" s="1" t="str">
        <f>IFERROR(__xludf.DUMMYFUNCTION(" QUERY(Request_Import!A177:H177, ""Select C"")"),"")</f>
        <v/>
      </c>
      <c r="D177" s="1" t="str">
        <f>IFERROR(__xludf.DUMMYFUNCTION(" QUERY(Request_Import!A177:H177, ""Select D"")"),"")</f>
        <v/>
      </c>
      <c r="E177" s="1" t="str">
        <f>IFERROR(__xludf.DUMMYFUNCTION(" QUERY(Request_Import!A177:H177, ""Select E"")"),"")</f>
        <v/>
      </c>
      <c r="F177" s="1" t="str">
        <f>IFERROR(__xludf.DUMMYFUNCTION(" QUERY(Request_Import!A177:H177, ""Select G"")"),"")</f>
        <v/>
      </c>
      <c r="G177" s="1" t="str">
        <f>IFERROR(__xludf.DUMMYFUNCTION(" QUERY(Request_Import!A177:H177, ""Select H"")"),"")</f>
        <v/>
      </c>
      <c r="H177" s="1" t="str">
        <f>IFERROR(__xludf.DUMMYFUNCTION(" IF(ISBLANK(B177), """", TIMEVALUE(ARRAYFORMULA(QUERY(Request_Import!D177:K177, ""Select I""))))"),"")</f>
        <v/>
      </c>
      <c r="I177" s="1" t="str">
        <f>IFERROR(__xludf.DUMMYFUNCTION(" QUERY(Request_Import!A177:J177, ""Select F"")"),"")</f>
        <v/>
      </c>
      <c r="J177" s="1" t="str">
        <f>IFERROR(__xludf.DUMMYFUNCTION(" QUERY(Request_Import!A177:J177, ""Select J"")"),"")</f>
        <v/>
      </c>
    </row>
    <row r="178">
      <c r="A178" s="9" t="str">
        <f t="array" ref="A178">IF(ISBLANK(B178), "", concatenate("R", ROW()))</f>
        <v/>
      </c>
      <c r="B178" s="9" t="str">
        <f>IFERROR(__xludf.DUMMYFUNCTION(" QUERY(Request_Import!A178:H178, ""Select B"")"),"")</f>
        <v/>
      </c>
      <c r="C178" s="1" t="str">
        <f>IFERROR(__xludf.DUMMYFUNCTION(" QUERY(Request_Import!A178:H178, ""Select C"")"),"")</f>
        <v/>
      </c>
      <c r="D178" s="1" t="str">
        <f>IFERROR(__xludf.DUMMYFUNCTION(" QUERY(Request_Import!A178:H178, ""Select D"")"),"")</f>
        <v/>
      </c>
      <c r="E178" s="1" t="str">
        <f>IFERROR(__xludf.DUMMYFUNCTION(" QUERY(Request_Import!A178:H178, ""Select E"")"),"")</f>
        <v/>
      </c>
      <c r="F178" s="1" t="str">
        <f>IFERROR(__xludf.DUMMYFUNCTION(" QUERY(Request_Import!A178:H178, ""Select G"")"),"")</f>
        <v/>
      </c>
      <c r="G178" s="1" t="str">
        <f>IFERROR(__xludf.DUMMYFUNCTION(" QUERY(Request_Import!A178:H178, ""Select H"")"),"")</f>
        <v/>
      </c>
      <c r="H178" s="1" t="str">
        <f>IFERROR(__xludf.DUMMYFUNCTION(" IF(ISBLANK(B178), """", TIMEVALUE(ARRAYFORMULA(QUERY(Request_Import!D178:K178, ""Select I""))))"),"")</f>
        <v/>
      </c>
      <c r="I178" s="1" t="str">
        <f>IFERROR(__xludf.DUMMYFUNCTION(" QUERY(Request_Import!A178:J178, ""Select F"")"),"")</f>
        <v/>
      </c>
      <c r="J178" s="1" t="str">
        <f>IFERROR(__xludf.DUMMYFUNCTION(" QUERY(Request_Import!A178:J178, ""Select J"")"),"")</f>
        <v/>
      </c>
    </row>
    <row r="179">
      <c r="A179" s="9" t="str">
        <f t="array" ref="A179">IF(ISBLANK(B179), "", concatenate("R", ROW()))</f>
        <v/>
      </c>
      <c r="B179" s="9" t="str">
        <f>IFERROR(__xludf.DUMMYFUNCTION(" QUERY(Request_Import!A179:H179, ""Select B"")"),"")</f>
        <v/>
      </c>
      <c r="C179" s="1" t="str">
        <f>IFERROR(__xludf.DUMMYFUNCTION(" QUERY(Request_Import!A179:H179, ""Select C"")"),"")</f>
        <v/>
      </c>
      <c r="D179" s="1" t="str">
        <f>IFERROR(__xludf.DUMMYFUNCTION(" QUERY(Request_Import!A179:H179, ""Select D"")"),"")</f>
        <v/>
      </c>
      <c r="E179" s="1" t="str">
        <f>IFERROR(__xludf.DUMMYFUNCTION(" QUERY(Request_Import!A179:H179, ""Select E"")"),"")</f>
        <v/>
      </c>
      <c r="F179" s="1" t="str">
        <f>IFERROR(__xludf.DUMMYFUNCTION(" QUERY(Request_Import!A179:H179, ""Select G"")"),"")</f>
        <v/>
      </c>
      <c r="G179" s="1" t="str">
        <f>IFERROR(__xludf.DUMMYFUNCTION(" QUERY(Request_Import!A179:H179, ""Select H"")"),"")</f>
        <v/>
      </c>
      <c r="H179" s="1" t="str">
        <f>IFERROR(__xludf.DUMMYFUNCTION(" IF(ISBLANK(B179), """", TIMEVALUE(ARRAYFORMULA(QUERY(Request_Import!D179:K179, ""Select I""))))"),"")</f>
        <v/>
      </c>
      <c r="I179" s="1" t="str">
        <f>IFERROR(__xludf.DUMMYFUNCTION(" QUERY(Request_Import!A179:J179, ""Select F"")"),"")</f>
        <v/>
      </c>
      <c r="J179" s="1" t="str">
        <f>IFERROR(__xludf.DUMMYFUNCTION(" QUERY(Request_Import!A179:J179, ""Select J"")"),"")</f>
        <v/>
      </c>
    </row>
    <row r="180">
      <c r="A180" s="9" t="str">
        <f t="array" ref="A180">IF(ISBLANK(B180), "", concatenate("R", ROW()))</f>
        <v/>
      </c>
      <c r="B180" s="9" t="str">
        <f>IFERROR(__xludf.DUMMYFUNCTION(" QUERY(Request_Import!A180:H180, ""Select B"")"),"")</f>
        <v/>
      </c>
      <c r="C180" s="1" t="str">
        <f>IFERROR(__xludf.DUMMYFUNCTION(" QUERY(Request_Import!A180:H180, ""Select C"")"),"")</f>
        <v/>
      </c>
      <c r="D180" s="1" t="str">
        <f>IFERROR(__xludf.DUMMYFUNCTION(" QUERY(Request_Import!A180:H180, ""Select D"")"),"")</f>
        <v/>
      </c>
      <c r="E180" s="1" t="str">
        <f>IFERROR(__xludf.DUMMYFUNCTION(" QUERY(Request_Import!A180:H180, ""Select E"")"),"")</f>
        <v/>
      </c>
      <c r="F180" s="1" t="str">
        <f>IFERROR(__xludf.DUMMYFUNCTION(" QUERY(Request_Import!A180:H180, ""Select G"")"),"")</f>
        <v/>
      </c>
      <c r="G180" s="1" t="str">
        <f>IFERROR(__xludf.DUMMYFUNCTION(" QUERY(Request_Import!A180:H180, ""Select H"")"),"")</f>
        <v/>
      </c>
      <c r="H180" s="1" t="str">
        <f>IFERROR(__xludf.DUMMYFUNCTION(" IF(ISBLANK(B180), """", TIMEVALUE(ARRAYFORMULA(QUERY(Request_Import!D180:K180, ""Select I""))))"),"")</f>
        <v/>
      </c>
      <c r="I180" s="1" t="str">
        <f>IFERROR(__xludf.DUMMYFUNCTION(" QUERY(Request_Import!A180:J180, ""Select F"")"),"")</f>
        <v/>
      </c>
      <c r="J180" s="1" t="str">
        <f>IFERROR(__xludf.DUMMYFUNCTION(" QUERY(Request_Import!A180:J180, ""Select J"")"),"")</f>
        <v/>
      </c>
    </row>
    <row r="181">
      <c r="A181" s="9" t="str">
        <f t="array" ref="A181">IF(ISBLANK(B181), "", concatenate("R", ROW()))</f>
        <v/>
      </c>
      <c r="B181" s="9" t="str">
        <f>IFERROR(__xludf.DUMMYFUNCTION(" QUERY(Request_Import!A181:H181, ""Select B"")"),"")</f>
        <v/>
      </c>
      <c r="C181" s="1" t="str">
        <f>IFERROR(__xludf.DUMMYFUNCTION(" QUERY(Request_Import!A181:H181, ""Select C"")"),"")</f>
        <v/>
      </c>
      <c r="D181" s="1" t="str">
        <f>IFERROR(__xludf.DUMMYFUNCTION(" QUERY(Request_Import!A181:H181, ""Select D"")"),"")</f>
        <v/>
      </c>
      <c r="E181" s="1" t="str">
        <f>IFERROR(__xludf.DUMMYFUNCTION(" QUERY(Request_Import!A181:H181, ""Select E"")"),"")</f>
        <v/>
      </c>
      <c r="F181" s="1" t="str">
        <f>IFERROR(__xludf.DUMMYFUNCTION(" QUERY(Request_Import!A181:H181, ""Select G"")"),"")</f>
        <v/>
      </c>
      <c r="G181" s="1" t="str">
        <f>IFERROR(__xludf.DUMMYFUNCTION(" QUERY(Request_Import!A181:H181, ""Select H"")"),"")</f>
        <v/>
      </c>
      <c r="H181" s="1" t="str">
        <f>IFERROR(__xludf.DUMMYFUNCTION(" IF(ISBLANK(B181), """", TIMEVALUE(ARRAYFORMULA(QUERY(Request_Import!D181:K181, ""Select I""))))"),"")</f>
        <v/>
      </c>
      <c r="I181" s="1" t="str">
        <f>IFERROR(__xludf.DUMMYFUNCTION(" QUERY(Request_Import!A181:J181, ""Select F"")"),"")</f>
        <v/>
      </c>
      <c r="J181" s="1" t="str">
        <f>IFERROR(__xludf.DUMMYFUNCTION(" QUERY(Request_Import!A181:J181, ""Select J"")"),"")</f>
        <v/>
      </c>
    </row>
    <row r="182">
      <c r="A182" s="9" t="str">
        <f t="array" ref="A182">IF(ISBLANK(B182), "", concatenate("R", ROW()))</f>
        <v/>
      </c>
      <c r="B182" s="9" t="str">
        <f>IFERROR(__xludf.DUMMYFUNCTION(" QUERY(Request_Import!A182:H182, ""Select B"")"),"")</f>
        <v/>
      </c>
      <c r="C182" s="1" t="str">
        <f>IFERROR(__xludf.DUMMYFUNCTION(" QUERY(Request_Import!A182:H182, ""Select C"")"),"")</f>
        <v/>
      </c>
      <c r="D182" s="1" t="str">
        <f>IFERROR(__xludf.DUMMYFUNCTION(" QUERY(Request_Import!A182:H182, ""Select D"")"),"")</f>
        <v/>
      </c>
      <c r="E182" s="1" t="str">
        <f>IFERROR(__xludf.DUMMYFUNCTION(" QUERY(Request_Import!A182:H182, ""Select E"")"),"")</f>
        <v/>
      </c>
      <c r="F182" s="1" t="str">
        <f>IFERROR(__xludf.DUMMYFUNCTION(" QUERY(Request_Import!A182:H182, ""Select G"")"),"")</f>
        <v/>
      </c>
      <c r="G182" s="1" t="str">
        <f>IFERROR(__xludf.DUMMYFUNCTION(" QUERY(Request_Import!A182:H182, ""Select H"")"),"")</f>
        <v/>
      </c>
      <c r="H182" s="1" t="str">
        <f>IFERROR(__xludf.DUMMYFUNCTION(" IF(ISBLANK(B182), """", TIMEVALUE(ARRAYFORMULA(QUERY(Request_Import!D182:K182, ""Select I""))))"),"")</f>
        <v/>
      </c>
      <c r="I182" s="1" t="str">
        <f>IFERROR(__xludf.DUMMYFUNCTION(" QUERY(Request_Import!A182:J182, ""Select F"")"),"")</f>
        <v/>
      </c>
      <c r="J182" s="1" t="str">
        <f>IFERROR(__xludf.DUMMYFUNCTION(" QUERY(Request_Import!A182:J182, ""Select J"")"),"")</f>
        <v/>
      </c>
    </row>
    <row r="183">
      <c r="A183" s="9" t="str">
        <f t="array" ref="A183">IF(ISBLANK(B183), "", concatenate("R", ROW()))</f>
        <v/>
      </c>
      <c r="B183" s="9" t="str">
        <f>IFERROR(__xludf.DUMMYFUNCTION(" QUERY(Request_Import!A183:H183, ""Select B"")"),"")</f>
        <v/>
      </c>
      <c r="C183" s="1" t="str">
        <f>IFERROR(__xludf.DUMMYFUNCTION(" QUERY(Request_Import!A183:H183, ""Select C"")"),"")</f>
        <v/>
      </c>
      <c r="D183" s="1" t="str">
        <f>IFERROR(__xludf.DUMMYFUNCTION(" QUERY(Request_Import!A183:H183, ""Select D"")"),"")</f>
        <v/>
      </c>
      <c r="E183" s="1" t="str">
        <f>IFERROR(__xludf.DUMMYFUNCTION(" QUERY(Request_Import!A183:H183, ""Select E"")"),"")</f>
        <v/>
      </c>
      <c r="F183" s="1" t="str">
        <f>IFERROR(__xludf.DUMMYFUNCTION(" QUERY(Request_Import!A183:H183, ""Select G"")"),"")</f>
        <v/>
      </c>
      <c r="G183" s="1" t="str">
        <f>IFERROR(__xludf.DUMMYFUNCTION(" QUERY(Request_Import!A183:H183, ""Select H"")"),"")</f>
        <v/>
      </c>
      <c r="H183" s="1" t="str">
        <f>IFERROR(__xludf.DUMMYFUNCTION(" IF(ISBLANK(B183), """", TIMEVALUE(ARRAYFORMULA(QUERY(Request_Import!D183:K183, ""Select I""))))"),"")</f>
        <v/>
      </c>
      <c r="I183" s="1" t="str">
        <f>IFERROR(__xludf.DUMMYFUNCTION(" QUERY(Request_Import!A183:J183, ""Select F"")"),"")</f>
        <v/>
      </c>
      <c r="J183" s="1" t="str">
        <f>IFERROR(__xludf.DUMMYFUNCTION(" QUERY(Request_Import!A183:J183, ""Select J"")"),"")</f>
        <v/>
      </c>
    </row>
    <row r="184">
      <c r="A184" s="9" t="str">
        <f t="array" ref="A184">IF(ISBLANK(B184), "", concatenate("R", ROW()))</f>
        <v/>
      </c>
      <c r="B184" s="9" t="str">
        <f>IFERROR(__xludf.DUMMYFUNCTION(" QUERY(Request_Import!A184:H184, ""Select B"")"),"")</f>
        <v/>
      </c>
      <c r="C184" s="1" t="str">
        <f>IFERROR(__xludf.DUMMYFUNCTION(" QUERY(Request_Import!A184:H184, ""Select C"")"),"")</f>
        <v/>
      </c>
      <c r="D184" s="1" t="str">
        <f>IFERROR(__xludf.DUMMYFUNCTION(" QUERY(Request_Import!A184:H184, ""Select D"")"),"")</f>
        <v/>
      </c>
      <c r="E184" s="1" t="str">
        <f>IFERROR(__xludf.DUMMYFUNCTION(" QUERY(Request_Import!A184:H184, ""Select E"")"),"")</f>
        <v/>
      </c>
      <c r="F184" s="1" t="str">
        <f>IFERROR(__xludf.DUMMYFUNCTION(" QUERY(Request_Import!A184:H184, ""Select G"")"),"")</f>
        <v/>
      </c>
      <c r="G184" s="1" t="str">
        <f>IFERROR(__xludf.DUMMYFUNCTION(" QUERY(Request_Import!A184:H184, ""Select H"")"),"")</f>
        <v/>
      </c>
      <c r="H184" s="1" t="str">
        <f>IFERROR(__xludf.DUMMYFUNCTION(" IF(ISBLANK(B184), """", TIMEVALUE(ARRAYFORMULA(QUERY(Request_Import!D184:K184, ""Select I""))))"),"")</f>
        <v/>
      </c>
      <c r="I184" s="1" t="str">
        <f>IFERROR(__xludf.DUMMYFUNCTION(" QUERY(Request_Import!A184:J184, ""Select F"")"),"")</f>
        <v/>
      </c>
      <c r="J184" s="1" t="str">
        <f>IFERROR(__xludf.DUMMYFUNCTION(" QUERY(Request_Import!A184:J184, ""Select J"")"),"")</f>
        <v/>
      </c>
    </row>
    <row r="185">
      <c r="A185" s="9" t="str">
        <f t="array" ref="A185">IF(ISBLANK(B185), "", concatenate("R", ROW()))</f>
        <v/>
      </c>
      <c r="B185" s="9" t="str">
        <f>IFERROR(__xludf.DUMMYFUNCTION(" QUERY(Request_Import!A185:H185, ""Select B"")"),"")</f>
        <v/>
      </c>
      <c r="C185" s="1" t="str">
        <f>IFERROR(__xludf.DUMMYFUNCTION(" QUERY(Request_Import!A185:H185, ""Select C"")"),"")</f>
        <v/>
      </c>
      <c r="D185" s="1" t="str">
        <f>IFERROR(__xludf.DUMMYFUNCTION(" QUERY(Request_Import!A185:H185, ""Select D"")"),"")</f>
        <v/>
      </c>
      <c r="E185" s="1" t="str">
        <f>IFERROR(__xludf.DUMMYFUNCTION(" QUERY(Request_Import!A185:H185, ""Select E"")"),"")</f>
        <v/>
      </c>
      <c r="F185" s="1" t="str">
        <f>IFERROR(__xludf.DUMMYFUNCTION(" QUERY(Request_Import!A185:H185, ""Select G"")"),"")</f>
        <v/>
      </c>
      <c r="G185" s="1" t="str">
        <f>IFERROR(__xludf.DUMMYFUNCTION(" QUERY(Request_Import!A185:H185, ""Select H"")"),"")</f>
        <v/>
      </c>
      <c r="H185" s="1" t="str">
        <f>IFERROR(__xludf.DUMMYFUNCTION(" IF(ISBLANK(B185), """", TIMEVALUE(ARRAYFORMULA(QUERY(Request_Import!D185:K185, ""Select I""))))"),"")</f>
        <v/>
      </c>
      <c r="I185" s="1" t="str">
        <f>IFERROR(__xludf.DUMMYFUNCTION(" QUERY(Request_Import!A185:J185, ""Select F"")"),"")</f>
        <v/>
      </c>
      <c r="J185" s="1" t="str">
        <f>IFERROR(__xludf.DUMMYFUNCTION(" QUERY(Request_Import!A185:J185, ""Select J"")"),"")</f>
        <v/>
      </c>
    </row>
    <row r="186">
      <c r="A186" s="9" t="str">
        <f t="array" ref="A186">IF(ISBLANK(B186), "", concatenate("R", ROW()))</f>
        <v/>
      </c>
      <c r="B186" s="9" t="str">
        <f>IFERROR(__xludf.DUMMYFUNCTION(" QUERY(Request_Import!A186:H186, ""Select B"")"),"")</f>
        <v/>
      </c>
      <c r="C186" s="1" t="str">
        <f>IFERROR(__xludf.DUMMYFUNCTION(" QUERY(Request_Import!A186:H186, ""Select C"")"),"")</f>
        <v/>
      </c>
      <c r="D186" s="1" t="str">
        <f>IFERROR(__xludf.DUMMYFUNCTION(" QUERY(Request_Import!A186:H186, ""Select D"")"),"")</f>
        <v/>
      </c>
      <c r="E186" s="1" t="str">
        <f>IFERROR(__xludf.DUMMYFUNCTION(" QUERY(Request_Import!A186:H186, ""Select E"")"),"")</f>
        <v/>
      </c>
      <c r="F186" s="1" t="str">
        <f>IFERROR(__xludf.DUMMYFUNCTION(" QUERY(Request_Import!A186:H186, ""Select G"")"),"")</f>
        <v/>
      </c>
      <c r="G186" s="1" t="str">
        <f>IFERROR(__xludf.DUMMYFUNCTION(" QUERY(Request_Import!A186:H186, ""Select H"")"),"")</f>
        <v/>
      </c>
      <c r="H186" s="1" t="str">
        <f>IFERROR(__xludf.DUMMYFUNCTION(" IF(ISBLANK(B186), """", TIMEVALUE(ARRAYFORMULA(QUERY(Request_Import!D186:K186, ""Select I""))))"),"")</f>
        <v/>
      </c>
      <c r="I186" s="1" t="str">
        <f>IFERROR(__xludf.DUMMYFUNCTION(" QUERY(Request_Import!A186:J186, ""Select F"")"),"")</f>
        <v/>
      </c>
      <c r="J186" s="1" t="str">
        <f>IFERROR(__xludf.DUMMYFUNCTION(" QUERY(Request_Import!A186:J186, ""Select J"")"),"")</f>
        <v/>
      </c>
    </row>
    <row r="187">
      <c r="A187" s="9" t="str">
        <f t="array" ref="A187">IF(ISBLANK(B187), "", concatenate("R", ROW()))</f>
        <v/>
      </c>
      <c r="B187" s="9" t="str">
        <f>IFERROR(__xludf.DUMMYFUNCTION(" QUERY(Request_Import!A187:H187, ""Select B"")"),"")</f>
        <v/>
      </c>
      <c r="C187" s="1" t="str">
        <f>IFERROR(__xludf.DUMMYFUNCTION(" QUERY(Request_Import!A187:H187, ""Select C"")"),"")</f>
        <v/>
      </c>
      <c r="D187" s="1" t="str">
        <f>IFERROR(__xludf.DUMMYFUNCTION(" QUERY(Request_Import!A187:H187, ""Select D"")"),"")</f>
        <v/>
      </c>
      <c r="E187" s="1" t="str">
        <f>IFERROR(__xludf.DUMMYFUNCTION(" QUERY(Request_Import!A187:H187, ""Select E"")"),"")</f>
        <v/>
      </c>
      <c r="F187" s="1" t="str">
        <f>IFERROR(__xludf.DUMMYFUNCTION(" QUERY(Request_Import!A187:H187, ""Select G"")"),"")</f>
        <v/>
      </c>
      <c r="G187" s="1" t="str">
        <f>IFERROR(__xludf.DUMMYFUNCTION(" QUERY(Request_Import!A187:H187, ""Select H"")"),"")</f>
        <v/>
      </c>
      <c r="H187" s="1" t="str">
        <f>IFERROR(__xludf.DUMMYFUNCTION(" IF(ISBLANK(B187), """", TIMEVALUE(ARRAYFORMULA(QUERY(Request_Import!D187:K187, ""Select I""))))"),"")</f>
        <v/>
      </c>
      <c r="I187" s="1" t="str">
        <f>IFERROR(__xludf.DUMMYFUNCTION(" QUERY(Request_Import!A187:J187, ""Select F"")"),"")</f>
        <v/>
      </c>
      <c r="J187" s="1" t="str">
        <f>IFERROR(__xludf.DUMMYFUNCTION(" QUERY(Request_Import!A187:J187, ""Select J"")"),"")</f>
        <v/>
      </c>
    </row>
    <row r="188">
      <c r="A188" s="9" t="str">
        <f t="array" ref="A188">IF(ISBLANK(B188), "", concatenate("R", ROW()))</f>
        <v/>
      </c>
      <c r="B188" s="9" t="str">
        <f>IFERROR(__xludf.DUMMYFUNCTION(" QUERY(Request_Import!A188:H188, ""Select B"")"),"")</f>
        <v/>
      </c>
      <c r="C188" s="1" t="str">
        <f>IFERROR(__xludf.DUMMYFUNCTION(" QUERY(Request_Import!A188:H188, ""Select C"")"),"")</f>
        <v/>
      </c>
      <c r="D188" s="1" t="str">
        <f>IFERROR(__xludf.DUMMYFUNCTION(" QUERY(Request_Import!A188:H188, ""Select D"")"),"")</f>
        <v/>
      </c>
      <c r="E188" s="1" t="str">
        <f>IFERROR(__xludf.DUMMYFUNCTION(" QUERY(Request_Import!A188:H188, ""Select E"")"),"")</f>
        <v/>
      </c>
      <c r="F188" s="1" t="str">
        <f>IFERROR(__xludf.DUMMYFUNCTION(" QUERY(Request_Import!A188:H188, ""Select G"")"),"")</f>
        <v/>
      </c>
      <c r="G188" s="1" t="str">
        <f>IFERROR(__xludf.DUMMYFUNCTION(" QUERY(Request_Import!A188:H188, ""Select H"")"),"")</f>
        <v/>
      </c>
      <c r="H188" s="1" t="str">
        <f>IFERROR(__xludf.DUMMYFUNCTION(" IF(ISBLANK(B188), """", TIMEVALUE(ARRAYFORMULA(QUERY(Request_Import!D188:K188, ""Select I""))))"),"")</f>
        <v/>
      </c>
      <c r="I188" s="1" t="str">
        <f>IFERROR(__xludf.DUMMYFUNCTION(" QUERY(Request_Import!A188:J188, ""Select F"")"),"")</f>
        <v/>
      </c>
      <c r="J188" s="1" t="str">
        <f>IFERROR(__xludf.DUMMYFUNCTION(" QUERY(Request_Import!A188:J188, ""Select J"")"),"")</f>
        <v/>
      </c>
    </row>
    <row r="189">
      <c r="A189" s="9" t="str">
        <f t="array" ref="A189">IF(ISBLANK(B189), "", concatenate("R", ROW()))</f>
        <v/>
      </c>
      <c r="B189" s="9" t="str">
        <f>IFERROR(__xludf.DUMMYFUNCTION(" QUERY(Request_Import!A189:H189, ""Select B"")"),"")</f>
        <v/>
      </c>
      <c r="C189" s="1" t="str">
        <f>IFERROR(__xludf.DUMMYFUNCTION(" QUERY(Request_Import!A189:H189, ""Select C"")"),"")</f>
        <v/>
      </c>
      <c r="D189" s="1" t="str">
        <f>IFERROR(__xludf.DUMMYFUNCTION(" QUERY(Request_Import!A189:H189, ""Select D"")"),"")</f>
        <v/>
      </c>
      <c r="E189" s="1" t="str">
        <f>IFERROR(__xludf.DUMMYFUNCTION(" QUERY(Request_Import!A189:H189, ""Select E"")"),"")</f>
        <v/>
      </c>
      <c r="F189" s="1" t="str">
        <f>IFERROR(__xludf.DUMMYFUNCTION(" QUERY(Request_Import!A189:H189, ""Select G"")"),"")</f>
        <v/>
      </c>
      <c r="G189" s="1" t="str">
        <f>IFERROR(__xludf.DUMMYFUNCTION(" QUERY(Request_Import!A189:H189, ""Select H"")"),"")</f>
        <v/>
      </c>
      <c r="H189" s="1" t="str">
        <f>IFERROR(__xludf.DUMMYFUNCTION(" IF(ISBLANK(B189), """", TIMEVALUE(ARRAYFORMULA(QUERY(Request_Import!D189:K189, ""Select I""))))"),"")</f>
        <v/>
      </c>
      <c r="I189" s="1" t="str">
        <f>IFERROR(__xludf.DUMMYFUNCTION(" QUERY(Request_Import!A189:J189, ""Select F"")"),"")</f>
        <v/>
      </c>
      <c r="J189" s="1" t="str">
        <f>IFERROR(__xludf.DUMMYFUNCTION(" QUERY(Request_Import!A189:J189, ""Select J"")"),"")</f>
        <v/>
      </c>
    </row>
    <row r="190">
      <c r="A190" s="9" t="str">
        <f t="array" ref="A190">IF(ISBLANK(B190), "", concatenate("R", ROW()))</f>
        <v/>
      </c>
      <c r="B190" s="9" t="str">
        <f>IFERROR(__xludf.DUMMYFUNCTION(" QUERY(Request_Import!A190:H190, ""Select B"")"),"")</f>
        <v/>
      </c>
      <c r="C190" s="1" t="str">
        <f>IFERROR(__xludf.DUMMYFUNCTION(" QUERY(Request_Import!A190:H190, ""Select C"")"),"")</f>
        <v/>
      </c>
      <c r="D190" s="1" t="str">
        <f>IFERROR(__xludf.DUMMYFUNCTION(" QUERY(Request_Import!A190:H190, ""Select D"")"),"")</f>
        <v/>
      </c>
      <c r="E190" s="1" t="str">
        <f>IFERROR(__xludf.DUMMYFUNCTION(" QUERY(Request_Import!A190:H190, ""Select E"")"),"")</f>
        <v/>
      </c>
      <c r="F190" s="1" t="str">
        <f>IFERROR(__xludf.DUMMYFUNCTION(" QUERY(Request_Import!A190:H190, ""Select G"")"),"")</f>
        <v/>
      </c>
      <c r="G190" s="1" t="str">
        <f>IFERROR(__xludf.DUMMYFUNCTION(" QUERY(Request_Import!A190:H190, ""Select H"")"),"")</f>
        <v/>
      </c>
      <c r="H190" s="1" t="str">
        <f>IFERROR(__xludf.DUMMYFUNCTION(" IF(ISBLANK(B190), """", TIMEVALUE(ARRAYFORMULA(QUERY(Request_Import!D190:K190, ""Select I""))))"),"")</f>
        <v/>
      </c>
      <c r="I190" s="1" t="str">
        <f>IFERROR(__xludf.DUMMYFUNCTION(" QUERY(Request_Import!A190:J190, ""Select F"")"),"")</f>
        <v/>
      </c>
      <c r="J190" s="1" t="str">
        <f>IFERROR(__xludf.DUMMYFUNCTION(" QUERY(Request_Import!A190:J190, ""Select J"")"),"")</f>
        <v/>
      </c>
    </row>
    <row r="191">
      <c r="A191" s="9" t="str">
        <f t="array" ref="A191">IF(ISBLANK(B191), "", concatenate("R", ROW()))</f>
        <v/>
      </c>
      <c r="B191" s="9" t="str">
        <f>IFERROR(__xludf.DUMMYFUNCTION(" QUERY(Request_Import!A191:H191, ""Select B"")"),"")</f>
        <v/>
      </c>
      <c r="C191" s="1" t="str">
        <f>IFERROR(__xludf.DUMMYFUNCTION(" QUERY(Request_Import!A191:H191, ""Select C"")"),"")</f>
        <v/>
      </c>
      <c r="D191" s="1" t="str">
        <f>IFERROR(__xludf.DUMMYFUNCTION(" QUERY(Request_Import!A191:H191, ""Select D"")"),"")</f>
        <v/>
      </c>
      <c r="E191" s="1" t="str">
        <f>IFERROR(__xludf.DUMMYFUNCTION(" QUERY(Request_Import!A191:H191, ""Select E"")"),"")</f>
        <v/>
      </c>
      <c r="F191" s="1" t="str">
        <f>IFERROR(__xludf.DUMMYFUNCTION(" QUERY(Request_Import!A191:H191, ""Select G"")"),"")</f>
        <v/>
      </c>
      <c r="G191" s="1" t="str">
        <f>IFERROR(__xludf.DUMMYFUNCTION(" QUERY(Request_Import!A191:H191, ""Select H"")"),"")</f>
        <v/>
      </c>
      <c r="H191" s="1" t="str">
        <f>IFERROR(__xludf.DUMMYFUNCTION(" IF(ISBLANK(B191), """", TIMEVALUE(ARRAYFORMULA(QUERY(Request_Import!D191:K191, ""Select I""))))"),"")</f>
        <v/>
      </c>
      <c r="I191" s="1" t="str">
        <f>IFERROR(__xludf.DUMMYFUNCTION(" QUERY(Request_Import!A191:J191, ""Select F"")"),"")</f>
        <v/>
      </c>
      <c r="J191" s="1" t="str">
        <f>IFERROR(__xludf.DUMMYFUNCTION(" QUERY(Request_Import!A191:J191, ""Select J"")"),"")</f>
        <v/>
      </c>
    </row>
    <row r="192">
      <c r="A192" s="9" t="str">
        <f t="array" ref="A192">IF(ISBLANK(B192), "", concatenate("R", ROW()))</f>
        <v/>
      </c>
      <c r="B192" s="9" t="str">
        <f>IFERROR(__xludf.DUMMYFUNCTION(" QUERY(Request_Import!A192:H192, ""Select B"")"),"")</f>
        <v/>
      </c>
      <c r="C192" s="1" t="str">
        <f>IFERROR(__xludf.DUMMYFUNCTION(" QUERY(Request_Import!A192:H192, ""Select C"")"),"")</f>
        <v/>
      </c>
      <c r="D192" s="1" t="str">
        <f>IFERROR(__xludf.DUMMYFUNCTION(" QUERY(Request_Import!A192:H192, ""Select D"")"),"")</f>
        <v/>
      </c>
      <c r="E192" s="1" t="str">
        <f>IFERROR(__xludf.DUMMYFUNCTION(" QUERY(Request_Import!A192:H192, ""Select E"")"),"")</f>
        <v/>
      </c>
      <c r="F192" s="1" t="str">
        <f>IFERROR(__xludf.DUMMYFUNCTION(" QUERY(Request_Import!A192:H192, ""Select G"")"),"")</f>
        <v/>
      </c>
      <c r="G192" s="1" t="str">
        <f>IFERROR(__xludf.DUMMYFUNCTION(" QUERY(Request_Import!A192:H192, ""Select H"")"),"")</f>
        <v/>
      </c>
      <c r="H192" s="1" t="str">
        <f>IFERROR(__xludf.DUMMYFUNCTION(" IF(ISBLANK(B192), """", TIMEVALUE(ARRAYFORMULA(QUERY(Request_Import!D192:K192, ""Select I""))))"),"")</f>
        <v/>
      </c>
      <c r="I192" s="1" t="str">
        <f>IFERROR(__xludf.DUMMYFUNCTION(" QUERY(Request_Import!A192:J192, ""Select F"")"),"")</f>
        <v/>
      </c>
      <c r="J192" s="1" t="str">
        <f>IFERROR(__xludf.DUMMYFUNCTION(" QUERY(Request_Import!A192:J192, ""Select J"")"),"")</f>
        <v/>
      </c>
    </row>
    <row r="193">
      <c r="A193" s="9" t="str">
        <f t="array" ref="A193">IF(ISBLANK(B193), "", concatenate("R", ROW()))</f>
        <v/>
      </c>
      <c r="B193" s="9" t="str">
        <f>IFERROR(__xludf.DUMMYFUNCTION(" QUERY(Request_Import!A193:H193, ""Select B"")"),"")</f>
        <v/>
      </c>
      <c r="C193" s="1" t="str">
        <f>IFERROR(__xludf.DUMMYFUNCTION(" QUERY(Request_Import!A193:H193, ""Select C"")"),"")</f>
        <v/>
      </c>
      <c r="D193" s="1" t="str">
        <f>IFERROR(__xludf.DUMMYFUNCTION(" QUERY(Request_Import!A193:H193, ""Select D"")"),"")</f>
        <v/>
      </c>
      <c r="E193" s="1" t="str">
        <f>IFERROR(__xludf.DUMMYFUNCTION(" QUERY(Request_Import!A193:H193, ""Select E"")"),"")</f>
        <v/>
      </c>
      <c r="F193" s="1" t="str">
        <f>IFERROR(__xludf.DUMMYFUNCTION(" QUERY(Request_Import!A193:H193, ""Select G"")"),"")</f>
        <v/>
      </c>
      <c r="G193" s="1" t="str">
        <f>IFERROR(__xludf.DUMMYFUNCTION(" QUERY(Request_Import!A193:H193, ""Select H"")"),"")</f>
        <v/>
      </c>
      <c r="H193" s="1" t="str">
        <f>IFERROR(__xludf.DUMMYFUNCTION(" IF(ISBLANK(B193), """", TIMEVALUE(ARRAYFORMULA(QUERY(Request_Import!D193:K193, ""Select I""))))"),"")</f>
        <v/>
      </c>
      <c r="I193" s="1" t="str">
        <f>IFERROR(__xludf.DUMMYFUNCTION(" QUERY(Request_Import!A193:J193, ""Select F"")"),"")</f>
        <v/>
      </c>
      <c r="J193" s="1" t="str">
        <f>IFERROR(__xludf.DUMMYFUNCTION(" QUERY(Request_Import!A193:J193, ""Select J"")"),"")</f>
        <v/>
      </c>
    </row>
    <row r="194">
      <c r="A194" s="9" t="str">
        <f t="array" ref="A194">IF(ISBLANK(B194), "", concatenate("R", ROW()))</f>
        <v/>
      </c>
      <c r="B194" s="9" t="str">
        <f>IFERROR(__xludf.DUMMYFUNCTION(" QUERY(Request_Import!A194:H194, ""Select B"")"),"")</f>
        <v/>
      </c>
      <c r="C194" s="1" t="str">
        <f>IFERROR(__xludf.DUMMYFUNCTION(" QUERY(Request_Import!A194:H194, ""Select C"")"),"")</f>
        <v/>
      </c>
      <c r="D194" s="1" t="str">
        <f>IFERROR(__xludf.DUMMYFUNCTION(" QUERY(Request_Import!A194:H194, ""Select D"")"),"")</f>
        <v/>
      </c>
      <c r="E194" s="1" t="str">
        <f>IFERROR(__xludf.DUMMYFUNCTION(" QUERY(Request_Import!A194:H194, ""Select E"")"),"")</f>
        <v/>
      </c>
      <c r="F194" s="1" t="str">
        <f>IFERROR(__xludf.DUMMYFUNCTION(" QUERY(Request_Import!A194:H194, ""Select G"")"),"")</f>
        <v/>
      </c>
      <c r="G194" s="1" t="str">
        <f>IFERROR(__xludf.DUMMYFUNCTION(" QUERY(Request_Import!A194:H194, ""Select H"")"),"")</f>
        <v/>
      </c>
      <c r="H194" s="1" t="str">
        <f>IFERROR(__xludf.DUMMYFUNCTION(" IF(ISBLANK(B194), """", TIMEVALUE(ARRAYFORMULA(QUERY(Request_Import!D194:K194, ""Select I""))))"),"")</f>
        <v/>
      </c>
      <c r="I194" s="1" t="str">
        <f>IFERROR(__xludf.DUMMYFUNCTION(" QUERY(Request_Import!A194:J194, ""Select F"")"),"")</f>
        <v/>
      </c>
      <c r="J194" s="1" t="str">
        <f>IFERROR(__xludf.DUMMYFUNCTION(" QUERY(Request_Import!A194:J194, ""Select J"")"),"")</f>
        <v/>
      </c>
    </row>
    <row r="195">
      <c r="A195" s="9" t="str">
        <f t="array" ref="A195">IF(ISBLANK(B195), "", concatenate("R", ROW()))</f>
        <v/>
      </c>
      <c r="B195" s="9" t="str">
        <f>IFERROR(__xludf.DUMMYFUNCTION(" QUERY(Request_Import!A195:H195, ""Select B"")"),"")</f>
        <v/>
      </c>
      <c r="C195" s="1" t="str">
        <f>IFERROR(__xludf.DUMMYFUNCTION(" QUERY(Request_Import!A195:H195, ""Select C"")"),"")</f>
        <v/>
      </c>
      <c r="D195" s="1" t="str">
        <f>IFERROR(__xludf.DUMMYFUNCTION(" QUERY(Request_Import!A195:H195, ""Select D"")"),"")</f>
        <v/>
      </c>
      <c r="E195" s="1" t="str">
        <f>IFERROR(__xludf.DUMMYFUNCTION(" QUERY(Request_Import!A195:H195, ""Select E"")"),"")</f>
        <v/>
      </c>
      <c r="F195" s="1" t="str">
        <f>IFERROR(__xludf.DUMMYFUNCTION(" QUERY(Request_Import!A195:H195, ""Select G"")"),"")</f>
        <v/>
      </c>
      <c r="G195" s="1" t="str">
        <f>IFERROR(__xludf.DUMMYFUNCTION(" QUERY(Request_Import!A195:H195, ""Select H"")"),"")</f>
        <v/>
      </c>
      <c r="H195" s="1" t="str">
        <f>IFERROR(__xludf.DUMMYFUNCTION(" IF(ISBLANK(B195), """", TIMEVALUE(ARRAYFORMULA(QUERY(Request_Import!D195:K195, ""Select I""))))"),"")</f>
        <v/>
      </c>
      <c r="I195" s="1" t="str">
        <f>IFERROR(__xludf.DUMMYFUNCTION(" QUERY(Request_Import!A195:J195, ""Select F"")"),"")</f>
        <v/>
      </c>
      <c r="J195" s="1" t="str">
        <f>IFERROR(__xludf.DUMMYFUNCTION(" QUERY(Request_Import!A195:J195, ""Select J"")"),"")</f>
        <v/>
      </c>
    </row>
    <row r="196">
      <c r="A196" s="9" t="str">
        <f t="array" ref="A196">IF(ISBLANK(B196), "", concatenate("R", ROW()))</f>
        <v/>
      </c>
      <c r="B196" s="9" t="str">
        <f>IFERROR(__xludf.DUMMYFUNCTION(" QUERY(Request_Import!A196:H196, ""Select B"")"),"")</f>
        <v/>
      </c>
      <c r="C196" s="1" t="str">
        <f>IFERROR(__xludf.DUMMYFUNCTION(" QUERY(Request_Import!A196:H196, ""Select C"")"),"")</f>
        <v/>
      </c>
      <c r="D196" s="1" t="str">
        <f>IFERROR(__xludf.DUMMYFUNCTION(" QUERY(Request_Import!A196:H196, ""Select D"")"),"")</f>
        <v/>
      </c>
      <c r="E196" s="1" t="str">
        <f>IFERROR(__xludf.DUMMYFUNCTION(" QUERY(Request_Import!A196:H196, ""Select E"")"),"")</f>
        <v/>
      </c>
      <c r="F196" s="1" t="str">
        <f>IFERROR(__xludf.DUMMYFUNCTION(" QUERY(Request_Import!A196:H196, ""Select G"")"),"")</f>
        <v/>
      </c>
      <c r="G196" s="1" t="str">
        <f>IFERROR(__xludf.DUMMYFUNCTION(" QUERY(Request_Import!A196:H196, ""Select H"")"),"")</f>
        <v/>
      </c>
      <c r="H196" s="1" t="str">
        <f>IFERROR(__xludf.DUMMYFUNCTION(" IF(ISBLANK(B196), """", TIMEVALUE(ARRAYFORMULA(QUERY(Request_Import!D196:K196, ""Select I""))))"),"")</f>
        <v/>
      </c>
      <c r="I196" s="1" t="str">
        <f>IFERROR(__xludf.DUMMYFUNCTION(" QUERY(Request_Import!A196:J196, ""Select F"")"),"")</f>
        <v/>
      </c>
      <c r="J196" s="1" t="str">
        <f>IFERROR(__xludf.DUMMYFUNCTION(" QUERY(Request_Import!A196:J196, ""Select J"")"),"")</f>
        <v/>
      </c>
    </row>
    <row r="197">
      <c r="A197" s="9" t="str">
        <f t="array" ref="A197">IF(ISBLANK(B197), "", concatenate("R", ROW()))</f>
        <v/>
      </c>
      <c r="B197" s="9" t="str">
        <f>IFERROR(__xludf.DUMMYFUNCTION(" QUERY(Request_Import!A197:H197, ""Select B"")"),"")</f>
        <v/>
      </c>
      <c r="C197" s="1" t="str">
        <f>IFERROR(__xludf.DUMMYFUNCTION(" QUERY(Request_Import!A197:H197, ""Select C"")"),"")</f>
        <v/>
      </c>
      <c r="D197" s="1" t="str">
        <f>IFERROR(__xludf.DUMMYFUNCTION(" QUERY(Request_Import!A197:H197, ""Select D"")"),"")</f>
        <v/>
      </c>
      <c r="E197" s="1" t="str">
        <f>IFERROR(__xludf.DUMMYFUNCTION(" QUERY(Request_Import!A197:H197, ""Select E"")"),"")</f>
        <v/>
      </c>
      <c r="F197" s="1" t="str">
        <f>IFERROR(__xludf.DUMMYFUNCTION(" QUERY(Request_Import!A197:H197, ""Select G"")"),"")</f>
        <v/>
      </c>
      <c r="G197" s="1" t="str">
        <f>IFERROR(__xludf.DUMMYFUNCTION(" QUERY(Request_Import!A197:H197, ""Select H"")"),"")</f>
        <v/>
      </c>
      <c r="H197" s="1" t="str">
        <f>IFERROR(__xludf.DUMMYFUNCTION(" IF(ISBLANK(B197), """", TIMEVALUE(ARRAYFORMULA(QUERY(Request_Import!D197:K197, ""Select I""))))"),"")</f>
        <v/>
      </c>
      <c r="I197" s="1" t="str">
        <f>IFERROR(__xludf.DUMMYFUNCTION(" QUERY(Request_Import!A197:J197, ""Select F"")"),"")</f>
        <v/>
      </c>
      <c r="J197" s="1" t="str">
        <f>IFERROR(__xludf.DUMMYFUNCTION(" QUERY(Request_Import!A197:J197, ""Select J"")"),"")</f>
        <v/>
      </c>
    </row>
    <row r="198">
      <c r="A198" s="9" t="str">
        <f t="array" ref="A198">IF(ISBLANK(B198), "", concatenate("R", ROW()))</f>
        <v/>
      </c>
      <c r="B198" s="9" t="str">
        <f>IFERROR(__xludf.DUMMYFUNCTION(" QUERY(Request_Import!A198:H198, ""Select B"")"),"")</f>
        <v/>
      </c>
      <c r="C198" s="1" t="str">
        <f>IFERROR(__xludf.DUMMYFUNCTION(" QUERY(Request_Import!A198:H198, ""Select C"")"),"")</f>
        <v/>
      </c>
      <c r="D198" s="1" t="str">
        <f>IFERROR(__xludf.DUMMYFUNCTION(" QUERY(Request_Import!A198:H198, ""Select D"")"),"")</f>
        <v/>
      </c>
      <c r="E198" s="1" t="str">
        <f>IFERROR(__xludf.DUMMYFUNCTION(" QUERY(Request_Import!A198:H198, ""Select E"")"),"")</f>
        <v/>
      </c>
      <c r="F198" s="1" t="str">
        <f>IFERROR(__xludf.DUMMYFUNCTION(" QUERY(Request_Import!A198:H198, ""Select G"")"),"")</f>
        <v/>
      </c>
      <c r="G198" s="1" t="str">
        <f>IFERROR(__xludf.DUMMYFUNCTION(" QUERY(Request_Import!A198:H198, ""Select H"")"),"")</f>
        <v/>
      </c>
      <c r="H198" s="1" t="str">
        <f>IFERROR(__xludf.DUMMYFUNCTION(" IF(ISBLANK(B198), """", TIMEVALUE(ARRAYFORMULA(QUERY(Request_Import!D198:K198, ""Select I""))))"),"")</f>
        <v/>
      </c>
      <c r="I198" s="1" t="str">
        <f>IFERROR(__xludf.DUMMYFUNCTION(" QUERY(Request_Import!A198:J198, ""Select F"")"),"")</f>
        <v/>
      </c>
      <c r="J198" s="1" t="str">
        <f>IFERROR(__xludf.DUMMYFUNCTION(" QUERY(Request_Import!A198:J198, ""Select J"")"),"")</f>
        <v/>
      </c>
    </row>
    <row r="199">
      <c r="A199" s="9" t="str">
        <f t="array" ref="A199">IF(ISBLANK(B199), "", concatenate("R", ROW()))</f>
        <v/>
      </c>
      <c r="B199" s="9" t="str">
        <f>IFERROR(__xludf.DUMMYFUNCTION(" QUERY(Request_Import!A199:H199, ""Select B"")"),"")</f>
        <v/>
      </c>
      <c r="C199" s="1" t="str">
        <f>IFERROR(__xludf.DUMMYFUNCTION(" QUERY(Request_Import!A199:H199, ""Select C"")"),"")</f>
        <v/>
      </c>
      <c r="D199" s="1" t="str">
        <f>IFERROR(__xludf.DUMMYFUNCTION(" QUERY(Request_Import!A199:H199, ""Select D"")"),"")</f>
        <v/>
      </c>
      <c r="E199" s="1" t="str">
        <f>IFERROR(__xludf.DUMMYFUNCTION(" QUERY(Request_Import!A199:H199, ""Select E"")"),"")</f>
        <v/>
      </c>
      <c r="F199" s="1" t="str">
        <f>IFERROR(__xludf.DUMMYFUNCTION(" QUERY(Request_Import!A199:H199, ""Select G"")"),"")</f>
        <v/>
      </c>
      <c r="G199" s="1" t="str">
        <f>IFERROR(__xludf.DUMMYFUNCTION(" QUERY(Request_Import!A199:H199, ""Select H"")"),"")</f>
        <v/>
      </c>
      <c r="H199" s="1" t="str">
        <f>IFERROR(__xludf.DUMMYFUNCTION(" IF(ISBLANK(B199), """", TIMEVALUE(ARRAYFORMULA(QUERY(Request_Import!D199:K199, ""Select I""))))"),"")</f>
        <v/>
      </c>
      <c r="I199" s="1" t="str">
        <f>IFERROR(__xludf.DUMMYFUNCTION(" QUERY(Request_Import!A199:J199, ""Select F"")"),"")</f>
        <v/>
      </c>
      <c r="J199" s="1" t="str">
        <f>IFERROR(__xludf.DUMMYFUNCTION(" QUERY(Request_Import!A199:J199, ""Select J"")"),"")</f>
        <v/>
      </c>
    </row>
    <row r="200">
      <c r="A200" s="9" t="str">
        <f t="array" ref="A200">IF(ISBLANK(B200), "", concatenate("R", ROW()))</f>
        <v/>
      </c>
      <c r="B200" s="9" t="str">
        <f>IFERROR(__xludf.DUMMYFUNCTION(" QUERY(Request_Import!A200:H200, ""Select B"")"),"")</f>
        <v/>
      </c>
      <c r="C200" s="1" t="str">
        <f>IFERROR(__xludf.DUMMYFUNCTION(" QUERY(Request_Import!A200:H200, ""Select C"")"),"")</f>
        <v/>
      </c>
      <c r="D200" s="1" t="str">
        <f>IFERROR(__xludf.DUMMYFUNCTION(" QUERY(Request_Import!A200:H200, ""Select D"")"),"")</f>
        <v/>
      </c>
      <c r="E200" s="1" t="str">
        <f>IFERROR(__xludf.DUMMYFUNCTION(" QUERY(Request_Import!A200:H200, ""Select E"")"),"")</f>
        <v/>
      </c>
      <c r="F200" s="1" t="str">
        <f>IFERROR(__xludf.DUMMYFUNCTION(" QUERY(Request_Import!A200:H200, ""Select G"")"),"")</f>
        <v/>
      </c>
      <c r="G200" s="1" t="str">
        <f>IFERROR(__xludf.DUMMYFUNCTION(" QUERY(Request_Import!A200:H200, ""Select H"")"),"")</f>
        <v/>
      </c>
      <c r="H200" s="1" t="str">
        <f>IFERROR(__xludf.DUMMYFUNCTION(" IF(ISBLANK(B200), """", TIMEVALUE(ARRAYFORMULA(QUERY(Request_Import!D200:K200, ""Select I""))))"),"")</f>
        <v/>
      </c>
      <c r="I200" s="1" t="str">
        <f>IFERROR(__xludf.DUMMYFUNCTION(" QUERY(Request_Import!A200:J200, ""Select F"")"),"")</f>
        <v/>
      </c>
      <c r="J200" s="1" t="str">
        <f>IFERROR(__xludf.DUMMYFUNCTION(" QUERY(Request_Import!A200:J200, ""Select J"")"),"")</f>
        <v/>
      </c>
    </row>
    <row r="201">
      <c r="A201" s="9" t="str">
        <f t="array" ref="A201">IF(ISBLANK(B201), "", concatenate("R", ROW()))</f>
        <v/>
      </c>
      <c r="B201" s="9" t="str">
        <f>IFERROR(__xludf.DUMMYFUNCTION(" QUERY(Request_Import!A201:H201, ""Select B"")"),"")</f>
        <v/>
      </c>
      <c r="C201" s="1" t="str">
        <f>IFERROR(__xludf.DUMMYFUNCTION(" QUERY(Request_Import!A201:H201, ""Select C"")"),"")</f>
        <v/>
      </c>
      <c r="D201" s="1" t="str">
        <f>IFERROR(__xludf.DUMMYFUNCTION(" QUERY(Request_Import!A201:H201, ""Select D"")"),"")</f>
        <v/>
      </c>
      <c r="E201" s="1" t="str">
        <f>IFERROR(__xludf.DUMMYFUNCTION(" QUERY(Request_Import!A201:H201, ""Select E"")"),"")</f>
        <v/>
      </c>
      <c r="F201" s="1" t="str">
        <f>IFERROR(__xludf.DUMMYFUNCTION(" QUERY(Request_Import!A201:H201, ""Select G"")"),"")</f>
        <v/>
      </c>
      <c r="G201" s="1" t="str">
        <f>IFERROR(__xludf.DUMMYFUNCTION(" QUERY(Request_Import!A201:H201, ""Select H"")"),"")</f>
        <v/>
      </c>
      <c r="H201" s="1" t="str">
        <f>IFERROR(__xludf.DUMMYFUNCTION(" IF(ISBLANK(B201), """", TIMEVALUE(ARRAYFORMULA(QUERY(Request_Import!D201:K201, ""Select I""))))"),"")</f>
        <v/>
      </c>
      <c r="I201" s="1" t="str">
        <f>IFERROR(__xludf.DUMMYFUNCTION(" QUERY(Request_Import!A201:J201, ""Select F"")"),"")</f>
        <v/>
      </c>
      <c r="J201" s="1" t="str">
        <f>IFERROR(__xludf.DUMMYFUNCTION(" QUERY(Request_Import!A201:J201, ""Select J"")"),"")</f>
        <v/>
      </c>
    </row>
    <row r="202">
      <c r="A202" s="9" t="str">
        <f t="array" ref="A202">IF(ISBLANK(B202), "", concatenate("R", ROW()))</f>
        <v/>
      </c>
      <c r="B202" s="9" t="str">
        <f>IFERROR(__xludf.DUMMYFUNCTION(" QUERY(Request_Import!A202:H202, ""Select B"")"),"")</f>
        <v/>
      </c>
      <c r="C202" s="1" t="str">
        <f>IFERROR(__xludf.DUMMYFUNCTION(" QUERY(Request_Import!A202:H202, ""Select C"")"),"")</f>
        <v/>
      </c>
      <c r="D202" s="1" t="str">
        <f>IFERROR(__xludf.DUMMYFUNCTION(" QUERY(Request_Import!A202:H202, ""Select D"")"),"")</f>
        <v/>
      </c>
      <c r="E202" s="1" t="str">
        <f>IFERROR(__xludf.DUMMYFUNCTION(" QUERY(Request_Import!A202:H202, ""Select E"")"),"")</f>
        <v/>
      </c>
      <c r="F202" s="1" t="str">
        <f>IFERROR(__xludf.DUMMYFUNCTION(" QUERY(Request_Import!A202:H202, ""Select G"")"),"")</f>
        <v/>
      </c>
      <c r="G202" s="1" t="str">
        <f>IFERROR(__xludf.DUMMYFUNCTION(" QUERY(Request_Import!A202:H202, ""Select H"")"),"")</f>
        <v/>
      </c>
      <c r="H202" s="1" t="str">
        <f>IFERROR(__xludf.DUMMYFUNCTION(" IF(ISBLANK(B202), """", TIMEVALUE(ARRAYFORMULA(QUERY(Request_Import!D202:K202, ""Select I""))))"),"")</f>
        <v/>
      </c>
      <c r="I202" s="1" t="str">
        <f>IFERROR(__xludf.DUMMYFUNCTION(" QUERY(Request_Import!A202:J202, ""Select F"")"),"")</f>
        <v/>
      </c>
      <c r="J202" s="1" t="str">
        <f>IFERROR(__xludf.DUMMYFUNCTION(" QUERY(Request_Import!A202:J202, ""Select J"")"),"")</f>
        <v/>
      </c>
    </row>
    <row r="203">
      <c r="A203" s="9" t="str">
        <f t="array" ref="A203">IF(ISBLANK(B203), "", concatenate("R", ROW()))</f>
        <v/>
      </c>
      <c r="B203" s="9" t="str">
        <f>IFERROR(__xludf.DUMMYFUNCTION(" QUERY(Request_Import!A203:H203, ""Select B"")"),"")</f>
        <v/>
      </c>
      <c r="C203" s="1" t="str">
        <f>IFERROR(__xludf.DUMMYFUNCTION(" QUERY(Request_Import!A203:H203, ""Select C"")"),"")</f>
        <v/>
      </c>
      <c r="D203" s="1" t="str">
        <f>IFERROR(__xludf.DUMMYFUNCTION(" QUERY(Request_Import!A203:H203, ""Select D"")"),"")</f>
        <v/>
      </c>
      <c r="E203" s="1" t="str">
        <f>IFERROR(__xludf.DUMMYFUNCTION(" QUERY(Request_Import!A203:H203, ""Select E"")"),"")</f>
        <v/>
      </c>
      <c r="F203" s="1" t="str">
        <f>IFERROR(__xludf.DUMMYFUNCTION(" QUERY(Request_Import!A203:H203, ""Select G"")"),"")</f>
        <v/>
      </c>
      <c r="G203" s="1" t="str">
        <f>IFERROR(__xludf.DUMMYFUNCTION(" QUERY(Request_Import!A203:H203, ""Select H"")"),"")</f>
        <v/>
      </c>
      <c r="H203" s="1" t="str">
        <f>IFERROR(__xludf.DUMMYFUNCTION(" IF(ISBLANK(B203), """", TIMEVALUE(ARRAYFORMULA(QUERY(Request_Import!D203:K203, ""Select I""))))"),"")</f>
        <v/>
      </c>
      <c r="I203" s="1" t="str">
        <f>IFERROR(__xludf.DUMMYFUNCTION(" QUERY(Request_Import!A203:J203, ""Select F"")"),"")</f>
        <v/>
      </c>
      <c r="J203" s="1" t="str">
        <f>IFERROR(__xludf.DUMMYFUNCTION(" QUERY(Request_Import!A203:J203, ""Select J"")"),"")</f>
        <v/>
      </c>
    </row>
    <row r="204">
      <c r="A204" s="9" t="str">
        <f t="array" ref="A204">IF(ISBLANK(B204), "", concatenate("R", ROW()))</f>
        <v/>
      </c>
      <c r="B204" s="9" t="str">
        <f>IFERROR(__xludf.DUMMYFUNCTION(" QUERY(Request_Import!A204:H204, ""Select B"")"),"")</f>
        <v/>
      </c>
      <c r="C204" s="1" t="str">
        <f>IFERROR(__xludf.DUMMYFUNCTION(" QUERY(Request_Import!A204:H204, ""Select C"")"),"")</f>
        <v/>
      </c>
      <c r="D204" s="1" t="str">
        <f>IFERROR(__xludf.DUMMYFUNCTION(" QUERY(Request_Import!A204:H204, ""Select D"")"),"")</f>
        <v/>
      </c>
      <c r="E204" s="1" t="str">
        <f>IFERROR(__xludf.DUMMYFUNCTION(" QUERY(Request_Import!A204:H204, ""Select E"")"),"")</f>
        <v/>
      </c>
      <c r="F204" s="1" t="str">
        <f>IFERROR(__xludf.DUMMYFUNCTION(" QUERY(Request_Import!A204:H204, ""Select G"")"),"")</f>
        <v/>
      </c>
      <c r="G204" s="1" t="str">
        <f>IFERROR(__xludf.DUMMYFUNCTION(" QUERY(Request_Import!A204:H204, ""Select H"")"),"")</f>
        <v/>
      </c>
      <c r="H204" s="1" t="str">
        <f>IFERROR(__xludf.DUMMYFUNCTION(" IF(ISBLANK(B204), """", TIMEVALUE(ARRAYFORMULA(QUERY(Request_Import!D204:K204, ""Select I""))))"),"")</f>
        <v/>
      </c>
      <c r="I204" s="1" t="str">
        <f>IFERROR(__xludf.DUMMYFUNCTION(" QUERY(Request_Import!A204:J204, ""Select F"")"),"")</f>
        <v/>
      </c>
      <c r="J204" s="1" t="str">
        <f>IFERROR(__xludf.DUMMYFUNCTION(" QUERY(Request_Import!A204:J204, ""Select J"")"),"")</f>
        <v/>
      </c>
    </row>
    <row r="205">
      <c r="A205" s="9" t="str">
        <f t="array" ref="A205">IF(ISBLANK(B205), "", concatenate("R", ROW()))</f>
        <v/>
      </c>
      <c r="B205" s="9" t="str">
        <f>IFERROR(__xludf.DUMMYFUNCTION(" QUERY(Request_Import!A205:H205, ""Select B"")"),"")</f>
        <v/>
      </c>
      <c r="C205" s="1" t="str">
        <f>IFERROR(__xludf.DUMMYFUNCTION(" QUERY(Request_Import!A205:H205, ""Select C"")"),"")</f>
        <v/>
      </c>
      <c r="D205" s="1" t="str">
        <f>IFERROR(__xludf.DUMMYFUNCTION(" QUERY(Request_Import!A205:H205, ""Select D"")"),"")</f>
        <v/>
      </c>
      <c r="E205" s="1" t="str">
        <f>IFERROR(__xludf.DUMMYFUNCTION(" QUERY(Request_Import!A205:H205, ""Select E"")"),"")</f>
        <v/>
      </c>
      <c r="F205" s="1" t="str">
        <f>IFERROR(__xludf.DUMMYFUNCTION(" QUERY(Request_Import!A205:H205, ""Select G"")"),"")</f>
        <v/>
      </c>
      <c r="G205" s="1" t="str">
        <f>IFERROR(__xludf.DUMMYFUNCTION(" QUERY(Request_Import!A205:H205, ""Select H"")"),"")</f>
        <v/>
      </c>
      <c r="H205" s="1" t="str">
        <f>IFERROR(__xludf.DUMMYFUNCTION(" IF(ISBLANK(B205), """", TIMEVALUE(ARRAYFORMULA(QUERY(Request_Import!D205:K205, ""Select I""))))"),"")</f>
        <v/>
      </c>
      <c r="I205" s="1" t="str">
        <f>IFERROR(__xludf.DUMMYFUNCTION(" QUERY(Request_Import!A205:J205, ""Select F"")"),"")</f>
        <v/>
      </c>
      <c r="J205" s="1" t="str">
        <f>IFERROR(__xludf.DUMMYFUNCTION(" QUERY(Request_Import!A205:J205, ""Select J"")"),"")</f>
        <v/>
      </c>
    </row>
    <row r="206">
      <c r="A206" s="9" t="str">
        <f t="array" ref="A206">IF(ISBLANK(B206), "", concatenate("R", ROW()))</f>
        <v/>
      </c>
      <c r="B206" s="9" t="str">
        <f>IFERROR(__xludf.DUMMYFUNCTION(" QUERY(Request_Import!A206:H206, ""Select B"")"),"")</f>
        <v/>
      </c>
      <c r="C206" s="1" t="str">
        <f>IFERROR(__xludf.DUMMYFUNCTION(" QUERY(Request_Import!A206:H206, ""Select C"")"),"")</f>
        <v/>
      </c>
      <c r="D206" s="1" t="str">
        <f>IFERROR(__xludf.DUMMYFUNCTION(" QUERY(Request_Import!A206:H206, ""Select D"")"),"")</f>
        <v/>
      </c>
      <c r="E206" s="1" t="str">
        <f>IFERROR(__xludf.DUMMYFUNCTION(" QUERY(Request_Import!A206:H206, ""Select E"")"),"")</f>
        <v/>
      </c>
      <c r="F206" s="1" t="str">
        <f>IFERROR(__xludf.DUMMYFUNCTION(" QUERY(Request_Import!A206:H206, ""Select G"")"),"")</f>
        <v/>
      </c>
      <c r="G206" s="1" t="str">
        <f>IFERROR(__xludf.DUMMYFUNCTION(" QUERY(Request_Import!A206:H206, ""Select H"")"),"")</f>
        <v/>
      </c>
      <c r="H206" s="1" t="str">
        <f>IFERROR(__xludf.DUMMYFUNCTION(" IF(ISBLANK(B206), """", TIMEVALUE(ARRAYFORMULA(QUERY(Request_Import!D206:K206, ""Select I""))))"),"")</f>
        <v/>
      </c>
      <c r="I206" s="1" t="str">
        <f>IFERROR(__xludf.DUMMYFUNCTION(" QUERY(Request_Import!A206:J206, ""Select F"")"),"")</f>
        <v/>
      </c>
      <c r="J206" s="1" t="str">
        <f>IFERROR(__xludf.DUMMYFUNCTION(" QUERY(Request_Import!A206:J206, ""Select J"")"),"")</f>
        <v/>
      </c>
    </row>
    <row r="207">
      <c r="A207" s="9" t="str">
        <f t="array" ref="A207">IF(ISBLANK(B207), "", concatenate("R", ROW()))</f>
        <v/>
      </c>
      <c r="B207" s="9" t="str">
        <f>IFERROR(__xludf.DUMMYFUNCTION(" QUERY(Request_Import!A207:H207, ""Select B"")"),"")</f>
        <v/>
      </c>
      <c r="C207" s="1" t="str">
        <f>IFERROR(__xludf.DUMMYFUNCTION(" QUERY(Request_Import!A207:H207, ""Select C"")"),"")</f>
        <v/>
      </c>
      <c r="D207" s="1" t="str">
        <f>IFERROR(__xludf.DUMMYFUNCTION(" QUERY(Request_Import!A207:H207, ""Select D"")"),"")</f>
        <v/>
      </c>
      <c r="E207" s="1" t="str">
        <f>IFERROR(__xludf.DUMMYFUNCTION(" QUERY(Request_Import!A207:H207, ""Select E"")"),"")</f>
        <v/>
      </c>
      <c r="F207" s="1" t="str">
        <f>IFERROR(__xludf.DUMMYFUNCTION(" QUERY(Request_Import!A207:H207, ""Select G"")"),"")</f>
        <v/>
      </c>
      <c r="G207" s="1" t="str">
        <f>IFERROR(__xludf.DUMMYFUNCTION(" QUERY(Request_Import!A207:H207, ""Select H"")"),"")</f>
        <v/>
      </c>
      <c r="H207" s="1" t="str">
        <f>IFERROR(__xludf.DUMMYFUNCTION(" IF(ISBLANK(B207), """", TIMEVALUE(ARRAYFORMULA(QUERY(Request_Import!D207:K207, ""Select I""))))"),"")</f>
        <v/>
      </c>
      <c r="I207" s="1" t="str">
        <f>IFERROR(__xludf.DUMMYFUNCTION(" QUERY(Request_Import!A207:J207, ""Select F"")"),"")</f>
        <v/>
      </c>
      <c r="J207" s="1" t="str">
        <f>IFERROR(__xludf.DUMMYFUNCTION(" QUERY(Request_Import!A207:J207, ""Select J"")"),"")</f>
        <v/>
      </c>
    </row>
    <row r="208">
      <c r="A208" s="9" t="str">
        <f t="array" ref="A208">IF(ISBLANK(B208), "", concatenate("R", ROW()))</f>
        <v/>
      </c>
      <c r="B208" s="9" t="str">
        <f>IFERROR(__xludf.DUMMYFUNCTION(" QUERY(Request_Import!A208:H208, ""Select B"")"),"")</f>
        <v/>
      </c>
      <c r="C208" s="1" t="str">
        <f>IFERROR(__xludf.DUMMYFUNCTION(" QUERY(Request_Import!A208:H208, ""Select C"")"),"")</f>
        <v/>
      </c>
      <c r="D208" s="1" t="str">
        <f>IFERROR(__xludf.DUMMYFUNCTION(" QUERY(Request_Import!A208:H208, ""Select D"")"),"")</f>
        <v/>
      </c>
      <c r="E208" s="1" t="str">
        <f>IFERROR(__xludf.DUMMYFUNCTION(" QUERY(Request_Import!A208:H208, ""Select E"")"),"")</f>
        <v/>
      </c>
      <c r="F208" s="1" t="str">
        <f>IFERROR(__xludf.DUMMYFUNCTION(" QUERY(Request_Import!A208:H208, ""Select G"")"),"")</f>
        <v/>
      </c>
      <c r="G208" s="1" t="str">
        <f>IFERROR(__xludf.DUMMYFUNCTION(" QUERY(Request_Import!A208:H208, ""Select H"")"),"")</f>
        <v/>
      </c>
      <c r="H208" s="1" t="str">
        <f>IFERROR(__xludf.DUMMYFUNCTION(" IF(ISBLANK(B208), """", TIMEVALUE(ARRAYFORMULA(QUERY(Request_Import!D208:K208, ""Select I""))))"),"")</f>
        <v/>
      </c>
      <c r="I208" s="1" t="str">
        <f>IFERROR(__xludf.DUMMYFUNCTION(" QUERY(Request_Import!A208:J208, ""Select F"")"),"")</f>
        <v/>
      </c>
      <c r="J208" s="1" t="str">
        <f>IFERROR(__xludf.DUMMYFUNCTION(" QUERY(Request_Import!A208:J208, ""Select J"")"),"")</f>
        <v/>
      </c>
    </row>
    <row r="209">
      <c r="A209" s="9" t="str">
        <f t="array" ref="A209">IF(ISBLANK(B209), "", concatenate("R", ROW()))</f>
        <v/>
      </c>
      <c r="B209" s="9" t="str">
        <f>IFERROR(__xludf.DUMMYFUNCTION(" QUERY(Request_Import!A209:H209, ""Select B"")"),"")</f>
        <v/>
      </c>
      <c r="C209" s="1" t="str">
        <f>IFERROR(__xludf.DUMMYFUNCTION(" QUERY(Request_Import!A209:H209, ""Select C"")"),"")</f>
        <v/>
      </c>
      <c r="D209" s="1" t="str">
        <f>IFERROR(__xludf.DUMMYFUNCTION(" QUERY(Request_Import!A209:H209, ""Select D"")"),"")</f>
        <v/>
      </c>
      <c r="E209" s="1" t="str">
        <f>IFERROR(__xludf.DUMMYFUNCTION(" QUERY(Request_Import!A209:H209, ""Select E"")"),"")</f>
        <v/>
      </c>
      <c r="F209" s="1" t="str">
        <f>IFERROR(__xludf.DUMMYFUNCTION(" QUERY(Request_Import!A209:H209, ""Select G"")"),"")</f>
        <v/>
      </c>
      <c r="G209" s="1" t="str">
        <f>IFERROR(__xludf.DUMMYFUNCTION(" QUERY(Request_Import!A209:H209, ""Select H"")"),"")</f>
        <v/>
      </c>
      <c r="H209" s="1" t="str">
        <f>IFERROR(__xludf.DUMMYFUNCTION(" IF(ISBLANK(B209), """", TIMEVALUE(ARRAYFORMULA(QUERY(Request_Import!D209:K209, ""Select I""))))"),"")</f>
        <v/>
      </c>
      <c r="I209" s="1" t="str">
        <f>IFERROR(__xludf.DUMMYFUNCTION(" QUERY(Request_Import!A209:J209, ""Select F"")"),"")</f>
        <v/>
      </c>
      <c r="J209" s="1" t="str">
        <f>IFERROR(__xludf.DUMMYFUNCTION(" QUERY(Request_Import!A209:J209, ""Select J"")"),"")</f>
        <v/>
      </c>
    </row>
    <row r="210">
      <c r="A210" s="9" t="str">
        <f t="array" ref="A210">IF(ISBLANK(B210), "", concatenate("R", ROW()))</f>
        <v/>
      </c>
      <c r="B210" s="9" t="str">
        <f>IFERROR(__xludf.DUMMYFUNCTION(" QUERY(Request_Import!A210:H210, ""Select B"")"),"")</f>
        <v/>
      </c>
      <c r="C210" s="1" t="str">
        <f>IFERROR(__xludf.DUMMYFUNCTION(" QUERY(Request_Import!A210:H210, ""Select C"")"),"")</f>
        <v/>
      </c>
      <c r="D210" s="1" t="str">
        <f>IFERROR(__xludf.DUMMYFUNCTION(" QUERY(Request_Import!A210:H210, ""Select D"")"),"")</f>
        <v/>
      </c>
      <c r="E210" s="1" t="str">
        <f>IFERROR(__xludf.DUMMYFUNCTION(" QUERY(Request_Import!A210:H210, ""Select E"")"),"")</f>
        <v/>
      </c>
      <c r="F210" s="1" t="str">
        <f>IFERROR(__xludf.DUMMYFUNCTION(" QUERY(Request_Import!A210:H210, ""Select G"")"),"")</f>
        <v/>
      </c>
      <c r="G210" s="1" t="str">
        <f>IFERROR(__xludf.DUMMYFUNCTION(" QUERY(Request_Import!A210:H210, ""Select H"")"),"")</f>
        <v/>
      </c>
      <c r="H210" s="1" t="str">
        <f>IFERROR(__xludf.DUMMYFUNCTION(" IF(ISBLANK(B210), """", TIMEVALUE(ARRAYFORMULA(QUERY(Request_Import!D210:K210, ""Select I""))))"),"")</f>
        <v/>
      </c>
      <c r="I210" s="1" t="str">
        <f>IFERROR(__xludf.DUMMYFUNCTION(" QUERY(Request_Import!A210:J210, ""Select F"")"),"")</f>
        <v/>
      </c>
      <c r="J210" s="1" t="str">
        <f>IFERROR(__xludf.DUMMYFUNCTION(" QUERY(Request_Import!A210:J210, ""Select J"")"),"")</f>
        <v/>
      </c>
    </row>
    <row r="211">
      <c r="A211" s="9" t="str">
        <f t="array" ref="A211">IF(ISBLANK(B211), "", concatenate("R", ROW()))</f>
        <v/>
      </c>
      <c r="B211" s="9" t="str">
        <f>IFERROR(__xludf.DUMMYFUNCTION(" QUERY(Request_Import!A211:H211, ""Select B"")"),"")</f>
        <v/>
      </c>
      <c r="C211" s="1" t="str">
        <f>IFERROR(__xludf.DUMMYFUNCTION(" QUERY(Request_Import!A211:H211, ""Select C"")"),"")</f>
        <v/>
      </c>
      <c r="D211" s="1" t="str">
        <f>IFERROR(__xludf.DUMMYFUNCTION(" QUERY(Request_Import!A211:H211, ""Select D"")"),"")</f>
        <v/>
      </c>
      <c r="E211" s="1" t="str">
        <f>IFERROR(__xludf.DUMMYFUNCTION(" QUERY(Request_Import!A211:H211, ""Select E"")"),"")</f>
        <v/>
      </c>
      <c r="F211" s="1" t="str">
        <f>IFERROR(__xludf.DUMMYFUNCTION(" QUERY(Request_Import!A211:H211, ""Select G"")"),"")</f>
        <v/>
      </c>
      <c r="G211" s="1" t="str">
        <f>IFERROR(__xludf.DUMMYFUNCTION(" QUERY(Request_Import!A211:H211, ""Select H"")"),"")</f>
        <v/>
      </c>
      <c r="H211" s="1" t="str">
        <f>IFERROR(__xludf.DUMMYFUNCTION(" IF(ISBLANK(B211), """", TIMEVALUE(ARRAYFORMULA(QUERY(Request_Import!D211:K211, ""Select I""))))"),"")</f>
        <v/>
      </c>
      <c r="I211" s="1" t="str">
        <f>IFERROR(__xludf.DUMMYFUNCTION(" QUERY(Request_Import!A211:J211, ""Select F"")"),"")</f>
        <v/>
      </c>
      <c r="J211" s="1" t="str">
        <f>IFERROR(__xludf.DUMMYFUNCTION(" QUERY(Request_Import!A211:J211, ""Select J"")"),"")</f>
        <v/>
      </c>
    </row>
    <row r="212">
      <c r="A212" s="9" t="str">
        <f t="array" ref="A212">IF(ISBLANK(B212), "", concatenate("R", ROW()))</f>
        <v/>
      </c>
      <c r="B212" s="9" t="str">
        <f>IFERROR(__xludf.DUMMYFUNCTION(" QUERY(Request_Import!A212:H212, ""Select B"")"),"")</f>
        <v/>
      </c>
      <c r="C212" s="1" t="str">
        <f>IFERROR(__xludf.DUMMYFUNCTION(" QUERY(Request_Import!A212:H212, ""Select C"")"),"")</f>
        <v/>
      </c>
      <c r="D212" s="1" t="str">
        <f>IFERROR(__xludf.DUMMYFUNCTION(" QUERY(Request_Import!A212:H212, ""Select D"")"),"")</f>
        <v/>
      </c>
      <c r="E212" s="1" t="str">
        <f>IFERROR(__xludf.DUMMYFUNCTION(" QUERY(Request_Import!A212:H212, ""Select E"")"),"")</f>
        <v/>
      </c>
      <c r="F212" s="1" t="str">
        <f>IFERROR(__xludf.DUMMYFUNCTION(" QUERY(Request_Import!A212:H212, ""Select G"")"),"")</f>
        <v/>
      </c>
      <c r="G212" s="1" t="str">
        <f>IFERROR(__xludf.DUMMYFUNCTION(" QUERY(Request_Import!A212:H212, ""Select H"")"),"")</f>
        <v/>
      </c>
      <c r="H212" s="1" t="str">
        <f>IFERROR(__xludf.DUMMYFUNCTION(" IF(ISBLANK(B212), """", TIMEVALUE(ARRAYFORMULA(QUERY(Request_Import!D212:K212, ""Select I""))))"),"")</f>
        <v/>
      </c>
      <c r="I212" s="1" t="str">
        <f>IFERROR(__xludf.DUMMYFUNCTION(" QUERY(Request_Import!A212:J212, ""Select F"")"),"")</f>
        <v/>
      </c>
      <c r="J212" s="1" t="str">
        <f>IFERROR(__xludf.DUMMYFUNCTION(" QUERY(Request_Import!A212:J212, ""Select J"")"),"")</f>
        <v/>
      </c>
    </row>
    <row r="213">
      <c r="A213" s="9" t="str">
        <f t="array" ref="A213">IF(ISBLANK(B213), "", concatenate("R", ROW()))</f>
        <v/>
      </c>
      <c r="B213" s="9" t="str">
        <f>IFERROR(__xludf.DUMMYFUNCTION(" QUERY(Request_Import!A213:H213, ""Select B"")"),"")</f>
        <v/>
      </c>
      <c r="C213" s="1" t="str">
        <f>IFERROR(__xludf.DUMMYFUNCTION(" QUERY(Request_Import!A213:H213, ""Select C"")"),"")</f>
        <v/>
      </c>
      <c r="D213" s="1" t="str">
        <f>IFERROR(__xludf.DUMMYFUNCTION(" QUERY(Request_Import!A213:H213, ""Select D"")"),"")</f>
        <v/>
      </c>
      <c r="E213" s="1" t="str">
        <f>IFERROR(__xludf.DUMMYFUNCTION(" QUERY(Request_Import!A213:H213, ""Select E"")"),"")</f>
        <v/>
      </c>
      <c r="F213" s="1" t="str">
        <f>IFERROR(__xludf.DUMMYFUNCTION(" QUERY(Request_Import!A213:H213, ""Select G"")"),"")</f>
        <v/>
      </c>
      <c r="G213" s="1" t="str">
        <f>IFERROR(__xludf.DUMMYFUNCTION(" QUERY(Request_Import!A213:H213, ""Select H"")"),"")</f>
        <v/>
      </c>
      <c r="H213" s="1" t="str">
        <f>IFERROR(__xludf.DUMMYFUNCTION(" IF(ISBLANK(B213), """", TIMEVALUE(ARRAYFORMULA(QUERY(Request_Import!D213:K213, ""Select I""))))"),"")</f>
        <v/>
      </c>
      <c r="I213" s="1" t="str">
        <f>IFERROR(__xludf.DUMMYFUNCTION(" QUERY(Request_Import!A213:J213, ""Select F"")"),"")</f>
        <v/>
      </c>
      <c r="J213" s="1" t="str">
        <f>IFERROR(__xludf.DUMMYFUNCTION(" QUERY(Request_Import!A213:J213, ""Select J"")"),"")</f>
        <v/>
      </c>
    </row>
    <row r="214">
      <c r="A214" s="9" t="str">
        <f t="array" ref="A214">IF(ISBLANK(B214), "", concatenate("R", ROW()))</f>
        <v/>
      </c>
      <c r="B214" s="9" t="str">
        <f>IFERROR(__xludf.DUMMYFUNCTION(" QUERY(Request_Import!A214:H214, ""Select B"")"),"")</f>
        <v/>
      </c>
      <c r="C214" s="1" t="str">
        <f>IFERROR(__xludf.DUMMYFUNCTION(" QUERY(Request_Import!A214:H214, ""Select C"")"),"")</f>
        <v/>
      </c>
      <c r="D214" s="1" t="str">
        <f>IFERROR(__xludf.DUMMYFUNCTION(" QUERY(Request_Import!A214:H214, ""Select D"")"),"")</f>
        <v/>
      </c>
      <c r="E214" s="1" t="str">
        <f>IFERROR(__xludf.DUMMYFUNCTION(" QUERY(Request_Import!A214:H214, ""Select E"")"),"")</f>
        <v/>
      </c>
      <c r="F214" s="1" t="str">
        <f>IFERROR(__xludf.DUMMYFUNCTION(" QUERY(Request_Import!A214:H214, ""Select G"")"),"")</f>
        <v/>
      </c>
      <c r="G214" s="1" t="str">
        <f>IFERROR(__xludf.DUMMYFUNCTION(" QUERY(Request_Import!A214:H214, ""Select H"")"),"")</f>
        <v/>
      </c>
      <c r="H214" s="1" t="str">
        <f>IFERROR(__xludf.DUMMYFUNCTION(" IF(ISBLANK(B214), """", TIMEVALUE(ARRAYFORMULA(QUERY(Request_Import!D214:K214, ""Select I""))))"),"")</f>
        <v/>
      </c>
      <c r="I214" s="1" t="str">
        <f>IFERROR(__xludf.DUMMYFUNCTION(" QUERY(Request_Import!A214:J214, ""Select F"")"),"")</f>
        <v/>
      </c>
      <c r="J214" s="1" t="str">
        <f>IFERROR(__xludf.DUMMYFUNCTION(" QUERY(Request_Import!A214:J214, ""Select J"")"),"")</f>
        <v/>
      </c>
    </row>
    <row r="215">
      <c r="A215" s="9" t="str">
        <f t="array" ref="A215">IF(ISBLANK(B215), "", concatenate("R", ROW()))</f>
        <v/>
      </c>
      <c r="B215" s="9" t="str">
        <f>IFERROR(__xludf.DUMMYFUNCTION(" QUERY(Request_Import!A215:H215, ""Select B"")"),"")</f>
        <v/>
      </c>
      <c r="C215" s="1" t="str">
        <f>IFERROR(__xludf.DUMMYFUNCTION(" QUERY(Request_Import!A215:H215, ""Select C"")"),"")</f>
        <v/>
      </c>
      <c r="D215" s="1" t="str">
        <f>IFERROR(__xludf.DUMMYFUNCTION(" QUERY(Request_Import!A215:H215, ""Select D"")"),"")</f>
        <v/>
      </c>
      <c r="E215" s="1" t="str">
        <f>IFERROR(__xludf.DUMMYFUNCTION(" QUERY(Request_Import!A215:H215, ""Select E"")"),"")</f>
        <v/>
      </c>
      <c r="F215" s="1" t="str">
        <f>IFERROR(__xludf.DUMMYFUNCTION(" QUERY(Request_Import!A215:H215, ""Select G"")"),"")</f>
        <v/>
      </c>
      <c r="G215" s="1" t="str">
        <f>IFERROR(__xludf.DUMMYFUNCTION(" QUERY(Request_Import!A215:H215, ""Select H"")"),"")</f>
        <v/>
      </c>
      <c r="H215" s="1" t="str">
        <f>IFERROR(__xludf.DUMMYFUNCTION(" IF(ISBLANK(B215), """", TIMEVALUE(ARRAYFORMULA(QUERY(Request_Import!D215:K215, ""Select I""))))"),"")</f>
        <v/>
      </c>
      <c r="I215" s="1" t="str">
        <f>IFERROR(__xludf.DUMMYFUNCTION(" QUERY(Request_Import!A215:J215, ""Select F"")"),"")</f>
        <v/>
      </c>
      <c r="J215" s="1" t="str">
        <f>IFERROR(__xludf.DUMMYFUNCTION(" QUERY(Request_Import!A215:J215, ""Select J"")"),"")</f>
        <v/>
      </c>
    </row>
    <row r="216">
      <c r="A216" s="9" t="str">
        <f t="array" ref="A216">IF(ISBLANK(B216), "", concatenate("R", ROW()))</f>
        <v/>
      </c>
      <c r="B216" s="9" t="str">
        <f>IFERROR(__xludf.DUMMYFUNCTION(" QUERY(Request_Import!A216:H216, ""Select B"")"),"")</f>
        <v/>
      </c>
      <c r="C216" s="1" t="str">
        <f>IFERROR(__xludf.DUMMYFUNCTION(" QUERY(Request_Import!A216:H216, ""Select C"")"),"")</f>
        <v/>
      </c>
      <c r="D216" s="1" t="str">
        <f>IFERROR(__xludf.DUMMYFUNCTION(" QUERY(Request_Import!A216:H216, ""Select D"")"),"")</f>
        <v/>
      </c>
      <c r="E216" s="1" t="str">
        <f>IFERROR(__xludf.DUMMYFUNCTION(" QUERY(Request_Import!A216:H216, ""Select E"")"),"")</f>
        <v/>
      </c>
      <c r="F216" s="1" t="str">
        <f>IFERROR(__xludf.DUMMYFUNCTION(" QUERY(Request_Import!A216:H216, ""Select G"")"),"")</f>
        <v/>
      </c>
      <c r="G216" s="1" t="str">
        <f>IFERROR(__xludf.DUMMYFUNCTION(" QUERY(Request_Import!A216:H216, ""Select H"")"),"")</f>
        <v/>
      </c>
      <c r="H216" s="1" t="str">
        <f>IFERROR(__xludf.DUMMYFUNCTION(" IF(ISBLANK(B216), """", TIMEVALUE(ARRAYFORMULA(QUERY(Request_Import!D216:K216, ""Select I""))))"),"")</f>
        <v/>
      </c>
      <c r="I216" s="1" t="str">
        <f>IFERROR(__xludf.DUMMYFUNCTION(" QUERY(Request_Import!A216:J216, ""Select F"")"),"")</f>
        <v/>
      </c>
      <c r="J216" s="1" t="str">
        <f>IFERROR(__xludf.DUMMYFUNCTION(" QUERY(Request_Import!A216:J216, ""Select J"")"),"")</f>
        <v/>
      </c>
    </row>
    <row r="217">
      <c r="A217" s="9" t="str">
        <f t="array" ref="A217">IF(ISBLANK(B217), "", concatenate("R", ROW()))</f>
        <v/>
      </c>
      <c r="B217" s="9" t="str">
        <f>IFERROR(__xludf.DUMMYFUNCTION(" QUERY(Request_Import!A217:H217, ""Select B"")"),"")</f>
        <v/>
      </c>
      <c r="C217" s="1" t="str">
        <f>IFERROR(__xludf.DUMMYFUNCTION(" QUERY(Request_Import!A217:H217, ""Select C"")"),"")</f>
        <v/>
      </c>
      <c r="D217" s="1" t="str">
        <f>IFERROR(__xludf.DUMMYFUNCTION(" QUERY(Request_Import!A217:H217, ""Select D"")"),"")</f>
        <v/>
      </c>
      <c r="E217" s="1" t="str">
        <f>IFERROR(__xludf.DUMMYFUNCTION(" QUERY(Request_Import!A217:H217, ""Select E"")"),"")</f>
        <v/>
      </c>
      <c r="F217" s="1" t="str">
        <f>IFERROR(__xludf.DUMMYFUNCTION(" QUERY(Request_Import!A217:H217, ""Select G"")"),"")</f>
        <v/>
      </c>
      <c r="G217" s="1" t="str">
        <f>IFERROR(__xludf.DUMMYFUNCTION(" QUERY(Request_Import!A217:H217, ""Select H"")"),"")</f>
        <v/>
      </c>
      <c r="H217" s="1" t="str">
        <f>IFERROR(__xludf.DUMMYFUNCTION(" IF(ISBLANK(B217), """", TIMEVALUE(ARRAYFORMULA(QUERY(Request_Import!D217:K217, ""Select I""))))"),"")</f>
        <v/>
      </c>
      <c r="I217" s="1" t="str">
        <f>IFERROR(__xludf.DUMMYFUNCTION(" QUERY(Request_Import!A217:J217, ""Select F"")"),"")</f>
        <v/>
      </c>
      <c r="J217" s="1" t="str">
        <f>IFERROR(__xludf.DUMMYFUNCTION(" QUERY(Request_Import!A217:J217, ""Select J"")"),"")</f>
        <v/>
      </c>
    </row>
    <row r="218">
      <c r="A218" s="9" t="str">
        <f t="array" ref="A218">IF(ISBLANK(B218), "", concatenate("R", ROW()))</f>
        <v/>
      </c>
      <c r="B218" s="9" t="str">
        <f>IFERROR(__xludf.DUMMYFUNCTION(" QUERY(Request_Import!A218:H218, ""Select B"")"),"")</f>
        <v/>
      </c>
      <c r="C218" s="1" t="str">
        <f>IFERROR(__xludf.DUMMYFUNCTION(" QUERY(Request_Import!A218:H218, ""Select C"")"),"")</f>
        <v/>
      </c>
      <c r="D218" s="1" t="str">
        <f>IFERROR(__xludf.DUMMYFUNCTION(" QUERY(Request_Import!A218:H218, ""Select D"")"),"")</f>
        <v/>
      </c>
      <c r="E218" s="1" t="str">
        <f>IFERROR(__xludf.DUMMYFUNCTION(" QUERY(Request_Import!A218:H218, ""Select E"")"),"")</f>
        <v/>
      </c>
      <c r="F218" s="1" t="str">
        <f>IFERROR(__xludf.DUMMYFUNCTION(" QUERY(Request_Import!A218:H218, ""Select G"")"),"")</f>
        <v/>
      </c>
      <c r="G218" s="1" t="str">
        <f>IFERROR(__xludf.DUMMYFUNCTION(" QUERY(Request_Import!A218:H218, ""Select H"")"),"")</f>
        <v/>
      </c>
      <c r="H218" s="1" t="str">
        <f>IFERROR(__xludf.DUMMYFUNCTION(" IF(ISBLANK(B218), """", TIMEVALUE(ARRAYFORMULA(QUERY(Request_Import!D218:K218, ""Select I""))))"),"")</f>
        <v/>
      </c>
      <c r="I218" s="1" t="str">
        <f>IFERROR(__xludf.DUMMYFUNCTION(" QUERY(Request_Import!A218:J218, ""Select F"")"),"")</f>
        <v/>
      </c>
      <c r="J218" s="1" t="str">
        <f>IFERROR(__xludf.DUMMYFUNCTION(" QUERY(Request_Import!A218:J218, ""Select J"")"),"")</f>
        <v/>
      </c>
    </row>
    <row r="219">
      <c r="A219" s="9" t="str">
        <f t="array" ref="A219">IF(ISBLANK(B219), "", concatenate("R", ROW()))</f>
        <v/>
      </c>
      <c r="B219" s="9" t="str">
        <f>IFERROR(__xludf.DUMMYFUNCTION(" QUERY(Request_Import!A219:H219, ""Select B"")"),"")</f>
        <v/>
      </c>
      <c r="C219" s="1" t="str">
        <f>IFERROR(__xludf.DUMMYFUNCTION(" QUERY(Request_Import!A219:H219, ""Select C"")"),"")</f>
        <v/>
      </c>
      <c r="D219" s="1" t="str">
        <f>IFERROR(__xludf.DUMMYFUNCTION(" QUERY(Request_Import!A219:H219, ""Select D"")"),"")</f>
        <v/>
      </c>
      <c r="E219" s="1" t="str">
        <f>IFERROR(__xludf.DUMMYFUNCTION(" QUERY(Request_Import!A219:H219, ""Select E"")"),"")</f>
        <v/>
      </c>
      <c r="F219" s="1" t="str">
        <f>IFERROR(__xludf.DUMMYFUNCTION(" QUERY(Request_Import!A219:H219, ""Select G"")"),"")</f>
        <v/>
      </c>
      <c r="G219" s="1" t="str">
        <f>IFERROR(__xludf.DUMMYFUNCTION(" QUERY(Request_Import!A219:H219, ""Select H"")"),"")</f>
        <v/>
      </c>
      <c r="H219" s="1" t="str">
        <f>IFERROR(__xludf.DUMMYFUNCTION(" IF(ISBLANK(B219), """", TIMEVALUE(ARRAYFORMULA(QUERY(Request_Import!D219:K219, ""Select I""))))"),"")</f>
        <v/>
      </c>
      <c r="I219" s="1" t="str">
        <f>IFERROR(__xludf.DUMMYFUNCTION(" QUERY(Request_Import!A219:J219, ""Select F"")"),"")</f>
        <v/>
      </c>
      <c r="J219" s="1" t="str">
        <f>IFERROR(__xludf.DUMMYFUNCTION(" QUERY(Request_Import!A219:J219, ""Select J"")"),"")</f>
        <v/>
      </c>
    </row>
    <row r="220">
      <c r="A220" s="9" t="str">
        <f t="array" ref="A220">IF(ISBLANK(B220), "", concatenate("R", ROW()))</f>
        <v/>
      </c>
      <c r="B220" s="9" t="str">
        <f>IFERROR(__xludf.DUMMYFUNCTION(" QUERY(Request_Import!A220:H220, ""Select B"")"),"")</f>
        <v/>
      </c>
      <c r="C220" s="1" t="str">
        <f>IFERROR(__xludf.DUMMYFUNCTION(" QUERY(Request_Import!A220:H220, ""Select C"")"),"")</f>
        <v/>
      </c>
      <c r="D220" s="1" t="str">
        <f>IFERROR(__xludf.DUMMYFUNCTION(" QUERY(Request_Import!A220:H220, ""Select D"")"),"")</f>
        <v/>
      </c>
      <c r="E220" s="1" t="str">
        <f>IFERROR(__xludf.DUMMYFUNCTION(" QUERY(Request_Import!A220:H220, ""Select E"")"),"")</f>
        <v/>
      </c>
      <c r="F220" s="1" t="str">
        <f>IFERROR(__xludf.DUMMYFUNCTION(" QUERY(Request_Import!A220:H220, ""Select G"")"),"")</f>
        <v/>
      </c>
      <c r="G220" s="1" t="str">
        <f>IFERROR(__xludf.DUMMYFUNCTION(" QUERY(Request_Import!A220:H220, ""Select H"")"),"")</f>
        <v/>
      </c>
      <c r="H220" s="1" t="str">
        <f>IFERROR(__xludf.DUMMYFUNCTION(" IF(ISBLANK(B220), """", TIMEVALUE(ARRAYFORMULA(QUERY(Request_Import!D220:K220, ""Select I""))))"),"")</f>
        <v/>
      </c>
      <c r="I220" s="1" t="str">
        <f>IFERROR(__xludf.DUMMYFUNCTION(" QUERY(Request_Import!A220:J220, ""Select F"")"),"")</f>
        <v/>
      </c>
      <c r="J220" s="1" t="str">
        <f>IFERROR(__xludf.DUMMYFUNCTION(" QUERY(Request_Import!A220:J220, ""Select J"")"),"")</f>
        <v/>
      </c>
    </row>
    <row r="221">
      <c r="A221" s="9" t="str">
        <f t="array" ref="A221">IF(ISBLANK(B221), "", concatenate("R", ROW()))</f>
        <v/>
      </c>
      <c r="B221" s="9" t="str">
        <f>IFERROR(__xludf.DUMMYFUNCTION(" QUERY(Request_Import!A221:H221, ""Select B"")"),"")</f>
        <v/>
      </c>
      <c r="C221" s="1" t="str">
        <f>IFERROR(__xludf.DUMMYFUNCTION(" QUERY(Request_Import!A221:H221, ""Select C"")"),"")</f>
        <v/>
      </c>
      <c r="D221" s="1" t="str">
        <f>IFERROR(__xludf.DUMMYFUNCTION(" QUERY(Request_Import!A221:H221, ""Select D"")"),"")</f>
        <v/>
      </c>
      <c r="E221" s="1" t="str">
        <f>IFERROR(__xludf.DUMMYFUNCTION(" QUERY(Request_Import!A221:H221, ""Select E"")"),"")</f>
        <v/>
      </c>
      <c r="F221" s="1" t="str">
        <f>IFERROR(__xludf.DUMMYFUNCTION(" QUERY(Request_Import!A221:H221, ""Select G"")"),"")</f>
        <v/>
      </c>
      <c r="G221" s="1" t="str">
        <f>IFERROR(__xludf.DUMMYFUNCTION(" QUERY(Request_Import!A221:H221, ""Select H"")"),"")</f>
        <v/>
      </c>
      <c r="H221" s="1" t="str">
        <f>IFERROR(__xludf.DUMMYFUNCTION(" IF(ISBLANK(B221), """", TIMEVALUE(ARRAYFORMULA(QUERY(Request_Import!D221:K221, ""Select I""))))"),"")</f>
        <v/>
      </c>
      <c r="I221" s="1" t="str">
        <f>IFERROR(__xludf.DUMMYFUNCTION(" QUERY(Request_Import!A221:J221, ""Select F"")"),"")</f>
        <v/>
      </c>
      <c r="J221" s="1" t="str">
        <f>IFERROR(__xludf.DUMMYFUNCTION(" QUERY(Request_Import!A221:J221, ""Select J"")"),"")</f>
        <v/>
      </c>
    </row>
    <row r="222">
      <c r="A222" s="9" t="str">
        <f t="array" ref="A222">IF(ISBLANK(B222), "", concatenate("R", ROW()))</f>
        <v/>
      </c>
      <c r="B222" s="9" t="str">
        <f>IFERROR(__xludf.DUMMYFUNCTION(" QUERY(Request_Import!A222:H222, ""Select B"")"),"")</f>
        <v/>
      </c>
      <c r="C222" s="1" t="str">
        <f>IFERROR(__xludf.DUMMYFUNCTION(" QUERY(Request_Import!A222:H222, ""Select C"")"),"")</f>
        <v/>
      </c>
      <c r="D222" s="1" t="str">
        <f>IFERROR(__xludf.DUMMYFUNCTION(" QUERY(Request_Import!A222:H222, ""Select D"")"),"")</f>
        <v/>
      </c>
      <c r="E222" s="1" t="str">
        <f>IFERROR(__xludf.DUMMYFUNCTION(" QUERY(Request_Import!A222:H222, ""Select E"")"),"")</f>
        <v/>
      </c>
      <c r="F222" s="1" t="str">
        <f>IFERROR(__xludf.DUMMYFUNCTION(" QUERY(Request_Import!A222:H222, ""Select G"")"),"")</f>
        <v/>
      </c>
      <c r="G222" s="1" t="str">
        <f>IFERROR(__xludf.DUMMYFUNCTION(" QUERY(Request_Import!A222:H222, ""Select H"")"),"")</f>
        <v/>
      </c>
      <c r="H222" s="1" t="str">
        <f>IFERROR(__xludf.DUMMYFUNCTION(" IF(ISBLANK(B222), """", TIMEVALUE(ARRAYFORMULA(QUERY(Request_Import!D222:K222, ""Select I""))))"),"")</f>
        <v/>
      </c>
      <c r="I222" s="1" t="str">
        <f>IFERROR(__xludf.DUMMYFUNCTION(" QUERY(Request_Import!A222:J222, ""Select F"")"),"")</f>
        <v/>
      </c>
      <c r="J222" s="1" t="str">
        <f>IFERROR(__xludf.DUMMYFUNCTION(" QUERY(Request_Import!A222:J222, ""Select J"")"),"")</f>
        <v/>
      </c>
    </row>
    <row r="223">
      <c r="A223" s="9" t="str">
        <f t="array" ref="A223">IF(ISBLANK(B223), "", concatenate("R", ROW()))</f>
        <v/>
      </c>
      <c r="B223" s="9" t="str">
        <f>IFERROR(__xludf.DUMMYFUNCTION(" QUERY(Request_Import!A223:H223, ""Select B"")"),"")</f>
        <v/>
      </c>
      <c r="C223" s="1" t="str">
        <f>IFERROR(__xludf.DUMMYFUNCTION(" QUERY(Request_Import!A223:H223, ""Select C"")"),"")</f>
        <v/>
      </c>
      <c r="D223" s="1" t="str">
        <f>IFERROR(__xludf.DUMMYFUNCTION(" QUERY(Request_Import!A223:H223, ""Select D"")"),"")</f>
        <v/>
      </c>
      <c r="E223" s="1" t="str">
        <f>IFERROR(__xludf.DUMMYFUNCTION(" QUERY(Request_Import!A223:H223, ""Select E"")"),"")</f>
        <v/>
      </c>
      <c r="F223" s="1" t="str">
        <f>IFERROR(__xludf.DUMMYFUNCTION(" QUERY(Request_Import!A223:H223, ""Select G"")"),"")</f>
        <v/>
      </c>
      <c r="G223" s="1" t="str">
        <f>IFERROR(__xludf.DUMMYFUNCTION(" QUERY(Request_Import!A223:H223, ""Select H"")"),"")</f>
        <v/>
      </c>
      <c r="H223" s="1" t="str">
        <f>IFERROR(__xludf.DUMMYFUNCTION(" IF(ISBLANK(B223), """", TIMEVALUE(ARRAYFORMULA(QUERY(Request_Import!D223:K223, ""Select I""))))"),"")</f>
        <v/>
      </c>
      <c r="I223" s="1" t="str">
        <f>IFERROR(__xludf.DUMMYFUNCTION(" QUERY(Request_Import!A223:J223, ""Select F"")"),"")</f>
        <v/>
      </c>
      <c r="J223" s="1" t="str">
        <f>IFERROR(__xludf.DUMMYFUNCTION(" QUERY(Request_Import!A223:J223, ""Select J"")"),"")</f>
        <v/>
      </c>
    </row>
    <row r="224">
      <c r="A224" s="9" t="str">
        <f t="array" ref="A224">IF(ISBLANK(B224), "", concatenate("R", ROW()))</f>
        <v/>
      </c>
      <c r="B224" s="9" t="str">
        <f>IFERROR(__xludf.DUMMYFUNCTION(" QUERY(Request_Import!A224:H224, ""Select B"")"),"")</f>
        <v/>
      </c>
      <c r="C224" s="1" t="str">
        <f>IFERROR(__xludf.DUMMYFUNCTION(" QUERY(Request_Import!A224:H224, ""Select C"")"),"")</f>
        <v/>
      </c>
      <c r="D224" s="1" t="str">
        <f>IFERROR(__xludf.DUMMYFUNCTION(" QUERY(Request_Import!A224:H224, ""Select D"")"),"")</f>
        <v/>
      </c>
      <c r="E224" s="1" t="str">
        <f>IFERROR(__xludf.DUMMYFUNCTION(" QUERY(Request_Import!A224:H224, ""Select E"")"),"")</f>
        <v/>
      </c>
      <c r="F224" s="1" t="str">
        <f>IFERROR(__xludf.DUMMYFUNCTION(" QUERY(Request_Import!A224:H224, ""Select G"")"),"")</f>
        <v/>
      </c>
      <c r="G224" s="1" t="str">
        <f>IFERROR(__xludf.DUMMYFUNCTION(" QUERY(Request_Import!A224:H224, ""Select H"")"),"")</f>
        <v/>
      </c>
      <c r="H224" s="1" t="str">
        <f>IFERROR(__xludf.DUMMYFUNCTION(" IF(ISBLANK(B224), """", TIMEVALUE(ARRAYFORMULA(QUERY(Request_Import!D224:K224, ""Select I""))))"),"")</f>
        <v/>
      </c>
      <c r="I224" s="1" t="str">
        <f>IFERROR(__xludf.DUMMYFUNCTION(" QUERY(Request_Import!A224:J224, ""Select F"")"),"")</f>
        <v/>
      </c>
      <c r="J224" s="1" t="str">
        <f>IFERROR(__xludf.DUMMYFUNCTION(" QUERY(Request_Import!A224:J224, ""Select J"")"),"")</f>
        <v/>
      </c>
    </row>
    <row r="225">
      <c r="A225" s="9" t="str">
        <f t="array" ref="A225">IF(ISBLANK(B225), "", concatenate("R", ROW()))</f>
        <v/>
      </c>
      <c r="B225" s="9" t="str">
        <f>IFERROR(__xludf.DUMMYFUNCTION(" QUERY(Request_Import!A225:H225, ""Select B"")"),"")</f>
        <v/>
      </c>
      <c r="C225" s="1" t="str">
        <f>IFERROR(__xludf.DUMMYFUNCTION(" QUERY(Request_Import!A225:H225, ""Select C"")"),"")</f>
        <v/>
      </c>
      <c r="D225" s="1" t="str">
        <f>IFERROR(__xludf.DUMMYFUNCTION(" QUERY(Request_Import!A225:H225, ""Select D"")"),"")</f>
        <v/>
      </c>
      <c r="E225" s="1" t="str">
        <f>IFERROR(__xludf.DUMMYFUNCTION(" QUERY(Request_Import!A225:H225, ""Select E"")"),"")</f>
        <v/>
      </c>
      <c r="F225" s="1" t="str">
        <f>IFERROR(__xludf.DUMMYFUNCTION(" QUERY(Request_Import!A225:H225, ""Select G"")"),"")</f>
        <v/>
      </c>
      <c r="G225" s="1" t="str">
        <f>IFERROR(__xludf.DUMMYFUNCTION(" QUERY(Request_Import!A225:H225, ""Select H"")"),"")</f>
        <v/>
      </c>
      <c r="H225" s="1" t="str">
        <f>IFERROR(__xludf.DUMMYFUNCTION(" IF(ISBLANK(B225), """", TIMEVALUE(ARRAYFORMULA(QUERY(Request_Import!D225:K225, ""Select I""))))"),"")</f>
        <v/>
      </c>
      <c r="I225" s="1" t="str">
        <f>IFERROR(__xludf.DUMMYFUNCTION(" QUERY(Request_Import!A225:J225, ""Select F"")"),"")</f>
        <v/>
      </c>
      <c r="J225" s="1" t="str">
        <f>IFERROR(__xludf.DUMMYFUNCTION(" QUERY(Request_Import!A225:J225, ""Select J"")"),"")</f>
        <v/>
      </c>
    </row>
    <row r="226">
      <c r="A226" s="9" t="str">
        <f t="array" ref="A226">IF(ISBLANK(B226), "", concatenate("R", ROW()))</f>
        <v/>
      </c>
      <c r="B226" s="9" t="str">
        <f>IFERROR(__xludf.DUMMYFUNCTION(" QUERY(Request_Import!A226:H226, ""Select B"")"),"")</f>
        <v/>
      </c>
      <c r="C226" s="1" t="str">
        <f>IFERROR(__xludf.DUMMYFUNCTION(" QUERY(Request_Import!A226:H226, ""Select C"")"),"")</f>
        <v/>
      </c>
      <c r="D226" s="1" t="str">
        <f>IFERROR(__xludf.DUMMYFUNCTION(" QUERY(Request_Import!A226:H226, ""Select D"")"),"")</f>
        <v/>
      </c>
      <c r="E226" s="1" t="str">
        <f>IFERROR(__xludf.DUMMYFUNCTION(" QUERY(Request_Import!A226:H226, ""Select E"")"),"")</f>
        <v/>
      </c>
      <c r="F226" s="1" t="str">
        <f>IFERROR(__xludf.DUMMYFUNCTION(" QUERY(Request_Import!A226:H226, ""Select G"")"),"")</f>
        <v/>
      </c>
      <c r="G226" s="1" t="str">
        <f>IFERROR(__xludf.DUMMYFUNCTION(" QUERY(Request_Import!A226:H226, ""Select H"")"),"")</f>
        <v/>
      </c>
      <c r="H226" s="1" t="str">
        <f>IFERROR(__xludf.DUMMYFUNCTION(" IF(ISBLANK(B226), """", TIMEVALUE(ARRAYFORMULA(QUERY(Request_Import!D226:K226, ""Select I""))))"),"")</f>
        <v/>
      </c>
      <c r="I226" s="1" t="str">
        <f>IFERROR(__xludf.DUMMYFUNCTION(" QUERY(Request_Import!A226:J226, ""Select F"")"),"")</f>
        <v/>
      </c>
      <c r="J226" s="1" t="str">
        <f>IFERROR(__xludf.DUMMYFUNCTION(" QUERY(Request_Import!A226:J226, ""Select J"")"),"")</f>
        <v/>
      </c>
    </row>
    <row r="227">
      <c r="A227" s="9" t="str">
        <f t="array" ref="A227">IF(ISBLANK(B227), "", concatenate("R", ROW()))</f>
        <v/>
      </c>
      <c r="B227" s="9" t="str">
        <f>IFERROR(__xludf.DUMMYFUNCTION(" QUERY(Request_Import!A227:H227, ""Select B"")"),"")</f>
        <v/>
      </c>
      <c r="C227" s="1" t="str">
        <f>IFERROR(__xludf.DUMMYFUNCTION(" QUERY(Request_Import!A227:H227, ""Select C"")"),"")</f>
        <v/>
      </c>
      <c r="D227" s="1" t="str">
        <f>IFERROR(__xludf.DUMMYFUNCTION(" QUERY(Request_Import!A227:H227, ""Select D"")"),"")</f>
        <v/>
      </c>
      <c r="E227" s="1" t="str">
        <f>IFERROR(__xludf.DUMMYFUNCTION(" QUERY(Request_Import!A227:H227, ""Select E"")"),"")</f>
        <v/>
      </c>
      <c r="F227" s="1" t="str">
        <f>IFERROR(__xludf.DUMMYFUNCTION(" QUERY(Request_Import!A227:H227, ""Select G"")"),"")</f>
        <v/>
      </c>
      <c r="G227" s="1" t="str">
        <f>IFERROR(__xludf.DUMMYFUNCTION(" QUERY(Request_Import!A227:H227, ""Select H"")"),"")</f>
        <v/>
      </c>
      <c r="H227" s="1" t="str">
        <f>IFERROR(__xludf.DUMMYFUNCTION(" IF(ISBLANK(B227), """", TIMEVALUE(ARRAYFORMULA(QUERY(Request_Import!D227:K227, ""Select I""))))"),"")</f>
        <v/>
      </c>
      <c r="I227" s="1" t="str">
        <f>IFERROR(__xludf.DUMMYFUNCTION(" QUERY(Request_Import!A227:J227, ""Select F"")"),"")</f>
        <v/>
      </c>
      <c r="J227" s="1" t="str">
        <f>IFERROR(__xludf.DUMMYFUNCTION(" QUERY(Request_Import!A227:J227, ""Select J"")"),"")</f>
        <v/>
      </c>
    </row>
    <row r="228">
      <c r="A228" s="9" t="str">
        <f t="array" ref="A228">IF(ISBLANK(B228), "", concatenate("R", ROW()))</f>
        <v/>
      </c>
      <c r="B228" s="9" t="str">
        <f>IFERROR(__xludf.DUMMYFUNCTION(" QUERY(Request_Import!A228:H228, ""Select B"")"),"")</f>
        <v/>
      </c>
      <c r="C228" s="1" t="str">
        <f>IFERROR(__xludf.DUMMYFUNCTION(" QUERY(Request_Import!A228:H228, ""Select C"")"),"")</f>
        <v/>
      </c>
      <c r="D228" s="1" t="str">
        <f>IFERROR(__xludf.DUMMYFUNCTION(" QUERY(Request_Import!A228:H228, ""Select D"")"),"")</f>
        <v/>
      </c>
      <c r="E228" s="1" t="str">
        <f>IFERROR(__xludf.DUMMYFUNCTION(" QUERY(Request_Import!A228:H228, ""Select E"")"),"")</f>
        <v/>
      </c>
      <c r="F228" s="1" t="str">
        <f>IFERROR(__xludf.DUMMYFUNCTION(" QUERY(Request_Import!A228:H228, ""Select G"")"),"")</f>
        <v/>
      </c>
      <c r="G228" s="1" t="str">
        <f>IFERROR(__xludf.DUMMYFUNCTION(" QUERY(Request_Import!A228:H228, ""Select H"")"),"")</f>
        <v/>
      </c>
      <c r="H228" s="1" t="str">
        <f>IFERROR(__xludf.DUMMYFUNCTION(" IF(ISBLANK(B228), """", TIMEVALUE(ARRAYFORMULA(QUERY(Request_Import!D228:K228, ""Select I""))))"),"")</f>
        <v/>
      </c>
      <c r="I228" s="1" t="str">
        <f>IFERROR(__xludf.DUMMYFUNCTION(" QUERY(Request_Import!A228:J228, ""Select F"")"),"")</f>
        <v/>
      </c>
      <c r="J228" s="1" t="str">
        <f>IFERROR(__xludf.DUMMYFUNCTION(" QUERY(Request_Import!A228:J228, ""Select J"")"),"")</f>
        <v/>
      </c>
    </row>
    <row r="229">
      <c r="A229" s="9" t="str">
        <f t="array" ref="A229">IF(ISBLANK(B229), "", concatenate("R", ROW()))</f>
        <v/>
      </c>
      <c r="B229" s="9" t="str">
        <f>IFERROR(__xludf.DUMMYFUNCTION(" QUERY(Request_Import!A229:H229, ""Select B"")"),"")</f>
        <v/>
      </c>
      <c r="C229" s="1" t="str">
        <f>IFERROR(__xludf.DUMMYFUNCTION(" QUERY(Request_Import!A229:H229, ""Select C"")"),"")</f>
        <v/>
      </c>
      <c r="D229" s="1" t="str">
        <f>IFERROR(__xludf.DUMMYFUNCTION(" QUERY(Request_Import!A229:H229, ""Select D"")"),"")</f>
        <v/>
      </c>
      <c r="E229" s="1" t="str">
        <f>IFERROR(__xludf.DUMMYFUNCTION(" QUERY(Request_Import!A229:H229, ""Select E"")"),"")</f>
        <v/>
      </c>
      <c r="F229" s="1" t="str">
        <f>IFERROR(__xludf.DUMMYFUNCTION(" QUERY(Request_Import!A229:H229, ""Select G"")"),"")</f>
        <v/>
      </c>
      <c r="G229" s="1" t="str">
        <f>IFERROR(__xludf.DUMMYFUNCTION(" QUERY(Request_Import!A229:H229, ""Select H"")"),"")</f>
        <v/>
      </c>
      <c r="H229" s="1" t="str">
        <f>IFERROR(__xludf.DUMMYFUNCTION(" IF(ISBLANK(B229), """", TIMEVALUE(ARRAYFORMULA(QUERY(Request_Import!D229:K229, ""Select I""))))"),"")</f>
        <v/>
      </c>
      <c r="I229" s="1" t="str">
        <f>IFERROR(__xludf.DUMMYFUNCTION(" QUERY(Request_Import!A229:J229, ""Select F"")"),"")</f>
        <v/>
      </c>
      <c r="J229" s="1" t="str">
        <f>IFERROR(__xludf.DUMMYFUNCTION(" QUERY(Request_Import!A229:J229, ""Select J"")"),"")</f>
        <v/>
      </c>
    </row>
    <row r="230">
      <c r="A230" s="9" t="str">
        <f t="array" ref="A230">IF(ISBLANK(B230), "", concatenate("R", ROW()))</f>
        <v/>
      </c>
      <c r="B230" s="9" t="str">
        <f>IFERROR(__xludf.DUMMYFUNCTION(" QUERY(Request_Import!A230:H230, ""Select B"")"),"")</f>
        <v/>
      </c>
      <c r="C230" s="1" t="str">
        <f>IFERROR(__xludf.DUMMYFUNCTION(" QUERY(Request_Import!A230:H230, ""Select C"")"),"")</f>
        <v/>
      </c>
      <c r="D230" s="1" t="str">
        <f>IFERROR(__xludf.DUMMYFUNCTION(" QUERY(Request_Import!A230:H230, ""Select D"")"),"")</f>
        <v/>
      </c>
      <c r="E230" s="1" t="str">
        <f>IFERROR(__xludf.DUMMYFUNCTION(" QUERY(Request_Import!A230:H230, ""Select E"")"),"")</f>
        <v/>
      </c>
      <c r="F230" s="1" t="str">
        <f>IFERROR(__xludf.DUMMYFUNCTION(" QUERY(Request_Import!A230:H230, ""Select G"")"),"")</f>
        <v/>
      </c>
      <c r="G230" s="1" t="str">
        <f>IFERROR(__xludf.DUMMYFUNCTION(" QUERY(Request_Import!A230:H230, ""Select H"")"),"")</f>
        <v/>
      </c>
      <c r="H230" s="1" t="str">
        <f>IFERROR(__xludf.DUMMYFUNCTION(" IF(ISBLANK(B230), """", TIMEVALUE(ARRAYFORMULA(QUERY(Request_Import!D230:K230, ""Select I""))))"),"")</f>
        <v/>
      </c>
      <c r="I230" s="1" t="str">
        <f>IFERROR(__xludf.DUMMYFUNCTION(" QUERY(Request_Import!A230:J230, ""Select F"")"),"")</f>
        <v/>
      </c>
      <c r="J230" s="1" t="str">
        <f>IFERROR(__xludf.DUMMYFUNCTION(" QUERY(Request_Import!A230:J230, ""Select J"")"),"")</f>
        <v/>
      </c>
    </row>
    <row r="231">
      <c r="A231" s="9" t="str">
        <f t="array" ref="A231">IF(ISBLANK(B231), "", concatenate("R", ROW()))</f>
        <v/>
      </c>
      <c r="B231" s="9" t="str">
        <f>IFERROR(__xludf.DUMMYFUNCTION(" QUERY(Request_Import!A231:H231, ""Select B"")"),"")</f>
        <v/>
      </c>
      <c r="C231" s="1" t="str">
        <f>IFERROR(__xludf.DUMMYFUNCTION(" QUERY(Request_Import!A231:H231, ""Select C"")"),"")</f>
        <v/>
      </c>
      <c r="D231" s="1" t="str">
        <f>IFERROR(__xludf.DUMMYFUNCTION(" QUERY(Request_Import!A231:H231, ""Select D"")"),"")</f>
        <v/>
      </c>
      <c r="E231" s="1" t="str">
        <f>IFERROR(__xludf.DUMMYFUNCTION(" QUERY(Request_Import!A231:H231, ""Select E"")"),"")</f>
        <v/>
      </c>
      <c r="F231" s="1" t="str">
        <f>IFERROR(__xludf.DUMMYFUNCTION(" QUERY(Request_Import!A231:H231, ""Select G"")"),"")</f>
        <v/>
      </c>
      <c r="G231" s="1" t="str">
        <f>IFERROR(__xludf.DUMMYFUNCTION(" QUERY(Request_Import!A231:H231, ""Select H"")"),"")</f>
        <v/>
      </c>
      <c r="H231" s="1" t="str">
        <f>IFERROR(__xludf.DUMMYFUNCTION(" IF(ISBLANK(B231), """", TIMEVALUE(ARRAYFORMULA(QUERY(Request_Import!D231:K231, ""Select I""))))"),"")</f>
        <v/>
      </c>
      <c r="I231" s="1" t="str">
        <f>IFERROR(__xludf.DUMMYFUNCTION(" QUERY(Request_Import!A231:J231, ""Select F"")"),"")</f>
        <v/>
      </c>
      <c r="J231" s="1" t="str">
        <f>IFERROR(__xludf.DUMMYFUNCTION(" QUERY(Request_Import!A231:J231, ""Select J"")"),"")</f>
        <v/>
      </c>
    </row>
    <row r="232">
      <c r="A232" s="9" t="str">
        <f t="array" ref="A232">IF(ISBLANK(B232), "", concatenate("R", ROW()))</f>
        <v/>
      </c>
      <c r="B232" s="9" t="str">
        <f>IFERROR(__xludf.DUMMYFUNCTION(" QUERY(Request_Import!A232:H232, ""Select B"")"),"")</f>
        <v/>
      </c>
      <c r="C232" s="1" t="str">
        <f>IFERROR(__xludf.DUMMYFUNCTION(" QUERY(Request_Import!A232:H232, ""Select C"")"),"")</f>
        <v/>
      </c>
      <c r="D232" s="1" t="str">
        <f>IFERROR(__xludf.DUMMYFUNCTION(" QUERY(Request_Import!A232:H232, ""Select D"")"),"")</f>
        <v/>
      </c>
      <c r="E232" s="1" t="str">
        <f>IFERROR(__xludf.DUMMYFUNCTION(" QUERY(Request_Import!A232:H232, ""Select E"")"),"")</f>
        <v/>
      </c>
      <c r="F232" s="1" t="str">
        <f>IFERROR(__xludf.DUMMYFUNCTION(" QUERY(Request_Import!A232:H232, ""Select G"")"),"")</f>
        <v/>
      </c>
      <c r="G232" s="1" t="str">
        <f>IFERROR(__xludf.DUMMYFUNCTION(" QUERY(Request_Import!A232:H232, ""Select H"")"),"")</f>
        <v/>
      </c>
      <c r="H232" s="1" t="str">
        <f>IFERROR(__xludf.DUMMYFUNCTION(" IF(ISBLANK(B232), """", TIMEVALUE(ARRAYFORMULA(QUERY(Request_Import!D232:K232, ""Select I""))))"),"")</f>
        <v/>
      </c>
      <c r="I232" s="1" t="str">
        <f>IFERROR(__xludf.DUMMYFUNCTION(" QUERY(Request_Import!A232:J232, ""Select F"")"),"")</f>
        <v/>
      </c>
      <c r="J232" s="1" t="str">
        <f>IFERROR(__xludf.DUMMYFUNCTION(" QUERY(Request_Import!A232:J232, ""Select J"")"),"")</f>
        <v/>
      </c>
    </row>
    <row r="233">
      <c r="A233" s="9" t="str">
        <f t="array" ref="A233">IF(ISBLANK(B233), "", concatenate("R", ROW()))</f>
        <v/>
      </c>
      <c r="B233" s="9" t="str">
        <f>IFERROR(__xludf.DUMMYFUNCTION(" QUERY(Request_Import!A233:H233, ""Select B"")"),"")</f>
        <v/>
      </c>
      <c r="C233" s="1" t="str">
        <f>IFERROR(__xludf.DUMMYFUNCTION(" QUERY(Request_Import!A233:H233, ""Select C"")"),"")</f>
        <v/>
      </c>
      <c r="D233" s="1" t="str">
        <f>IFERROR(__xludf.DUMMYFUNCTION(" QUERY(Request_Import!A233:H233, ""Select D"")"),"")</f>
        <v/>
      </c>
      <c r="E233" s="1" t="str">
        <f>IFERROR(__xludf.DUMMYFUNCTION(" QUERY(Request_Import!A233:H233, ""Select E"")"),"")</f>
        <v/>
      </c>
      <c r="F233" s="1" t="str">
        <f>IFERROR(__xludf.DUMMYFUNCTION(" QUERY(Request_Import!A233:H233, ""Select G"")"),"")</f>
        <v/>
      </c>
      <c r="G233" s="1" t="str">
        <f>IFERROR(__xludf.DUMMYFUNCTION(" QUERY(Request_Import!A233:H233, ""Select H"")"),"")</f>
        <v/>
      </c>
      <c r="H233" s="1" t="str">
        <f>IFERROR(__xludf.DUMMYFUNCTION(" IF(ISBLANK(B233), """", TIMEVALUE(ARRAYFORMULA(QUERY(Request_Import!D233:K233, ""Select I""))))"),"")</f>
        <v/>
      </c>
      <c r="I233" s="1" t="str">
        <f>IFERROR(__xludf.DUMMYFUNCTION(" QUERY(Request_Import!A233:J233, ""Select F"")"),"")</f>
        <v/>
      </c>
      <c r="J233" s="1" t="str">
        <f>IFERROR(__xludf.DUMMYFUNCTION(" QUERY(Request_Import!A233:J233, ""Select J"")"),"")</f>
        <v/>
      </c>
    </row>
    <row r="234">
      <c r="A234" s="9" t="str">
        <f t="array" ref="A234">IF(ISBLANK(B234), "", concatenate("R", ROW()))</f>
        <v/>
      </c>
      <c r="B234" s="9" t="str">
        <f>IFERROR(__xludf.DUMMYFUNCTION(" QUERY(Request_Import!A234:H234, ""Select B"")"),"")</f>
        <v/>
      </c>
      <c r="C234" s="1" t="str">
        <f>IFERROR(__xludf.DUMMYFUNCTION(" QUERY(Request_Import!A234:H234, ""Select C"")"),"")</f>
        <v/>
      </c>
      <c r="D234" s="1" t="str">
        <f>IFERROR(__xludf.DUMMYFUNCTION(" QUERY(Request_Import!A234:H234, ""Select D"")"),"")</f>
        <v/>
      </c>
      <c r="E234" s="1" t="str">
        <f>IFERROR(__xludf.DUMMYFUNCTION(" QUERY(Request_Import!A234:H234, ""Select E"")"),"")</f>
        <v/>
      </c>
      <c r="F234" s="1" t="str">
        <f>IFERROR(__xludf.DUMMYFUNCTION(" QUERY(Request_Import!A234:H234, ""Select G"")"),"")</f>
        <v/>
      </c>
      <c r="G234" s="1" t="str">
        <f>IFERROR(__xludf.DUMMYFUNCTION(" QUERY(Request_Import!A234:H234, ""Select H"")"),"")</f>
        <v/>
      </c>
      <c r="H234" s="1" t="str">
        <f>IFERROR(__xludf.DUMMYFUNCTION(" IF(ISBLANK(B234), """", TIMEVALUE(ARRAYFORMULA(QUERY(Request_Import!D234:K234, ""Select I""))))"),"")</f>
        <v/>
      </c>
      <c r="I234" s="1" t="str">
        <f>IFERROR(__xludf.DUMMYFUNCTION(" QUERY(Request_Import!A234:J234, ""Select F"")"),"")</f>
        <v/>
      </c>
      <c r="J234" s="1" t="str">
        <f>IFERROR(__xludf.DUMMYFUNCTION(" QUERY(Request_Import!A234:J234, ""Select J"")"),"")</f>
        <v/>
      </c>
    </row>
    <row r="235">
      <c r="A235" s="9" t="str">
        <f t="array" ref="A235">IF(ISBLANK(B235), "", concatenate("R", ROW()))</f>
        <v/>
      </c>
      <c r="B235" s="9" t="str">
        <f>IFERROR(__xludf.DUMMYFUNCTION(" QUERY(Request_Import!A235:H235, ""Select B"")"),"")</f>
        <v/>
      </c>
      <c r="C235" s="1" t="str">
        <f>IFERROR(__xludf.DUMMYFUNCTION(" QUERY(Request_Import!A235:H235, ""Select C"")"),"")</f>
        <v/>
      </c>
      <c r="D235" s="1" t="str">
        <f>IFERROR(__xludf.DUMMYFUNCTION(" QUERY(Request_Import!A235:H235, ""Select D"")"),"")</f>
        <v/>
      </c>
      <c r="E235" s="1" t="str">
        <f>IFERROR(__xludf.DUMMYFUNCTION(" QUERY(Request_Import!A235:H235, ""Select E"")"),"")</f>
        <v/>
      </c>
      <c r="F235" s="1" t="str">
        <f>IFERROR(__xludf.DUMMYFUNCTION(" QUERY(Request_Import!A235:H235, ""Select G"")"),"")</f>
        <v/>
      </c>
      <c r="G235" s="1" t="str">
        <f>IFERROR(__xludf.DUMMYFUNCTION(" QUERY(Request_Import!A235:H235, ""Select H"")"),"")</f>
        <v/>
      </c>
      <c r="H235" s="1" t="str">
        <f>IFERROR(__xludf.DUMMYFUNCTION(" IF(ISBLANK(B235), """", TIMEVALUE(ARRAYFORMULA(QUERY(Request_Import!D235:K235, ""Select I""))))"),"")</f>
        <v/>
      </c>
      <c r="I235" s="1" t="str">
        <f>IFERROR(__xludf.DUMMYFUNCTION(" QUERY(Request_Import!A235:J235, ""Select F"")"),"")</f>
        <v/>
      </c>
      <c r="J235" s="1" t="str">
        <f>IFERROR(__xludf.DUMMYFUNCTION(" QUERY(Request_Import!A235:J235, ""Select J"")"),"")</f>
        <v/>
      </c>
    </row>
    <row r="236">
      <c r="A236" s="9" t="str">
        <f t="array" ref="A236">IF(ISBLANK(B236), "", concatenate("R", ROW()))</f>
        <v/>
      </c>
      <c r="B236" s="9" t="str">
        <f>IFERROR(__xludf.DUMMYFUNCTION(" QUERY(Request_Import!A236:H236, ""Select B"")"),"")</f>
        <v/>
      </c>
      <c r="C236" s="1" t="str">
        <f>IFERROR(__xludf.DUMMYFUNCTION(" QUERY(Request_Import!A236:H236, ""Select C"")"),"")</f>
        <v/>
      </c>
      <c r="D236" s="1" t="str">
        <f>IFERROR(__xludf.DUMMYFUNCTION(" QUERY(Request_Import!A236:H236, ""Select D"")"),"")</f>
        <v/>
      </c>
      <c r="E236" s="1" t="str">
        <f>IFERROR(__xludf.DUMMYFUNCTION(" QUERY(Request_Import!A236:H236, ""Select E"")"),"")</f>
        <v/>
      </c>
      <c r="F236" s="1" t="str">
        <f>IFERROR(__xludf.DUMMYFUNCTION(" QUERY(Request_Import!A236:H236, ""Select G"")"),"")</f>
        <v/>
      </c>
      <c r="G236" s="1" t="str">
        <f>IFERROR(__xludf.DUMMYFUNCTION(" QUERY(Request_Import!A236:H236, ""Select H"")"),"")</f>
        <v/>
      </c>
      <c r="H236" s="1" t="str">
        <f>IFERROR(__xludf.DUMMYFUNCTION(" IF(ISBLANK(B236), """", TIMEVALUE(ARRAYFORMULA(QUERY(Request_Import!D236:K236, ""Select I""))))"),"")</f>
        <v/>
      </c>
      <c r="I236" s="1" t="str">
        <f>IFERROR(__xludf.DUMMYFUNCTION(" QUERY(Request_Import!A236:J236, ""Select F"")"),"")</f>
        <v/>
      </c>
      <c r="J236" s="1" t="str">
        <f>IFERROR(__xludf.DUMMYFUNCTION(" QUERY(Request_Import!A236:J236, ""Select J"")"),"")</f>
        <v/>
      </c>
    </row>
    <row r="237">
      <c r="A237" s="9" t="str">
        <f t="array" ref="A237">IF(ISBLANK(B237), "", concatenate("R", ROW()))</f>
        <v/>
      </c>
      <c r="B237" s="9" t="str">
        <f>IFERROR(__xludf.DUMMYFUNCTION(" QUERY(Request_Import!A237:H237, ""Select B"")"),"")</f>
        <v/>
      </c>
      <c r="C237" s="1" t="str">
        <f>IFERROR(__xludf.DUMMYFUNCTION(" QUERY(Request_Import!A237:H237, ""Select C"")"),"")</f>
        <v/>
      </c>
      <c r="D237" s="1" t="str">
        <f>IFERROR(__xludf.DUMMYFUNCTION(" QUERY(Request_Import!A237:H237, ""Select D"")"),"")</f>
        <v/>
      </c>
      <c r="E237" s="1" t="str">
        <f>IFERROR(__xludf.DUMMYFUNCTION(" QUERY(Request_Import!A237:H237, ""Select E"")"),"")</f>
        <v/>
      </c>
      <c r="F237" s="1" t="str">
        <f>IFERROR(__xludf.DUMMYFUNCTION(" QUERY(Request_Import!A237:H237, ""Select G"")"),"")</f>
        <v/>
      </c>
      <c r="G237" s="1" t="str">
        <f>IFERROR(__xludf.DUMMYFUNCTION(" QUERY(Request_Import!A237:H237, ""Select H"")"),"")</f>
        <v/>
      </c>
      <c r="H237" s="1" t="str">
        <f>IFERROR(__xludf.DUMMYFUNCTION(" IF(ISBLANK(B237), """", TIMEVALUE(ARRAYFORMULA(QUERY(Request_Import!D237:K237, ""Select I""))))"),"")</f>
        <v/>
      </c>
      <c r="I237" s="1" t="str">
        <f>IFERROR(__xludf.DUMMYFUNCTION(" QUERY(Request_Import!A237:J237, ""Select F"")"),"")</f>
        <v/>
      </c>
      <c r="J237" s="1" t="str">
        <f>IFERROR(__xludf.DUMMYFUNCTION(" QUERY(Request_Import!A237:J237, ""Select J"")"),"")</f>
        <v/>
      </c>
    </row>
    <row r="238">
      <c r="A238" s="9" t="str">
        <f t="array" ref="A238">IF(ISBLANK(B238), "", concatenate("R", ROW()))</f>
        <v/>
      </c>
      <c r="B238" s="9" t="str">
        <f>IFERROR(__xludf.DUMMYFUNCTION(" QUERY(Request_Import!A238:H238, ""Select B"")"),"")</f>
        <v/>
      </c>
      <c r="C238" s="1" t="str">
        <f>IFERROR(__xludf.DUMMYFUNCTION(" QUERY(Request_Import!A238:H238, ""Select C"")"),"")</f>
        <v/>
      </c>
      <c r="D238" s="1" t="str">
        <f>IFERROR(__xludf.DUMMYFUNCTION(" QUERY(Request_Import!A238:H238, ""Select D"")"),"")</f>
        <v/>
      </c>
      <c r="E238" s="1" t="str">
        <f>IFERROR(__xludf.DUMMYFUNCTION(" QUERY(Request_Import!A238:H238, ""Select E"")"),"")</f>
        <v/>
      </c>
      <c r="F238" s="1" t="str">
        <f>IFERROR(__xludf.DUMMYFUNCTION(" QUERY(Request_Import!A238:H238, ""Select G"")"),"")</f>
        <v/>
      </c>
      <c r="G238" s="1" t="str">
        <f>IFERROR(__xludf.DUMMYFUNCTION(" QUERY(Request_Import!A238:H238, ""Select H"")"),"")</f>
        <v/>
      </c>
      <c r="H238" s="1" t="str">
        <f>IFERROR(__xludf.DUMMYFUNCTION(" IF(ISBLANK(B238), """", TIMEVALUE(ARRAYFORMULA(QUERY(Request_Import!D238:K238, ""Select I""))))"),"")</f>
        <v/>
      </c>
      <c r="I238" s="1" t="str">
        <f>IFERROR(__xludf.DUMMYFUNCTION(" QUERY(Request_Import!A238:J238, ""Select F"")"),"")</f>
        <v/>
      </c>
      <c r="J238" s="1" t="str">
        <f>IFERROR(__xludf.DUMMYFUNCTION(" QUERY(Request_Import!A238:J238, ""Select J"")"),"")</f>
        <v/>
      </c>
    </row>
    <row r="239">
      <c r="A239" s="9" t="str">
        <f t="array" ref="A239">IF(ISBLANK(B239), "", concatenate("R", ROW()))</f>
        <v/>
      </c>
      <c r="B239" s="9" t="str">
        <f>IFERROR(__xludf.DUMMYFUNCTION(" QUERY(Request_Import!A239:H239, ""Select B"")"),"")</f>
        <v/>
      </c>
      <c r="C239" s="1" t="str">
        <f>IFERROR(__xludf.DUMMYFUNCTION(" QUERY(Request_Import!A239:H239, ""Select C"")"),"")</f>
        <v/>
      </c>
      <c r="D239" s="1" t="str">
        <f>IFERROR(__xludf.DUMMYFUNCTION(" QUERY(Request_Import!A239:H239, ""Select D"")"),"")</f>
        <v/>
      </c>
      <c r="E239" s="1" t="str">
        <f>IFERROR(__xludf.DUMMYFUNCTION(" QUERY(Request_Import!A239:H239, ""Select E"")"),"")</f>
        <v/>
      </c>
      <c r="F239" s="1" t="str">
        <f>IFERROR(__xludf.DUMMYFUNCTION(" QUERY(Request_Import!A239:H239, ""Select G"")"),"")</f>
        <v/>
      </c>
      <c r="G239" s="1" t="str">
        <f>IFERROR(__xludf.DUMMYFUNCTION(" QUERY(Request_Import!A239:H239, ""Select H"")"),"")</f>
        <v/>
      </c>
      <c r="H239" s="1" t="str">
        <f>IFERROR(__xludf.DUMMYFUNCTION(" IF(ISBLANK(B239), """", TIMEVALUE(ARRAYFORMULA(QUERY(Request_Import!D239:K239, ""Select I""))))"),"")</f>
        <v/>
      </c>
      <c r="I239" s="1" t="str">
        <f>IFERROR(__xludf.DUMMYFUNCTION(" QUERY(Request_Import!A239:J239, ""Select F"")"),"")</f>
        <v/>
      </c>
      <c r="J239" s="1" t="str">
        <f>IFERROR(__xludf.DUMMYFUNCTION(" QUERY(Request_Import!A239:J239, ""Select J"")"),"")</f>
        <v/>
      </c>
    </row>
    <row r="240">
      <c r="A240" s="9" t="str">
        <f t="array" ref="A240">IF(ISBLANK(B240), "", concatenate("R", ROW()))</f>
        <v/>
      </c>
      <c r="B240" s="9" t="str">
        <f>IFERROR(__xludf.DUMMYFUNCTION(" QUERY(Request_Import!A240:H240, ""Select B"")"),"")</f>
        <v/>
      </c>
      <c r="C240" s="1" t="str">
        <f>IFERROR(__xludf.DUMMYFUNCTION(" QUERY(Request_Import!A240:H240, ""Select C"")"),"")</f>
        <v/>
      </c>
      <c r="D240" s="1" t="str">
        <f>IFERROR(__xludf.DUMMYFUNCTION(" QUERY(Request_Import!A240:H240, ""Select D"")"),"")</f>
        <v/>
      </c>
      <c r="E240" s="1" t="str">
        <f>IFERROR(__xludf.DUMMYFUNCTION(" QUERY(Request_Import!A240:H240, ""Select E"")"),"")</f>
        <v/>
      </c>
      <c r="F240" s="1" t="str">
        <f>IFERROR(__xludf.DUMMYFUNCTION(" QUERY(Request_Import!A240:H240, ""Select G"")"),"")</f>
        <v/>
      </c>
      <c r="G240" s="1" t="str">
        <f>IFERROR(__xludf.DUMMYFUNCTION(" QUERY(Request_Import!A240:H240, ""Select H"")"),"")</f>
        <v/>
      </c>
      <c r="H240" s="1" t="str">
        <f>IFERROR(__xludf.DUMMYFUNCTION(" IF(ISBLANK(B240), """", TIMEVALUE(ARRAYFORMULA(QUERY(Request_Import!D240:K240, ""Select I""))))"),"")</f>
        <v/>
      </c>
      <c r="I240" s="1" t="str">
        <f>IFERROR(__xludf.DUMMYFUNCTION(" QUERY(Request_Import!A240:J240, ""Select F"")"),"")</f>
        <v/>
      </c>
      <c r="J240" s="1" t="str">
        <f>IFERROR(__xludf.DUMMYFUNCTION(" QUERY(Request_Import!A240:J240, ""Select J"")"),"")</f>
        <v/>
      </c>
    </row>
    <row r="241">
      <c r="A241" s="9" t="str">
        <f t="array" ref="A241">IF(ISBLANK(B241), "", concatenate("R", ROW()))</f>
        <v/>
      </c>
      <c r="B241" s="9" t="str">
        <f>IFERROR(__xludf.DUMMYFUNCTION(" QUERY(Request_Import!A241:H241, ""Select B"")"),"")</f>
        <v/>
      </c>
      <c r="C241" s="1" t="str">
        <f>IFERROR(__xludf.DUMMYFUNCTION(" QUERY(Request_Import!A241:H241, ""Select C"")"),"")</f>
        <v/>
      </c>
      <c r="D241" s="1" t="str">
        <f>IFERROR(__xludf.DUMMYFUNCTION(" QUERY(Request_Import!A241:H241, ""Select D"")"),"")</f>
        <v/>
      </c>
      <c r="E241" s="1" t="str">
        <f>IFERROR(__xludf.DUMMYFUNCTION(" QUERY(Request_Import!A241:H241, ""Select E"")"),"")</f>
        <v/>
      </c>
      <c r="F241" s="1" t="str">
        <f>IFERROR(__xludf.DUMMYFUNCTION(" QUERY(Request_Import!A241:H241, ""Select G"")"),"")</f>
        <v/>
      </c>
      <c r="G241" s="1" t="str">
        <f>IFERROR(__xludf.DUMMYFUNCTION(" QUERY(Request_Import!A241:H241, ""Select H"")"),"")</f>
        <v/>
      </c>
      <c r="H241" s="1" t="str">
        <f>IFERROR(__xludf.DUMMYFUNCTION(" IF(ISBLANK(B241), """", TIMEVALUE(ARRAYFORMULA(QUERY(Request_Import!D241:K241, ""Select I""))))"),"")</f>
        <v/>
      </c>
      <c r="I241" s="1" t="str">
        <f>IFERROR(__xludf.DUMMYFUNCTION(" QUERY(Request_Import!A241:J241, ""Select F"")"),"")</f>
        <v/>
      </c>
      <c r="J241" s="1" t="str">
        <f>IFERROR(__xludf.DUMMYFUNCTION(" QUERY(Request_Import!A241:J241, ""Select J"")"),"")</f>
        <v/>
      </c>
    </row>
    <row r="242">
      <c r="A242" s="9" t="str">
        <f t="array" ref="A242">IF(ISBLANK(B242), "", concatenate("R", ROW()))</f>
        <v/>
      </c>
      <c r="B242" s="9" t="str">
        <f>IFERROR(__xludf.DUMMYFUNCTION(" QUERY(Request_Import!A242:H242, ""Select B"")"),"")</f>
        <v/>
      </c>
      <c r="C242" s="1" t="str">
        <f>IFERROR(__xludf.DUMMYFUNCTION(" QUERY(Request_Import!A242:H242, ""Select C"")"),"")</f>
        <v/>
      </c>
      <c r="D242" s="1" t="str">
        <f>IFERROR(__xludf.DUMMYFUNCTION(" QUERY(Request_Import!A242:H242, ""Select D"")"),"")</f>
        <v/>
      </c>
      <c r="E242" s="1" t="str">
        <f>IFERROR(__xludf.DUMMYFUNCTION(" QUERY(Request_Import!A242:H242, ""Select E"")"),"")</f>
        <v/>
      </c>
      <c r="F242" s="1" t="str">
        <f>IFERROR(__xludf.DUMMYFUNCTION(" QUERY(Request_Import!A242:H242, ""Select G"")"),"")</f>
        <v/>
      </c>
      <c r="G242" s="1" t="str">
        <f>IFERROR(__xludf.DUMMYFUNCTION(" QUERY(Request_Import!A242:H242, ""Select H"")"),"")</f>
        <v/>
      </c>
      <c r="H242" s="1" t="str">
        <f>IFERROR(__xludf.DUMMYFUNCTION(" IF(ISBLANK(B242), """", TIMEVALUE(ARRAYFORMULA(QUERY(Request_Import!D242:K242, ""Select I""))))"),"")</f>
        <v/>
      </c>
      <c r="I242" s="1" t="str">
        <f>IFERROR(__xludf.DUMMYFUNCTION(" QUERY(Request_Import!A242:J242, ""Select F"")"),"")</f>
        <v/>
      </c>
      <c r="J242" s="1" t="str">
        <f>IFERROR(__xludf.DUMMYFUNCTION(" QUERY(Request_Import!A242:J242, ""Select J"")"),"")</f>
        <v/>
      </c>
    </row>
    <row r="243">
      <c r="A243" s="9" t="str">
        <f t="array" ref="A243">IF(ISBLANK(B243), "", concatenate("R", ROW()))</f>
        <v/>
      </c>
      <c r="B243" s="9" t="str">
        <f>IFERROR(__xludf.DUMMYFUNCTION(" QUERY(Request_Import!A243:H243, ""Select B"")"),"")</f>
        <v/>
      </c>
      <c r="C243" s="1" t="str">
        <f>IFERROR(__xludf.DUMMYFUNCTION(" QUERY(Request_Import!A243:H243, ""Select C"")"),"")</f>
        <v/>
      </c>
      <c r="D243" s="1" t="str">
        <f>IFERROR(__xludf.DUMMYFUNCTION(" QUERY(Request_Import!A243:H243, ""Select D"")"),"")</f>
        <v/>
      </c>
      <c r="E243" s="1" t="str">
        <f>IFERROR(__xludf.DUMMYFUNCTION(" QUERY(Request_Import!A243:H243, ""Select E"")"),"")</f>
        <v/>
      </c>
      <c r="F243" s="1" t="str">
        <f>IFERROR(__xludf.DUMMYFUNCTION(" QUERY(Request_Import!A243:H243, ""Select G"")"),"")</f>
        <v/>
      </c>
      <c r="G243" s="1" t="str">
        <f>IFERROR(__xludf.DUMMYFUNCTION(" QUERY(Request_Import!A243:H243, ""Select H"")"),"")</f>
        <v/>
      </c>
      <c r="H243" s="1" t="str">
        <f>IFERROR(__xludf.DUMMYFUNCTION(" IF(ISBLANK(B243), """", TIMEVALUE(ARRAYFORMULA(QUERY(Request_Import!D243:K243, ""Select I""))))"),"")</f>
        <v/>
      </c>
      <c r="I243" s="1" t="str">
        <f>IFERROR(__xludf.DUMMYFUNCTION(" QUERY(Request_Import!A243:J243, ""Select F"")"),"")</f>
        <v/>
      </c>
      <c r="J243" s="1" t="str">
        <f>IFERROR(__xludf.DUMMYFUNCTION(" QUERY(Request_Import!A243:J243, ""Select J"")"),"")</f>
        <v/>
      </c>
    </row>
    <row r="244">
      <c r="A244" s="9" t="str">
        <f t="array" ref="A244">IF(ISBLANK(B244), "", concatenate("R", ROW()))</f>
        <v/>
      </c>
      <c r="B244" s="9" t="str">
        <f>IFERROR(__xludf.DUMMYFUNCTION(" QUERY(Request_Import!A244:H244, ""Select B"")"),"")</f>
        <v/>
      </c>
      <c r="C244" s="1" t="str">
        <f>IFERROR(__xludf.DUMMYFUNCTION(" QUERY(Request_Import!A244:H244, ""Select C"")"),"")</f>
        <v/>
      </c>
      <c r="D244" s="1" t="str">
        <f>IFERROR(__xludf.DUMMYFUNCTION(" QUERY(Request_Import!A244:H244, ""Select D"")"),"")</f>
        <v/>
      </c>
      <c r="E244" s="1" t="str">
        <f>IFERROR(__xludf.DUMMYFUNCTION(" QUERY(Request_Import!A244:H244, ""Select E"")"),"")</f>
        <v/>
      </c>
      <c r="F244" s="1" t="str">
        <f>IFERROR(__xludf.DUMMYFUNCTION(" QUERY(Request_Import!A244:H244, ""Select G"")"),"")</f>
        <v/>
      </c>
      <c r="G244" s="1" t="str">
        <f>IFERROR(__xludf.DUMMYFUNCTION(" QUERY(Request_Import!A244:H244, ""Select H"")"),"")</f>
        <v/>
      </c>
      <c r="H244" s="1" t="str">
        <f>IFERROR(__xludf.DUMMYFUNCTION(" IF(ISBLANK(B244), """", TIMEVALUE(ARRAYFORMULA(QUERY(Request_Import!D244:K244, ""Select I""))))"),"")</f>
        <v/>
      </c>
      <c r="I244" s="1" t="str">
        <f>IFERROR(__xludf.DUMMYFUNCTION(" QUERY(Request_Import!A244:J244, ""Select F"")"),"")</f>
        <v/>
      </c>
      <c r="J244" s="1" t="str">
        <f>IFERROR(__xludf.DUMMYFUNCTION(" QUERY(Request_Import!A244:J244, ""Select J"")"),"")</f>
        <v/>
      </c>
    </row>
    <row r="245">
      <c r="A245" s="9" t="str">
        <f t="array" ref="A245">IF(ISBLANK(B245), "", concatenate("R", ROW()))</f>
        <v/>
      </c>
      <c r="B245" s="9" t="str">
        <f>IFERROR(__xludf.DUMMYFUNCTION(" QUERY(Request_Import!A245:H245, ""Select B"")"),"")</f>
        <v/>
      </c>
      <c r="C245" s="1" t="str">
        <f>IFERROR(__xludf.DUMMYFUNCTION(" QUERY(Request_Import!A245:H245, ""Select C"")"),"")</f>
        <v/>
      </c>
      <c r="D245" s="1" t="str">
        <f>IFERROR(__xludf.DUMMYFUNCTION(" QUERY(Request_Import!A245:H245, ""Select D"")"),"")</f>
        <v/>
      </c>
      <c r="E245" s="1" t="str">
        <f>IFERROR(__xludf.DUMMYFUNCTION(" QUERY(Request_Import!A245:H245, ""Select E"")"),"")</f>
        <v/>
      </c>
      <c r="F245" s="1" t="str">
        <f>IFERROR(__xludf.DUMMYFUNCTION(" QUERY(Request_Import!A245:H245, ""Select G"")"),"")</f>
        <v/>
      </c>
      <c r="G245" s="1" t="str">
        <f>IFERROR(__xludf.DUMMYFUNCTION(" QUERY(Request_Import!A245:H245, ""Select H"")"),"")</f>
        <v/>
      </c>
      <c r="H245" s="1" t="str">
        <f>IFERROR(__xludf.DUMMYFUNCTION(" IF(ISBLANK(B245), """", TIMEVALUE(ARRAYFORMULA(QUERY(Request_Import!D245:K245, ""Select I""))))"),"")</f>
        <v/>
      </c>
      <c r="I245" s="1" t="str">
        <f>IFERROR(__xludf.DUMMYFUNCTION(" QUERY(Request_Import!A245:J245, ""Select F"")"),"")</f>
        <v/>
      </c>
      <c r="J245" s="1" t="str">
        <f>IFERROR(__xludf.DUMMYFUNCTION(" QUERY(Request_Import!A245:J245, ""Select J"")"),"")</f>
        <v/>
      </c>
    </row>
    <row r="246">
      <c r="A246" s="9" t="str">
        <f t="array" ref="A246">IF(ISBLANK(B246), "", concatenate("R", ROW()))</f>
        <v/>
      </c>
      <c r="B246" s="9" t="str">
        <f>IFERROR(__xludf.DUMMYFUNCTION(" QUERY(Request_Import!A246:H246, ""Select B"")"),"")</f>
        <v/>
      </c>
      <c r="C246" s="1" t="str">
        <f>IFERROR(__xludf.DUMMYFUNCTION(" QUERY(Request_Import!A246:H246, ""Select C"")"),"")</f>
        <v/>
      </c>
      <c r="D246" s="1" t="str">
        <f>IFERROR(__xludf.DUMMYFUNCTION(" QUERY(Request_Import!A246:H246, ""Select D"")"),"")</f>
        <v/>
      </c>
      <c r="E246" s="1" t="str">
        <f>IFERROR(__xludf.DUMMYFUNCTION(" QUERY(Request_Import!A246:H246, ""Select E"")"),"")</f>
        <v/>
      </c>
      <c r="F246" s="1" t="str">
        <f>IFERROR(__xludf.DUMMYFUNCTION(" QUERY(Request_Import!A246:H246, ""Select G"")"),"")</f>
        <v/>
      </c>
      <c r="G246" s="1" t="str">
        <f>IFERROR(__xludf.DUMMYFUNCTION(" QUERY(Request_Import!A246:H246, ""Select H"")"),"")</f>
        <v/>
      </c>
      <c r="H246" s="1" t="str">
        <f>IFERROR(__xludf.DUMMYFUNCTION(" IF(ISBLANK(B246), """", TIMEVALUE(ARRAYFORMULA(QUERY(Request_Import!D246:K246, ""Select I""))))"),"")</f>
        <v/>
      </c>
      <c r="I246" s="1" t="str">
        <f>IFERROR(__xludf.DUMMYFUNCTION(" QUERY(Request_Import!A246:J246, ""Select F"")"),"")</f>
        <v/>
      </c>
      <c r="J246" s="1" t="str">
        <f>IFERROR(__xludf.DUMMYFUNCTION(" QUERY(Request_Import!A246:J246, ""Select J"")"),"")</f>
        <v/>
      </c>
    </row>
    <row r="247">
      <c r="A247" s="9" t="str">
        <f t="array" ref="A247">IF(ISBLANK(B247), "", concatenate("R", ROW()))</f>
        <v/>
      </c>
      <c r="B247" s="9" t="str">
        <f>IFERROR(__xludf.DUMMYFUNCTION(" QUERY(Request_Import!A247:H247, ""Select B"")"),"")</f>
        <v/>
      </c>
      <c r="C247" s="1" t="str">
        <f>IFERROR(__xludf.DUMMYFUNCTION(" QUERY(Request_Import!A247:H247, ""Select C"")"),"")</f>
        <v/>
      </c>
      <c r="D247" s="1" t="str">
        <f>IFERROR(__xludf.DUMMYFUNCTION(" QUERY(Request_Import!A247:H247, ""Select D"")"),"")</f>
        <v/>
      </c>
      <c r="E247" s="1" t="str">
        <f>IFERROR(__xludf.DUMMYFUNCTION(" QUERY(Request_Import!A247:H247, ""Select E"")"),"")</f>
        <v/>
      </c>
      <c r="F247" s="1" t="str">
        <f>IFERROR(__xludf.DUMMYFUNCTION(" QUERY(Request_Import!A247:H247, ""Select G"")"),"")</f>
        <v/>
      </c>
      <c r="G247" s="1" t="str">
        <f>IFERROR(__xludf.DUMMYFUNCTION(" QUERY(Request_Import!A247:H247, ""Select H"")"),"")</f>
        <v/>
      </c>
      <c r="H247" s="1" t="str">
        <f>IFERROR(__xludf.DUMMYFUNCTION(" IF(ISBLANK(B247), """", TIMEVALUE(ARRAYFORMULA(QUERY(Request_Import!D247:K247, ""Select I""))))"),"")</f>
        <v/>
      </c>
      <c r="I247" s="1" t="str">
        <f>IFERROR(__xludf.DUMMYFUNCTION(" QUERY(Request_Import!A247:J247, ""Select F"")"),"")</f>
        <v/>
      </c>
      <c r="J247" s="1" t="str">
        <f>IFERROR(__xludf.DUMMYFUNCTION(" QUERY(Request_Import!A247:J247, ""Select J"")"),"")</f>
        <v/>
      </c>
    </row>
    <row r="248">
      <c r="A248" s="9" t="str">
        <f t="array" ref="A248">IF(ISBLANK(B248), "", concatenate("R", ROW()))</f>
        <v/>
      </c>
      <c r="B248" s="9" t="str">
        <f>IFERROR(__xludf.DUMMYFUNCTION(" QUERY(Request_Import!A248:H248, ""Select B"")"),"")</f>
        <v/>
      </c>
      <c r="C248" s="1" t="str">
        <f>IFERROR(__xludf.DUMMYFUNCTION(" QUERY(Request_Import!A248:H248, ""Select C"")"),"")</f>
        <v/>
      </c>
      <c r="D248" s="1" t="str">
        <f>IFERROR(__xludf.DUMMYFUNCTION(" QUERY(Request_Import!A248:H248, ""Select D"")"),"")</f>
        <v/>
      </c>
      <c r="E248" s="1" t="str">
        <f>IFERROR(__xludf.DUMMYFUNCTION(" QUERY(Request_Import!A248:H248, ""Select E"")"),"")</f>
        <v/>
      </c>
      <c r="F248" s="1" t="str">
        <f>IFERROR(__xludf.DUMMYFUNCTION(" QUERY(Request_Import!A248:H248, ""Select G"")"),"")</f>
        <v/>
      </c>
      <c r="G248" s="1" t="str">
        <f>IFERROR(__xludf.DUMMYFUNCTION(" QUERY(Request_Import!A248:H248, ""Select H"")"),"")</f>
        <v/>
      </c>
      <c r="H248" s="1" t="str">
        <f>IFERROR(__xludf.DUMMYFUNCTION(" IF(ISBLANK(B248), """", TIMEVALUE(ARRAYFORMULA(QUERY(Request_Import!D248:K248, ""Select I""))))"),"")</f>
        <v/>
      </c>
      <c r="I248" s="1" t="str">
        <f>IFERROR(__xludf.DUMMYFUNCTION(" QUERY(Request_Import!A248:J248, ""Select F"")"),"")</f>
        <v/>
      </c>
      <c r="J248" s="1" t="str">
        <f>IFERROR(__xludf.DUMMYFUNCTION(" QUERY(Request_Import!A248:J248, ""Select J"")"),"")</f>
        <v/>
      </c>
    </row>
    <row r="249">
      <c r="A249" s="9" t="str">
        <f t="array" ref="A249">IF(ISBLANK(B249), "", concatenate("R", ROW()))</f>
        <v/>
      </c>
      <c r="B249" s="9" t="str">
        <f>IFERROR(__xludf.DUMMYFUNCTION(" QUERY(Request_Import!A249:H249, ""Select B"")"),"")</f>
        <v/>
      </c>
      <c r="C249" s="1" t="str">
        <f>IFERROR(__xludf.DUMMYFUNCTION(" QUERY(Request_Import!A249:H249, ""Select C"")"),"")</f>
        <v/>
      </c>
      <c r="D249" s="1" t="str">
        <f>IFERROR(__xludf.DUMMYFUNCTION(" QUERY(Request_Import!A249:H249, ""Select D"")"),"")</f>
        <v/>
      </c>
      <c r="E249" s="1" t="str">
        <f>IFERROR(__xludf.DUMMYFUNCTION(" QUERY(Request_Import!A249:H249, ""Select E"")"),"")</f>
        <v/>
      </c>
      <c r="F249" s="1" t="str">
        <f>IFERROR(__xludf.DUMMYFUNCTION(" QUERY(Request_Import!A249:H249, ""Select G"")"),"")</f>
        <v/>
      </c>
      <c r="G249" s="1" t="str">
        <f>IFERROR(__xludf.DUMMYFUNCTION(" QUERY(Request_Import!A249:H249, ""Select H"")"),"")</f>
        <v/>
      </c>
      <c r="H249" s="1" t="str">
        <f>IFERROR(__xludf.DUMMYFUNCTION(" IF(ISBLANK(B249), """", TIMEVALUE(ARRAYFORMULA(QUERY(Request_Import!D249:K249, ""Select I""))))"),"")</f>
        <v/>
      </c>
      <c r="I249" s="1" t="str">
        <f>IFERROR(__xludf.DUMMYFUNCTION(" QUERY(Request_Import!A249:J249, ""Select F"")"),"")</f>
        <v/>
      </c>
      <c r="J249" s="1" t="str">
        <f>IFERROR(__xludf.DUMMYFUNCTION(" QUERY(Request_Import!A249:J249, ""Select J"")"),"")</f>
        <v/>
      </c>
    </row>
    <row r="250">
      <c r="A250" s="9" t="str">
        <f t="array" ref="A250">IF(ISBLANK(B250), "", concatenate("R", ROW()))</f>
        <v/>
      </c>
      <c r="B250" s="9" t="str">
        <f>IFERROR(__xludf.DUMMYFUNCTION(" QUERY(Request_Import!A250:H250, ""Select B"")"),"")</f>
        <v/>
      </c>
      <c r="C250" s="1" t="str">
        <f>IFERROR(__xludf.DUMMYFUNCTION(" QUERY(Request_Import!A250:H250, ""Select C"")"),"")</f>
        <v/>
      </c>
      <c r="D250" s="1" t="str">
        <f>IFERROR(__xludf.DUMMYFUNCTION(" QUERY(Request_Import!A250:H250, ""Select D"")"),"")</f>
        <v/>
      </c>
      <c r="E250" s="1" t="str">
        <f>IFERROR(__xludf.DUMMYFUNCTION(" QUERY(Request_Import!A250:H250, ""Select E"")"),"")</f>
        <v/>
      </c>
      <c r="F250" s="1" t="str">
        <f>IFERROR(__xludf.DUMMYFUNCTION(" QUERY(Request_Import!A250:H250, ""Select G"")"),"")</f>
        <v/>
      </c>
      <c r="G250" s="1" t="str">
        <f>IFERROR(__xludf.DUMMYFUNCTION(" QUERY(Request_Import!A250:H250, ""Select H"")"),"")</f>
        <v/>
      </c>
      <c r="H250" s="1" t="str">
        <f>IFERROR(__xludf.DUMMYFUNCTION(" IF(ISBLANK(B250), """", TIMEVALUE(ARRAYFORMULA(QUERY(Request_Import!D250:K250, ""Select I""))))"),"")</f>
        <v/>
      </c>
      <c r="I250" s="1" t="str">
        <f>IFERROR(__xludf.DUMMYFUNCTION(" QUERY(Request_Import!A250:J250, ""Select F"")"),"")</f>
        <v/>
      </c>
      <c r="J250" s="1" t="str">
        <f>IFERROR(__xludf.DUMMYFUNCTION(" QUERY(Request_Import!A250:J250, ""Select J"")"),"")</f>
        <v/>
      </c>
    </row>
    <row r="251">
      <c r="A251" s="9" t="str">
        <f t="array" ref="A251">IF(ISBLANK(B251), "", concatenate("R", ROW()))</f>
        <v/>
      </c>
      <c r="B251" s="9" t="str">
        <f>IFERROR(__xludf.DUMMYFUNCTION(" QUERY(Request_Import!A251:H251, ""Select B"")"),"")</f>
        <v/>
      </c>
      <c r="C251" s="1" t="str">
        <f>IFERROR(__xludf.DUMMYFUNCTION(" QUERY(Request_Import!A251:H251, ""Select C"")"),"")</f>
        <v/>
      </c>
      <c r="D251" s="1" t="str">
        <f>IFERROR(__xludf.DUMMYFUNCTION(" QUERY(Request_Import!A251:H251, ""Select D"")"),"")</f>
        <v/>
      </c>
      <c r="E251" s="1" t="str">
        <f>IFERROR(__xludf.DUMMYFUNCTION(" QUERY(Request_Import!A251:H251, ""Select E"")"),"")</f>
        <v/>
      </c>
      <c r="F251" s="1" t="str">
        <f>IFERROR(__xludf.DUMMYFUNCTION(" QUERY(Request_Import!A251:H251, ""Select G"")"),"")</f>
        <v/>
      </c>
      <c r="G251" s="1" t="str">
        <f>IFERROR(__xludf.DUMMYFUNCTION(" QUERY(Request_Import!A251:H251, ""Select H"")"),"")</f>
        <v/>
      </c>
      <c r="H251" s="1" t="str">
        <f>IFERROR(__xludf.DUMMYFUNCTION(" IF(ISBLANK(B251), """", TIMEVALUE(ARRAYFORMULA(QUERY(Request_Import!D251:K251, ""Select I""))))"),"")</f>
        <v/>
      </c>
      <c r="I251" s="1" t="str">
        <f>IFERROR(__xludf.DUMMYFUNCTION(" QUERY(Request_Import!A251:J251, ""Select F"")"),"")</f>
        <v/>
      </c>
      <c r="J251" s="1" t="str">
        <f>IFERROR(__xludf.DUMMYFUNCTION(" QUERY(Request_Import!A251:J251, ""Select J"")"),"")</f>
        <v/>
      </c>
    </row>
    <row r="252">
      <c r="A252" s="9" t="str">
        <f t="array" ref="A252">IF(ISBLANK(B252), "", concatenate("R", ROW()))</f>
        <v/>
      </c>
      <c r="B252" s="9" t="str">
        <f>IFERROR(__xludf.DUMMYFUNCTION(" QUERY(Request_Import!A252:H252, ""Select B"")"),"")</f>
        <v/>
      </c>
      <c r="C252" s="1" t="str">
        <f>IFERROR(__xludf.DUMMYFUNCTION(" QUERY(Request_Import!A252:H252, ""Select C"")"),"")</f>
        <v/>
      </c>
      <c r="D252" s="1" t="str">
        <f>IFERROR(__xludf.DUMMYFUNCTION(" QUERY(Request_Import!A252:H252, ""Select D"")"),"")</f>
        <v/>
      </c>
      <c r="E252" s="1" t="str">
        <f>IFERROR(__xludf.DUMMYFUNCTION(" QUERY(Request_Import!A252:H252, ""Select E"")"),"")</f>
        <v/>
      </c>
      <c r="F252" s="1" t="str">
        <f>IFERROR(__xludf.DUMMYFUNCTION(" QUERY(Request_Import!A252:H252, ""Select G"")"),"")</f>
        <v/>
      </c>
      <c r="G252" s="1" t="str">
        <f>IFERROR(__xludf.DUMMYFUNCTION(" QUERY(Request_Import!A252:H252, ""Select H"")"),"")</f>
        <v/>
      </c>
      <c r="H252" s="1" t="str">
        <f>IFERROR(__xludf.DUMMYFUNCTION(" IF(ISBLANK(B252), """", TIMEVALUE(ARRAYFORMULA(QUERY(Request_Import!D252:K252, ""Select I""))))"),"")</f>
        <v/>
      </c>
      <c r="I252" s="1" t="str">
        <f>IFERROR(__xludf.DUMMYFUNCTION(" QUERY(Request_Import!A252:J252, ""Select F"")"),"")</f>
        <v/>
      </c>
      <c r="J252" s="1" t="str">
        <f>IFERROR(__xludf.DUMMYFUNCTION(" QUERY(Request_Import!A252:J252, ""Select J"")"),"")</f>
        <v/>
      </c>
    </row>
    <row r="253">
      <c r="A253" s="9" t="str">
        <f t="array" ref="A253">IF(ISBLANK(B253), "", concatenate("R", ROW()))</f>
        <v/>
      </c>
      <c r="B253" s="9" t="str">
        <f>IFERROR(__xludf.DUMMYFUNCTION(" QUERY(Request_Import!A253:H253, ""Select B"")"),"")</f>
        <v/>
      </c>
      <c r="C253" s="1" t="str">
        <f>IFERROR(__xludf.DUMMYFUNCTION(" QUERY(Request_Import!A253:H253, ""Select C"")"),"")</f>
        <v/>
      </c>
      <c r="D253" s="1" t="str">
        <f>IFERROR(__xludf.DUMMYFUNCTION(" QUERY(Request_Import!A253:H253, ""Select D"")"),"")</f>
        <v/>
      </c>
      <c r="E253" s="1" t="str">
        <f>IFERROR(__xludf.DUMMYFUNCTION(" QUERY(Request_Import!A253:H253, ""Select E"")"),"")</f>
        <v/>
      </c>
      <c r="F253" s="1" t="str">
        <f>IFERROR(__xludf.DUMMYFUNCTION(" QUERY(Request_Import!A253:H253, ""Select G"")"),"")</f>
        <v/>
      </c>
      <c r="G253" s="1" t="str">
        <f>IFERROR(__xludf.DUMMYFUNCTION(" QUERY(Request_Import!A253:H253, ""Select H"")"),"")</f>
        <v/>
      </c>
      <c r="H253" s="1" t="str">
        <f>IFERROR(__xludf.DUMMYFUNCTION(" IF(ISBLANK(B253), """", TIMEVALUE(ARRAYFORMULA(QUERY(Request_Import!D253:K253, ""Select I""))))"),"")</f>
        <v/>
      </c>
      <c r="I253" s="1" t="str">
        <f>IFERROR(__xludf.DUMMYFUNCTION(" QUERY(Request_Import!A253:J253, ""Select F"")"),"")</f>
        <v/>
      </c>
      <c r="J253" s="1" t="str">
        <f>IFERROR(__xludf.DUMMYFUNCTION(" QUERY(Request_Import!A253:J253, ""Select J"")"),"")</f>
        <v/>
      </c>
    </row>
    <row r="254">
      <c r="A254" s="9" t="str">
        <f t="array" ref="A254">IF(ISBLANK(B254), "", concatenate("R", ROW()))</f>
        <v/>
      </c>
      <c r="B254" s="9" t="str">
        <f>IFERROR(__xludf.DUMMYFUNCTION(" QUERY(Request_Import!A254:H254, ""Select B"")"),"")</f>
        <v/>
      </c>
      <c r="C254" s="1" t="str">
        <f>IFERROR(__xludf.DUMMYFUNCTION(" QUERY(Request_Import!A254:H254, ""Select C"")"),"")</f>
        <v/>
      </c>
      <c r="D254" s="1" t="str">
        <f>IFERROR(__xludf.DUMMYFUNCTION(" QUERY(Request_Import!A254:H254, ""Select D"")"),"")</f>
        <v/>
      </c>
      <c r="E254" s="1" t="str">
        <f>IFERROR(__xludf.DUMMYFUNCTION(" QUERY(Request_Import!A254:H254, ""Select E"")"),"")</f>
        <v/>
      </c>
      <c r="F254" s="1" t="str">
        <f>IFERROR(__xludf.DUMMYFUNCTION(" QUERY(Request_Import!A254:H254, ""Select G"")"),"")</f>
        <v/>
      </c>
      <c r="G254" s="1" t="str">
        <f>IFERROR(__xludf.DUMMYFUNCTION(" QUERY(Request_Import!A254:H254, ""Select H"")"),"")</f>
        <v/>
      </c>
      <c r="H254" s="1" t="str">
        <f>IFERROR(__xludf.DUMMYFUNCTION(" IF(ISBLANK(B254), """", TIMEVALUE(ARRAYFORMULA(QUERY(Request_Import!D254:K254, ""Select I""))))"),"")</f>
        <v/>
      </c>
      <c r="I254" s="1" t="str">
        <f>IFERROR(__xludf.DUMMYFUNCTION(" QUERY(Request_Import!A254:J254, ""Select F"")"),"")</f>
        <v/>
      </c>
      <c r="J254" s="1" t="str">
        <f>IFERROR(__xludf.DUMMYFUNCTION(" QUERY(Request_Import!A254:J254, ""Select J"")"),"")</f>
        <v/>
      </c>
    </row>
    <row r="255">
      <c r="A255" s="9" t="str">
        <f t="array" ref="A255">IF(ISBLANK(B255), "", concatenate("R", ROW()))</f>
        <v/>
      </c>
      <c r="B255" s="9" t="str">
        <f>IFERROR(__xludf.DUMMYFUNCTION(" QUERY(Request_Import!A255:H255, ""Select B"")"),"")</f>
        <v/>
      </c>
      <c r="C255" s="1" t="str">
        <f>IFERROR(__xludf.DUMMYFUNCTION(" QUERY(Request_Import!A255:H255, ""Select C"")"),"")</f>
        <v/>
      </c>
      <c r="D255" s="1" t="str">
        <f>IFERROR(__xludf.DUMMYFUNCTION(" QUERY(Request_Import!A255:H255, ""Select D"")"),"")</f>
        <v/>
      </c>
      <c r="E255" s="1" t="str">
        <f>IFERROR(__xludf.DUMMYFUNCTION(" QUERY(Request_Import!A255:H255, ""Select E"")"),"")</f>
        <v/>
      </c>
      <c r="F255" s="1" t="str">
        <f>IFERROR(__xludf.DUMMYFUNCTION(" QUERY(Request_Import!A255:H255, ""Select G"")"),"")</f>
        <v/>
      </c>
      <c r="G255" s="1" t="str">
        <f>IFERROR(__xludf.DUMMYFUNCTION(" QUERY(Request_Import!A255:H255, ""Select H"")"),"")</f>
        <v/>
      </c>
      <c r="H255" s="1" t="str">
        <f>IFERROR(__xludf.DUMMYFUNCTION(" IF(ISBLANK(B255), """", TIMEVALUE(ARRAYFORMULA(QUERY(Request_Import!D255:K255, ""Select I""))))"),"")</f>
        <v/>
      </c>
      <c r="I255" s="1" t="str">
        <f>IFERROR(__xludf.DUMMYFUNCTION(" QUERY(Request_Import!A255:J255, ""Select F"")"),"")</f>
        <v/>
      </c>
      <c r="J255" s="1" t="str">
        <f>IFERROR(__xludf.DUMMYFUNCTION(" QUERY(Request_Import!A255:J255, ""Select J"")"),"")</f>
        <v/>
      </c>
    </row>
    <row r="256">
      <c r="A256" s="9" t="str">
        <f t="array" ref="A256">IF(ISBLANK(B256), "", concatenate("R", ROW()))</f>
        <v/>
      </c>
      <c r="B256" s="9" t="str">
        <f>IFERROR(__xludf.DUMMYFUNCTION(" QUERY(Request_Import!A256:H256, ""Select B"")"),"")</f>
        <v/>
      </c>
      <c r="C256" s="1" t="str">
        <f>IFERROR(__xludf.DUMMYFUNCTION(" QUERY(Request_Import!A256:H256, ""Select C"")"),"")</f>
        <v/>
      </c>
      <c r="D256" s="1" t="str">
        <f>IFERROR(__xludf.DUMMYFUNCTION(" QUERY(Request_Import!A256:H256, ""Select D"")"),"")</f>
        <v/>
      </c>
      <c r="E256" s="1" t="str">
        <f>IFERROR(__xludf.DUMMYFUNCTION(" QUERY(Request_Import!A256:H256, ""Select E"")"),"")</f>
        <v/>
      </c>
      <c r="F256" s="1" t="str">
        <f>IFERROR(__xludf.DUMMYFUNCTION(" QUERY(Request_Import!A256:H256, ""Select G"")"),"")</f>
        <v/>
      </c>
      <c r="G256" s="1" t="str">
        <f>IFERROR(__xludf.DUMMYFUNCTION(" QUERY(Request_Import!A256:H256, ""Select H"")"),"")</f>
        <v/>
      </c>
      <c r="H256" s="1" t="str">
        <f>IFERROR(__xludf.DUMMYFUNCTION(" IF(ISBLANK(B256), """", TIMEVALUE(ARRAYFORMULA(QUERY(Request_Import!D256:K256, ""Select I""))))"),"")</f>
        <v/>
      </c>
      <c r="I256" s="1" t="str">
        <f>IFERROR(__xludf.DUMMYFUNCTION(" QUERY(Request_Import!A256:J256, ""Select F"")"),"")</f>
        <v/>
      </c>
      <c r="J256" s="1" t="str">
        <f>IFERROR(__xludf.DUMMYFUNCTION(" QUERY(Request_Import!A256:J256, ""Select J"")"),"")</f>
        <v/>
      </c>
    </row>
    <row r="257">
      <c r="A257" s="9" t="str">
        <f t="array" ref="A257">IF(ISBLANK(B257), "", concatenate("R", ROW()))</f>
        <v/>
      </c>
      <c r="B257" s="9" t="str">
        <f>IFERROR(__xludf.DUMMYFUNCTION(" QUERY(Request_Import!A257:H257, ""Select B"")"),"")</f>
        <v/>
      </c>
      <c r="C257" s="1" t="str">
        <f>IFERROR(__xludf.DUMMYFUNCTION(" QUERY(Request_Import!A257:H257, ""Select C"")"),"")</f>
        <v/>
      </c>
      <c r="D257" s="1" t="str">
        <f>IFERROR(__xludf.DUMMYFUNCTION(" QUERY(Request_Import!A257:H257, ""Select D"")"),"")</f>
        <v/>
      </c>
      <c r="E257" s="1" t="str">
        <f>IFERROR(__xludf.DUMMYFUNCTION(" QUERY(Request_Import!A257:H257, ""Select E"")"),"")</f>
        <v/>
      </c>
      <c r="F257" s="1" t="str">
        <f>IFERROR(__xludf.DUMMYFUNCTION(" QUERY(Request_Import!A257:H257, ""Select G"")"),"")</f>
        <v/>
      </c>
      <c r="G257" s="1" t="str">
        <f>IFERROR(__xludf.DUMMYFUNCTION(" QUERY(Request_Import!A257:H257, ""Select H"")"),"")</f>
        <v/>
      </c>
      <c r="H257" s="1" t="str">
        <f>IFERROR(__xludf.DUMMYFUNCTION(" IF(ISBLANK(B257), """", TIMEVALUE(ARRAYFORMULA(QUERY(Request_Import!D257:K257, ""Select I""))))"),"")</f>
        <v/>
      </c>
      <c r="I257" s="1" t="str">
        <f>IFERROR(__xludf.DUMMYFUNCTION(" QUERY(Request_Import!A257:J257, ""Select F"")"),"")</f>
        <v/>
      </c>
      <c r="J257" s="1" t="str">
        <f>IFERROR(__xludf.DUMMYFUNCTION(" QUERY(Request_Import!A257:J257, ""Select J"")"),"")</f>
        <v/>
      </c>
    </row>
    <row r="258">
      <c r="A258" s="9" t="str">
        <f t="array" ref="A258">IF(ISBLANK(B258), "", concatenate("R", ROW()))</f>
        <v/>
      </c>
      <c r="B258" s="9" t="str">
        <f>IFERROR(__xludf.DUMMYFUNCTION(" QUERY(Request_Import!A258:H258, ""Select B"")"),"")</f>
        <v/>
      </c>
      <c r="C258" s="1" t="str">
        <f>IFERROR(__xludf.DUMMYFUNCTION(" QUERY(Request_Import!A258:H258, ""Select C"")"),"")</f>
        <v/>
      </c>
      <c r="D258" s="1" t="str">
        <f>IFERROR(__xludf.DUMMYFUNCTION(" QUERY(Request_Import!A258:H258, ""Select D"")"),"")</f>
        <v/>
      </c>
      <c r="E258" s="1" t="str">
        <f>IFERROR(__xludf.DUMMYFUNCTION(" QUERY(Request_Import!A258:H258, ""Select E"")"),"")</f>
        <v/>
      </c>
      <c r="F258" s="1" t="str">
        <f>IFERROR(__xludf.DUMMYFUNCTION(" QUERY(Request_Import!A258:H258, ""Select G"")"),"")</f>
        <v/>
      </c>
      <c r="G258" s="1" t="str">
        <f>IFERROR(__xludf.DUMMYFUNCTION(" QUERY(Request_Import!A258:H258, ""Select H"")"),"")</f>
        <v/>
      </c>
      <c r="H258" s="1" t="str">
        <f>IFERROR(__xludf.DUMMYFUNCTION(" IF(ISBLANK(B258), """", TIMEVALUE(ARRAYFORMULA(QUERY(Request_Import!D258:K258, ""Select I""))))"),"")</f>
        <v/>
      </c>
      <c r="I258" s="1" t="str">
        <f>IFERROR(__xludf.DUMMYFUNCTION(" QUERY(Request_Import!A258:J258, ""Select F"")"),"")</f>
        <v/>
      </c>
      <c r="J258" s="1" t="str">
        <f>IFERROR(__xludf.DUMMYFUNCTION(" QUERY(Request_Import!A258:J258, ""Select J"")"),"")</f>
        <v/>
      </c>
    </row>
    <row r="259">
      <c r="A259" s="9" t="str">
        <f t="array" ref="A259">IF(ISBLANK(B259), "", concatenate("R", ROW()))</f>
        <v/>
      </c>
      <c r="B259" s="9" t="str">
        <f>IFERROR(__xludf.DUMMYFUNCTION(" QUERY(Request_Import!A259:H259, ""Select B"")"),"")</f>
        <v/>
      </c>
      <c r="C259" s="1" t="str">
        <f>IFERROR(__xludf.DUMMYFUNCTION(" QUERY(Request_Import!A259:H259, ""Select C"")"),"")</f>
        <v/>
      </c>
      <c r="D259" s="1" t="str">
        <f>IFERROR(__xludf.DUMMYFUNCTION(" QUERY(Request_Import!A259:H259, ""Select D"")"),"")</f>
        <v/>
      </c>
      <c r="E259" s="1" t="str">
        <f>IFERROR(__xludf.DUMMYFUNCTION(" QUERY(Request_Import!A259:H259, ""Select E"")"),"")</f>
        <v/>
      </c>
      <c r="F259" s="1" t="str">
        <f>IFERROR(__xludf.DUMMYFUNCTION(" QUERY(Request_Import!A259:H259, ""Select G"")"),"")</f>
        <v/>
      </c>
      <c r="G259" s="1" t="str">
        <f>IFERROR(__xludf.DUMMYFUNCTION(" QUERY(Request_Import!A259:H259, ""Select H"")"),"")</f>
        <v/>
      </c>
      <c r="H259" s="1" t="str">
        <f>IFERROR(__xludf.DUMMYFUNCTION(" IF(ISBLANK(B259), """", TIMEVALUE(ARRAYFORMULA(QUERY(Request_Import!D259:K259, ""Select I""))))"),"")</f>
        <v/>
      </c>
      <c r="I259" s="1" t="str">
        <f>IFERROR(__xludf.DUMMYFUNCTION(" QUERY(Request_Import!A259:J259, ""Select F"")"),"")</f>
        <v/>
      </c>
      <c r="J259" s="1" t="str">
        <f>IFERROR(__xludf.DUMMYFUNCTION(" QUERY(Request_Import!A259:J259, ""Select J"")"),"")</f>
        <v/>
      </c>
    </row>
    <row r="260">
      <c r="A260" s="9" t="str">
        <f t="array" ref="A260">IF(ISBLANK(B260), "", concatenate("R", ROW()))</f>
        <v/>
      </c>
      <c r="B260" s="9" t="str">
        <f>IFERROR(__xludf.DUMMYFUNCTION(" QUERY(Request_Import!A260:H260, ""Select B"")"),"")</f>
        <v/>
      </c>
      <c r="C260" s="1" t="str">
        <f>IFERROR(__xludf.DUMMYFUNCTION(" QUERY(Request_Import!A260:H260, ""Select C"")"),"")</f>
        <v/>
      </c>
      <c r="D260" s="1" t="str">
        <f>IFERROR(__xludf.DUMMYFUNCTION(" QUERY(Request_Import!A260:H260, ""Select D"")"),"")</f>
        <v/>
      </c>
      <c r="E260" s="1" t="str">
        <f>IFERROR(__xludf.DUMMYFUNCTION(" QUERY(Request_Import!A260:H260, ""Select E"")"),"")</f>
        <v/>
      </c>
      <c r="F260" s="1" t="str">
        <f>IFERROR(__xludf.DUMMYFUNCTION(" QUERY(Request_Import!A260:H260, ""Select G"")"),"")</f>
        <v/>
      </c>
      <c r="G260" s="1" t="str">
        <f>IFERROR(__xludf.DUMMYFUNCTION(" QUERY(Request_Import!A260:H260, ""Select H"")"),"")</f>
        <v/>
      </c>
      <c r="H260" s="1" t="str">
        <f>IFERROR(__xludf.DUMMYFUNCTION(" IF(ISBLANK(B260), """", TIMEVALUE(ARRAYFORMULA(QUERY(Request_Import!D260:K260, ""Select I""))))"),"")</f>
        <v/>
      </c>
      <c r="I260" s="1" t="str">
        <f>IFERROR(__xludf.DUMMYFUNCTION(" QUERY(Request_Import!A260:J260, ""Select F"")"),"")</f>
        <v/>
      </c>
      <c r="J260" s="1" t="str">
        <f>IFERROR(__xludf.DUMMYFUNCTION(" QUERY(Request_Import!A260:J260, ""Select J"")"),"")</f>
        <v/>
      </c>
    </row>
    <row r="261">
      <c r="A261" s="9" t="str">
        <f t="array" ref="A261">IF(ISBLANK(B261), "", concatenate("R", ROW()))</f>
        <v/>
      </c>
      <c r="B261" s="9" t="str">
        <f>IFERROR(__xludf.DUMMYFUNCTION(" QUERY(Request_Import!A261:H261, ""Select B"")"),"")</f>
        <v/>
      </c>
      <c r="C261" s="1" t="str">
        <f>IFERROR(__xludf.DUMMYFUNCTION(" QUERY(Request_Import!A261:H261, ""Select C"")"),"")</f>
        <v/>
      </c>
      <c r="D261" s="1" t="str">
        <f>IFERROR(__xludf.DUMMYFUNCTION(" QUERY(Request_Import!A261:H261, ""Select D"")"),"")</f>
        <v/>
      </c>
      <c r="E261" s="1" t="str">
        <f>IFERROR(__xludf.DUMMYFUNCTION(" QUERY(Request_Import!A261:H261, ""Select E"")"),"")</f>
        <v/>
      </c>
      <c r="F261" s="1" t="str">
        <f>IFERROR(__xludf.DUMMYFUNCTION(" QUERY(Request_Import!A261:H261, ""Select G"")"),"")</f>
        <v/>
      </c>
      <c r="G261" s="1" t="str">
        <f>IFERROR(__xludf.DUMMYFUNCTION(" QUERY(Request_Import!A261:H261, ""Select H"")"),"")</f>
        <v/>
      </c>
      <c r="H261" s="1" t="str">
        <f>IFERROR(__xludf.DUMMYFUNCTION(" IF(ISBLANK(B261), """", TIMEVALUE(ARRAYFORMULA(QUERY(Request_Import!D261:K261, ""Select I""))))"),"")</f>
        <v/>
      </c>
      <c r="I261" s="1" t="str">
        <f>IFERROR(__xludf.DUMMYFUNCTION(" QUERY(Request_Import!A261:J261, ""Select F"")"),"")</f>
        <v/>
      </c>
      <c r="J261" s="1" t="str">
        <f>IFERROR(__xludf.DUMMYFUNCTION(" QUERY(Request_Import!A261:J261, ""Select J"")"),"")</f>
        <v/>
      </c>
    </row>
    <row r="262">
      <c r="A262" s="9" t="str">
        <f t="array" ref="A262">IF(ISBLANK(B262), "", concatenate("R", ROW()))</f>
        <v/>
      </c>
      <c r="B262" s="9" t="str">
        <f>IFERROR(__xludf.DUMMYFUNCTION(" QUERY(Request_Import!A262:H262, ""Select B"")"),"")</f>
        <v/>
      </c>
      <c r="C262" s="1" t="str">
        <f>IFERROR(__xludf.DUMMYFUNCTION(" QUERY(Request_Import!A262:H262, ""Select C"")"),"")</f>
        <v/>
      </c>
      <c r="D262" s="1" t="str">
        <f>IFERROR(__xludf.DUMMYFUNCTION(" QUERY(Request_Import!A262:H262, ""Select D"")"),"")</f>
        <v/>
      </c>
      <c r="E262" s="1" t="str">
        <f>IFERROR(__xludf.DUMMYFUNCTION(" QUERY(Request_Import!A262:H262, ""Select E"")"),"")</f>
        <v/>
      </c>
      <c r="F262" s="1" t="str">
        <f>IFERROR(__xludf.DUMMYFUNCTION(" QUERY(Request_Import!A262:H262, ""Select G"")"),"")</f>
        <v/>
      </c>
      <c r="G262" s="1" t="str">
        <f>IFERROR(__xludf.DUMMYFUNCTION(" QUERY(Request_Import!A262:H262, ""Select H"")"),"")</f>
        <v/>
      </c>
      <c r="H262" s="1" t="str">
        <f>IFERROR(__xludf.DUMMYFUNCTION(" IF(ISBLANK(B262), """", TIMEVALUE(ARRAYFORMULA(QUERY(Request_Import!D262:K262, ""Select I""))))"),"")</f>
        <v/>
      </c>
      <c r="I262" s="1" t="str">
        <f>IFERROR(__xludf.DUMMYFUNCTION(" QUERY(Request_Import!A262:J262, ""Select F"")"),"")</f>
        <v/>
      </c>
      <c r="J262" s="1" t="str">
        <f>IFERROR(__xludf.DUMMYFUNCTION(" QUERY(Request_Import!A262:J262, ""Select J"")"),"")</f>
        <v/>
      </c>
    </row>
    <row r="263">
      <c r="A263" s="9" t="str">
        <f t="array" ref="A263">IF(ISBLANK(B263), "", concatenate("R", ROW()))</f>
        <v/>
      </c>
      <c r="B263" s="9" t="str">
        <f>IFERROR(__xludf.DUMMYFUNCTION(" QUERY(Request_Import!A263:H263, ""Select B"")"),"")</f>
        <v/>
      </c>
      <c r="C263" s="1" t="str">
        <f>IFERROR(__xludf.DUMMYFUNCTION(" QUERY(Request_Import!A263:H263, ""Select C"")"),"")</f>
        <v/>
      </c>
      <c r="D263" s="1" t="str">
        <f>IFERROR(__xludf.DUMMYFUNCTION(" QUERY(Request_Import!A263:H263, ""Select D"")"),"")</f>
        <v/>
      </c>
      <c r="E263" s="1" t="str">
        <f>IFERROR(__xludf.DUMMYFUNCTION(" QUERY(Request_Import!A263:H263, ""Select E"")"),"")</f>
        <v/>
      </c>
      <c r="F263" s="1" t="str">
        <f>IFERROR(__xludf.DUMMYFUNCTION(" QUERY(Request_Import!A263:H263, ""Select G"")"),"")</f>
        <v/>
      </c>
      <c r="G263" s="1" t="str">
        <f>IFERROR(__xludf.DUMMYFUNCTION(" QUERY(Request_Import!A263:H263, ""Select H"")"),"")</f>
        <v/>
      </c>
      <c r="H263" s="1" t="str">
        <f>IFERROR(__xludf.DUMMYFUNCTION(" IF(ISBLANK(B263), """", TIMEVALUE(ARRAYFORMULA(QUERY(Request_Import!D263:K263, ""Select I""))))"),"")</f>
        <v/>
      </c>
      <c r="I263" s="1" t="str">
        <f>IFERROR(__xludf.DUMMYFUNCTION(" QUERY(Request_Import!A263:J263, ""Select F"")"),"")</f>
        <v/>
      </c>
      <c r="J263" s="1" t="str">
        <f>IFERROR(__xludf.DUMMYFUNCTION(" QUERY(Request_Import!A263:J263, ""Select J"")"),"")</f>
        <v/>
      </c>
    </row>
    <row r="264">
      <c r="A264" s="9" t="str">
        <f t="array" ref="A264">IF(ISBLANK(B264), "", concatenate("R", ROW()))</f>
        <v/>
      </c>
      <c r="B264" s="9" t="str">
        <f>IFERROR(__xludf.DUMMYFUNCTION(" QUERY(Request_Import!A264:H264, ""Select B"")"),"")</f>
        <v/>
      </c>
      <c r="C264" s="1" t="str">
        <f>IFERROR(__xludf.DUMMYFUNCTION(" QUERY(Request_Import!A264:H264, ""Select C"")"),"")</f>
        <v/>
      </c>
      <c r="D264" s="1" t="str">
        <f>IFERROR(__xludf.DUMMYFUNCTION(" QUERY(Request_Import!A264:H264, ""Select D"")"),"")</f>
        <v/>
      </c>
      <c r="E264" s="1" t="str">
        <f>IFERROR(__xludf.DUMMYFUNCTION(" QUERY(Request_Import!A264:H264, ""Select E"")"),"")</f>
        <v/>
      </c>
      <c r="F264" s="1" t="str">
        <f>IFERROR(__xludf.DUMMYFUNCTION(" QUERY(Request_Import!A264:H264, ""Select G"")"),"")</f>
        <v/>
      </c>
      <c r="G264" s="1" t="str">
        <f>IFERROR(__xludf.DUMMYFUNCTION(" QUERY(Request_Import!A264:H264, ""Select H"")"),"")</f>
        <v/>
      </c>
      <c r="H264" s="1" t="str">
        <f>IFERROR(__xludf.DUMMYFUNCTION(" IF(ISBLANK(B264), """", TIMEVALUE(ARRAYFORMULA(QUERY(Request_Import!D264:K264, ""Select I""))))"),"")</f>
        <v/>
      </c>
      <c r="I264" s="1" t="str">
        <f>IFERROR(__xludf.DUMMYFUNCTION(" QUERY(Request_Import!A264:J264, ""Select F"")"),"")</f>
        <v/>
      </c>
      <c r="J264" s="1" t="str">
        <f>IFERROR(__xludf.DUMMYFUNCTION(" QUERY(Request_Import!A264:J264, ""Select J"")"),"")</f>
        <v/>
      </c>
    </row>
    <row r="265">
      <c r="A265" s="9" t="str">
        <f t="array" ref="A265">IF(ISBLANK(B265), "", concatenate("R", ROW()))</f>
        <v/>
      </c>
      <c r="B265" s="9" t="str">
        <f>IFERROR(__xludf.DUMMYFUNCTION(" QUERY(Request_Import!A265:H265, ""Select B"")"),"")</f>
        <v/>
      </c>
      <c r="C265" s="1" t="str">
        <f>IFERROR(__xludf.DUMMYFUNCTION(" QUERY(Request_Import!A265:H265, ""Select C"")"),"")</f>
        <v/>
      </c>
      <c r="D265" s="1" t="str">
        <f>IFERROR(__xludf.DUMMYFUNCTION(" QUERY(Request_Import!A265:H265, ""Select D"")"),"")</f>
        <v/>
      </c>
      <c r="E265" s="1" t="str">
        <f>IFERROR(__xludf.DUMMYFUNCTION(" QUERY(Request_Import!A265:H265, ""Select E"")"),"")</f>
        <v/>
      </c>
      <c r="F265" s="1" t="str">
        <f>IFERROR(__xludf.DUMMYFUNCTION(" QUERY(Request_Import!A265:H265, ""Select G"")"),"")</f>
        <v/>
      </c>
      <c r="G265" s="1" t="str">
        <f>IFERROR(__xludf.DUMMYFUNCTION(" QUERY(Request_Import!A265:H265, ""Select H"")"),"")</f>
        <v/>
      </c>
      <c r="H265" s="1" t="str">
        <f>IFERROR(__xludf.DUMMYFUNCTION(" IF(ISBLANK(B265), """", TIMEVALUE(ARRAYFORMULA(QUERY(Request_Import!D265:K265, ""Select I""))))"),"")</f>
        <v/>
      </c>
      <c r="I265" s="1" t="str">
        <f>IFERROR(__xludf.DUMMYFUNCTION(" QUERY(Request_Import!A265:J265, ""Select F"")"),"")</f>
        <v/>
      </c>
      <c r="J265" s="1" t="str">
        <f>IFERROR(__xludf.DUMMYFUNCTION(" QUERY(Request_Import!A265:J265, ""Select J"")"),"")</f>
        <v/>
      </c>
    </row>
    <row r="266">
      <c r="A266" s="9" t="str">
        <f t="array" ref="A266">IF(ISBLANK(B266), "", concatenate("R", ROW()))</f>
        <v/>
      </c>
      <c r="B266" s="9" t="str">
        <f>IFERROR(__xludf.DUMMYFUNCTION(" QUERY(Request_Import!A266:H266, ""Select B"")"),"")</f>
        <v/>
      </c>
      <c r="C266" s="1" t="str">
        <f>IFERROR(__xludf.DUMMYFUNCTION(" QUERY(Request_Import!A266:H266, ""Select C"")"),"")</f>
        <v/>
      </c>
      <c r="D266" s="1" t="str">
        <f>IFERROR(__xludf.DUMMYFUNCTION(" QUERY(Request_Import!A266:H266, ""Select D"")"),"")</f>
        <v/>
      </c>
      <c r="E266" s="1" t="str">
        <f>IFERROR(__xludf.DUMMYFUNCTION(" QUERY(Request_Import!A266:H266, ""Select E"")"),"")</f>
        <v/>
      </c>
      <c r="F266" s="1" t="str">
        <f>IFERROR(__xludf.DUMMYFUNCTION(" QUERY(Request_Import!A266:H266, ""Select G"")"),"")</f>
        <v/>
      </c>
      <c r="G266" s="1" t="str">
        <f>IFERROR(__xludf.DUMMYFUNCTION(" QUERY(Request_Import!A266:H266, ""Select H"")"),"")</f>
        <v/>
      </c>
      <c r="H266" s="1" t="str">
        <f>IFERROR(__xludf.DUMMYFUNCTION(" IF(ISBLANK(B266), """", TIMEVALUE(ARRAYFORMULA(QUERY(Request_Import!D266:K266, ""Select I""))))"),"")</f>
        <v/>
      </c>
      <c r="I266" s="1" t="str">
        <f>IFERROR(__xludf.DUMMYFUNCTION(" QUERY(Request_Import!A266:J266, ""Select F"")"),"")</f>
        <v/>
      </c>
      <c r="J266" s="1" t="str">
        <f>IFERROR(__xludf.DUMMYFUNCTION(" QUERY(Request_Import!A266:J266, ""Select J"")"),"")</f>
        <v/>
      </c>
    </row>
    <row r="267">
      <c r="A267" s="9" t="str">
        <f t="array" ref="A267">IF(ISBLANK(B267), "", concatenate("R", ROW()))</f>
        <v/>
      </c>
      <c r="B267" s="9" t="str">
        <f>IFERROR(__xludf.DUMMYFUNCTION(" QUERY(Request_Import!A267:H267, ""Select B"")"),"")</f>
        <v/>
      </c>
      <c r="C267" s="1" t="str">
        <f>IFERROR(__xludf.DUMMYFUNCTION(" QUERY(Request_Import!A267:H267, ""Select C"")"),"")</f>
        <v/>
      </c>
      <c r="D267" s="1" t="str">
        <f>IFERROR(__xludf.DUMMYFUNCTION(" QUERY(Request_Import!A267:H267, ""Select D"")"),"")</f>
        <v/>
      </c>
      <c r="E267" s="1" t="str">
        <f>IFERROR(__xludf.DUMMYFUNCTION(" QUERY(Request_Import!A267:H267, ""Select E"")"),"")</f>
        <v/>
      </c>
      <c r="F267" s="1" t="str">
        <f>IFERROR(__xludf.DUMMYFUNCTION(" QUERY(Request_Import!A267:H267, ""Select G"")"),"")</f>
        <v/>
      </c>
      <c r="G267" s="1" t="str">
        <f>IFERROR(__xludf.DUMMYFUNCTION(" QUERY(Request_Import!A267:H267, ""Select H"")"),"")</f>
        <v/>
      </c>
      <c r="H267" s="1" t="str">
        <f>IFERROR(__xludf.DUMMYFUNCTION(" IF(ISBLANK(B267), """", TIMEVALUE(ARRAYFORMULA(QUERY(Request_Import!D267:K267, ""Select I""))))"),"")</f>
        <v/>
      </c>
      <c r="I267" s="1" t="str">
        <f>IFERROR(__xludf.DUMMYFUNCTION(" QUERY(Request_Import!A267:J267, ""Select F"")"),"")</f>
        <v/>
      </c>
      <c r="J267" s="1" t="str">
        <f>IFERROR(__xludf.DUMMYFUNCTION(" QUERY(Request_Import!A267:J267, ""Select J"")"),"")</f>
        <v/>
      </c>
    </row>
    <row r="268">
      <c r="A268" s="9" t="str">
        <f t="array" ref="A268">IF(ISBLANK(B268), "", concatenate("R", ROW()))</f>
        <v/>
      </c>
      <c r="B268" s="9" t="str">
        <f>IFERROR(__xludf.DUMMYFUNCTION(" QUERY(Request_Import!A268:H268, ""Select B"")"),"")</f>
        <v/>
      </c>
      <c r="C268" s="1" t="str">
        <f>IFERROR(__xludf.DUMMYFUNCTION(" QUERY(Request_Import!A268:H268, ""Select C"")"),"")</f>
        <v/>
      </c>
      <c r="D268" s="1" t="str">
        <f>IFERROR(__xludf.DUMMYFUNCTION(" QUERY(Request_Import!A268:H268, ""Select D"")"),"")</f>
        <v/>
      </c>
      <c r="E268" s="1" t="str">
        <f>IFERROR(__xludf.DUMMYFUNCTION(" QUERY(Request_Import!A268:H268, ""Select E"")"),"")</f>
        <v/>
      </c>
      <c r="F268" s="1" t="str">
        <f>IFERROR(__xludf.DUMMYFUNCTION(" QUERY(Request_Import!A268:H268, ""Select G"")"),"")</f>
        <v/>
      </c>
      <c r="G268" s="1" t="str">
        <f>IFERROR(__xludf.DUMMYFUNCTION(" QUERY(Request_Import!A268:H268, ""Select H"")"),"")</f>
        <v/>
      </c>
      <c r="H268" s="1" t="str">
        <f>IFERROR(__xludf.DUMMYFUNCTION(" IF(ISBLANK(B268), """", TIMEVALUE(ARRAYFORMULA(QUERY(Request_Import!D268:K268, ""Select I""))))"),"")</f>
        <v/>
      </c>
      <c r="I268" s="1" t="str">
        <f>IFERROR(__xludf.DUMMYFUNCTION(" QUERY(Request_Import!A268:J268, ""Select F"")"),"")</f>
        <v/>
      </c>
      <c r="J268" s="1" t="str">
        <f>IFERROR(__xludf.DUMMYFUNCTION(" QUERY(Request_Import!A268:J268, ""Select J"")"),"")</f>
        <v/>
      </c>
    </row>
    <row r="269">
      <c r="A269" s="9" t="str">
        <f t="array" ref="A269">IF(ISBLANK(B269), "", concatenate("R", ROW()))</f>
        <v/>
      </c>
      <c r="B269" s="9" t="str">
        <f>IFERROR(__xludf.DUMMYFUNCTION(" QUERY(Request_Import!A269:H269, ""Select B"")"),"")</f>
        <v/>
      </c>
      <c r="C269" s="1" t="str">
        <f>IFERROR(__xludf.DUMMYFUNCTION(" QUERY(Request_Import!A269:H269, ""Select C"")"),"")</f>
        <v/>
      </c>
      <c r="D269" s="1" t="str">
        <f>IFERROR(__xludf.DUMMYFUNCTION(" QUERY(Request_Import!A269:H269, ""Select D"")"),"")</f>
        <v/>
      </c>
      <c r="E269" s="1" t="str">
        <f>IFERROR(__xludf.DUMMYFUNCTION(" QUERY(Request_Import!A269:H269, ""Select E"")"),"")</f>
        <v/>
      </c>
      <c r="F269" s="1" t="str">
        <f>IFERROR(__xludf.DUMMYFUNCTION(" QUERY(Request_Import!A269:H269, ""Select G"")"),"")</f>
        <v/>
      </c>
      <c r="G269" s="1" t="str">
        <f>IFERROR(__xludf.DUMMYFUNCTION(" QUERY(Request_Import!A269:H269, ""Select H"")"),"")</f>
        <v/>
      </c>
      <c r="H269" s="1" t="str">
        <f>IFERROR(__xludf.DUMMYFUNCTION(" IF(ISBLANK(B269), """", TIMEVALUE(ARRAYFORMULA(QUERY(Request_Import!D269:K269, ""Select I""))))"),"")</f>
        <v/>
      </c>
      <c r="I269" s="1" t="str">
        <f>IFERROR(__xludf.DUMMYFUNCTION(" QUERY(Request_Import!A269:J269, ""Select F"")"),"")</f>
        <v/>
      </c>
      <c r="J269" s="1" t="str">
        <f>IFERROR(__xludf.DUMMYFUNCTION(" QUERY(Request_Import!A269:J269, ""Select J"")"),"")</f>
        <v/>
      </c>
    </row>
    <row r="270">
      <c r="A270" s="9" t="str">
        <f t="array" ref="A270">IF(ISBLANK(B270), "", concatenate("R", ROW()))</f>
        <v/>
      </c>
      <c r="B270" s="9" t="str">
        <f>IFERROR(__xludf.DUMMYFUNCTION(" QUERY(Request_Import!A270:H270, ""Select B"")"),"")</f>
        <v/>
      </c>
      <c r="C270" s="1" t="str">
        <f>IFERROR(__xludf.DUMMYFUNCTION(" QUERY(Request_Import!A270:H270, ""Select C"")"),"")</f>
        <v/>
      </c>
      <c r="D270" s="1" t="str">
        <f>IFERROR(__xludf.DUMMYFUNCTION(" QUERY(Request_Import!A270:H270, ""Select D"")"),"")</f>
        <v/>
      </c>
      <c r="E270" s="1" t="str">
        <f>IFERROR(__xludf.DUMMYFUNCTION(" QUERY(Request_Import!A270:H270, ""Select E"")"),"")</f>
        <v/>
      </c>
      <c r="F270" s="1" t="str">
        <f>IFERROR(__xludf.DUMMYFUNCTION(" QUERY(Request_Import!A270:H270, ""Select G"")"),"")</f>
        <v/>
      </c>
      <c r="G270" s="1" t="str">
        <f>IFERROR(__xludf.DUMMYFUNCTION(" QUERY(Request_Import!A270:H270, ""Select H"")"),"")</f>
        <v/>
      </c>
      <c r="H270" s="1" t="str">
        <f>IFERROR(__xludf.DUMMYFUNCTION(" IF(ISBLANK(B270), """", TIMEVALUE(ARRAYFORMULA(QUERY(Request_Import!D270:K270, ""Select I""))))"),"")</f>
        <v/>
      </c>
      <c r="I270" s="1" t="str">
        <f>IFERROR(__xludf.DUMMYFUNCTION(" QUERY(Request_Import!A270:J270, ""Select F"")"),"")</f>
        <v/>
      </c>
      <c r="J270" s="1" t="str">
        <f>IFERROR(__xludf.DUMMYFUNCTION(" QUERY(Request_Import!A270:J270, ""Select J"")"),"")</f>
        <v/>
      </c>
    </row>
    <row r="271">
      <c r="A271" s="9" t="str">
        <f t="array" ref="A271">IF(ISBLANK(B271), "", concatenate("R", ROW()))</f>
        <v/>
      </c>
      <c r="B271" s="9" t="str">
        <f>IFERROR(__xludf.DUMMYFUNCTION(" QUERY(Request_Import!A271:H271, ""Select B"")"),"")</f>
        <v/>
      </c>
      <c r="C271" s="1" t="str">
        <f>IFERROR(__xludf.DUMMYFUNCTION(" QUERY(Request_Import!A271:H271, ""Select C"")"),"")</f>
        <v/>
      </c>
      <c r="D271" s="1" t="str">
        <f>IFERROR(__xludf.DUMMYFUNCTION(" QUERY(Request_Import!A271:H271, ""Select D"")"),"")</f>
        <v/>
      </c>
      <c r="E271" s="1" t="str">
        <f>IFERROR(__xludf.DUMMYFUNCTION(" QUERY(Request_Import!A271:H271, ""Select E"")"),"")</f>
        <v/>
      </c>
      <c r="F271" s="1" t="str">
        <f>IFERROR(__xludf.DUMMYFUNCTION(" QUERY(Request_Import!A271:H271, ""Select G"")"),"")</f>
        <v/>
      </c>
      <c r="G271" s="1" t="str">
        <f>IFERROR(__xludf.DUMMYFUNCTION(" QUERY(Request_Import!A271:H271, ""Select H"")"),"")</f>
        <v/>
      </c>
      <c r="H271" s="1" t="str">
        <f>IFERROR(__xludf.DUMMYFUNCTION(" IF(ISBLANK(B271), """", TIMEVALUE(ARRAYFORMULA(QUERY(Request_Import!D271:K271, ""Select I""))))"),"")</f>
        <v/>
      </c>
      <c r="I271" s="1" t="str">
        <f>IFERROR(__xludf.DUMMYFUNCTION(" QUERY(Request_Import!A271:J271, ""Select F"")"),"")</f>
        <v/>
      </c>
      <c r="J271" s="1" t="str">
        <f>IFERROR(__xludf.DUMMYFUNCTION(" QUERY(Request_Import!A271:J271, ""Select J"")"),"")</f>
        <v/>
      </c>
    </row>
    <row r="272">
      <c r="A272" s="9" t="str">
        <f t="array" ref="A272">IF(ISBLANK(B272), "", concatenate("R", ROW()))</f>
        <v/>
      </c>
      <c r="B272" s="9" t="str">
        <f>IFERROR(__xludf.DUMMYFUNCTION(" QUERY(Request_Import!A272:H272, ""Select B"")"),"")</f>
        <v/>
      </c>
      <c r="C272" s="1" t="str">
        <f>IFERROR(__xludf.DUMMYFUNCTION(" QUERY(Request_Import!A272:H272, ""Select C"")"),"")</f>
        <v/>
      </c>
      <c r="D272" s="1" t="str">
        <f>IFERROR(__xludf.DUMMYFUNCTION(" QUERY(Request_Import!A272:H272, ""Select D"")"),"")</f>
        <v/>
      </c>
      <c r="E272" s="1" t="str">
        <f>IFERROR(__xludf.DUMMYFUNCTION(" QUERY(Request_Import!A272:H272, ""Select E"")"),"")</f>
        <v/>
      </c>
      <c r="F272" s="1" t="str">
        <f>IFERROR(__xludf.DUMMYFUNCTION(" QUERY(Request_Import!A272:H272, ""Select G"")"),"")</f>
        <v/>
      </c>
      <c r="G272" s="1" t="str">
        <f>IFERROR(__xludf.DUMMYFUNCTION(" QUERY(Request_Import!A272:H272, ""Select H"")"),"")</f>
        <v/>
      </c>
      <c r="H272" s="1" t="str">
        <f>IFERROR(__xludf.DUMMYFUNCTION(" IF(ISBLANK(B272), """", TIMEVALUE(ARRAYFORMULA(QUERY(Request_Import!D272:K272, ""Select I""))))"),"")</f>
        <v/>
      </c>
      <c r="I272" s="1" t="str">
        <f>IFERROR(__xludf.DUMMYFUNCTION(" QUERY(Request_Import!A272:J272, ""Select F"")"),"")</f>
        <v/>
      </c>
      <c r="J272" s="1" t="str">
        <f>IFERROR(__xludf.DUMMYFUNCTION(" QUERY(Request_Import!A272:J272, ""Select J"")"),"")</f>
        <v/>
      </c>
    </row>
    <row r="273">
      <c r="A273" s="9" t="str">
        <f t="array" ref="A273">IF(ISBLANK(B273), "", concatenate("R", ROW()))</f>
        <v/>
      </c>
      <c r="B273" s="9" t="str">
        <f>IFERROR(__xludf.DUMMYFUNCTION(" QUERY(Request_Import!A273:H273, ""Select B"")"),"")</f>
        <v/>
      </c>
      <c r="C273" s="1" t="str">
        <f>IFERROR(__xludf.DUMMYFUNCTION(" QUERY(Request_Import!A273:H273, ""Select C"")"),"")</f>
        <v/>
      </c>
      <c r="D273" s="1" t="str">
        <f>IFERROR(__xludf.DUMMYFUNCTION(" QUERY(Request_Import!A273:H273, ""Select D"")"),"")</f>
        <v/>
      </c>
      <c r="E273" s="1" t="str">
        <f>IFERROR(__xludf.DUMMYFUNCTION(" QUERY(Request_Import!A273:H273, ""Select E"")"),"")</f>
        <v/>
      </c>
      <c r="F273" s="1" t="str">
        <f>IFERROR(__xludf.DUMMYFUNCTION(" QUERY(Request_Import!A273:H273, ""Select G"")"),"")</f>
        <v/>
      </c>
      <c r="G273" s="1" t="str">
        <f>IFERROR(__xludf.DUMMYFUNCTION(" QUERY(Request_Import!A273:H273, ""Select H"")"),"")</f>
        <v/>
      </c>
      <c r="H273" s="1" t="str">
        <f>IFERROR(__xludf.DUMMYFUNCTION(" IF(ISBLANK(B273), """", TIMEVALUE(ARRAYFORMULA(QUERY(Request_Import!D273:K273, ""Select I""))))"),"")</f>
        <v/>
      </c>
      <c r="I273" s="1" t="str">
        <f>IFERROR(__xludf.DUMMYFUNCTION(" QUERY(Request_Import!A273:J273, ""Select F"")"),"")</f>
        <v/>
      </c>
      <c r="J273" s="1" t="str">
        <f>IFERROR(__xludf.DUMMYFUNCTION(" QUERY(Request_Import!A273:J273, ""Select J"")"),"")</f>
        <v/>
      </c>
    </row>
    <row r="274">
      <c r="A274" s="9" t="str">
        <f t="array" ref="A274">IF(ISBLANK(B274), "", concatenate("R", ROW()))</f>
        <v/>
      </c>
      <c r="B274" s="9" t="str">
        <f>IFERROR(__xludf.DUMMYFUNCTION(" QUERY(Request_Import!A274:H274, ""Select B"")"),"")</f>
        <v/>
      </c>
      <c r="C274" s="1" t="str">
        <f>IFERROR(__xludf.DUMMYFUNCTION(" QUERY(Request_Import!A274:H274, ""Select C"")"),"")</f>
        <v/>
      </c>
      <c r="D274" s="1" t="str">
        <f>IFERROR(__xludf.DUMMYFUNCTION(" QUERY(Request_Import!A274:H274, ""Select D"")"),"")</f>
        <v/>
      </c>
      <c r="E274" s="1" t="str">
        <f>IFERROR(__xludf.DUMMYFUNCTION(" QUERY(Request_Import!A274:H274, ""Select E"")"),"")</f>
        <v/>
      </c>
      <c r="F274" s="1" t="str">
        <f>IFERROR(__xludf.DUMMYFUNCTION(" QUERY(Request_Import!A274:H274, ""Select G"")"),"")</f>
        <v/>
      </c>
      <c r="G274" s="1" t="str">
        <f>IFERROR(__xludf.DUMMYFUNCTION(" QUERY(Request_Import!A274:H274, ""Select H"")"),"")</f>
        <v/>
      </c>
      <c r="H274" s="1" t="str">
        <f>IFERROR(__xludf.DUMMYFUNCTION(" IF(ISBLANK(B274), """", TIMEVALUE(ARRAYFORMULA(QUERY(Request_Import!D274:K274, ""Select I""))))"),"")</f>
        <v/>
      </c>
      <c r="I274" s="1" t="str">
        <f>IFERROR(__xludf.DUMMYFUNCTION(" QUERY(Request_Import!A274:J274, ""Select F"")"),"")</f>
        <v/>
      </c>
      <c r="J274" s="1" t="str">
        <f>IFERROR(__xludf.DUMMYFUNCTION(" QUERY(Request_Import!A274:J274, ""Select J"")"),"")</f>
        <v/>
      </c>
    </row>
    <row r="275">
      <c r="A275" s="9" t="str">
        <f t="array" ref="A275">IF(ISBLANK(B275), "", concatenate("R", ROW()))</f>
        <v/>
      </c>
      <c r="B275" s="9" t="str">
        <f>IFERROR(__xludf.DUMMYFUNCTION(" QUERY(Request_Import!A275:H275, ""Select B"")"),"")</f>
        <v/>
      </c>
      <c r="C275" s="1" t="str">
        <f>IFERROR(__xludf.DUMMYFUNCTION(" QUERY(Request_Import!A275:H275, ""Select C"")"),"")</f>
        <v/>
      </c>
      <c r="D275" s="1" t="str">
        <f>IFERROR(__xludf.DUMMYFUNCTION(" QUERY(Request_Import!A275:H275, ""Select D"")"),"")</f>
        <v/>
      </c>
      <c r="E275" s="1" t="str">
        <f>IFERROR(__xludf.DUMMYFUNCTION(" QUERY(Request_Import!A275:H275, ""Select E"")"),"")</f>
        <v/>
      </c>
      <c r="F275" s="1" t="str">
        <f>IFERROR(__xludf.DUMMYFUNCTION(" QUERY(Request_Import!A275:H275, ""Select G"")"),"")</f>
        <v/>
      </c>
      <c r="G275" s="1" t="str">
        <f>IFERROR(__xludf.DUMMYFUNCTION(" QUERY(Request_Import!A275:H275, ""Select H"")"),"")</f>
        <v/>
      </c>
      <c r="H275" s="1" t="str">
        <f>IFERROR(__xludf.DUMMYFUNCTION(" IF(ISBLANK(B275), """", TIMEVALUE(ARRAYFORMULA(QUERY(Request_Import!D275:K275, ""Select I""))))"),"")</f>
        <v/>
      </c>
      <c r="I275" s="1" t="str">
        <f>IFERROR(__xludf.DUMMYFUNCTION(" QUERY(Request_Import!A275:J275, ""Select F"")"),"")</f>
        <v/>
      </c>
      <c r="J275" s="1" t="str">
        <f>IFERROR(__xludf.DUMMYFUNCTION(" QUERY(Request_Import!A275:J275, ""Select J"")"),"")</f>
        <v/>
      </c>
    </row>
    <row r="276">
      <c r="A276" s="9" t="str">
        <f t="array" ref="A276">IF(ISBLANK(B276), "", concatenate("R", ROW()))</f>
        <v/>
      </c>
      <c r="B276" s="9" t="str">
        <f>IFERROR(__xludf.DUMMYFUNCTION(" QUERY(Request_Import!A276:H276, ""Select B"")"),"")</f>
        <v/>
      </c>
      <c r="C276" s="1" t="str">
        <f>IFERROR(__xludf.DUMMYFUNCTION(" QUERY(Request_Import!A276:H276, ""Select C"")"),"")</f>
        <v/>
      </c>
      <c r="D276" s="1" t="str">
        <f>IFERROR(__xludf.DUMMYFUNCTION(" QUERY(Request_Import!A276:H276, ""Select D"")"),"")</f>
        <v/>
      </c>
      <c r="E276" s="1" t="str">
        <f>IFERROR(__xludf.DUMMYFUNCTION(" QUERY(Request_Import!A276:H276, ""Select E"")"),"")</f>
        <v/>
      </c>
      <c r="F276" s="1" t="str">
        <f>IFERROR(__xludf.DUMMYFUNCTION(" QUERY(Request_Import!A276:H276, ""Select G"")"),"")</f>
        <v/>
      </c>
      <c r="G276" s="1" t="str">
        <f>IFERROR(__xludf.DUMMYFUNCTION(" QUERY(Request_Import!A276:H276, ""Select H"")"),"")</f>
        <v/>
      </c>
      <c r="H276" s="1" t="str">
        <f>IFERROR(__xludf.DUMMYFUNCTION(" IF(ISBLANK(B276), """", TIMEVALUE(ARRAYFORMULA(QUERY(Request_Import!D276:K276, ""Select I""))))"),"")</f>
        <v/>
      </c>
      <c r="I276" s="1" t="str">
        <f>IFERROR(__xludf.DUMMYFUNCTION(" QUERY(Request_Import!A276:J276, ""Select F"")"),"")</f>
        <v/>
      </c>
      <c r="J276" s="1" t="str">
        <f>IFERROR(__xludf.DUMMYFUNCTION(" QUERY(Request_Import!A276:J276, ""Select J"")"),"")</f>
        <v/>
      </c>
    </row>
    <row r="277">
      <c r="A277" s="9" t="str">
        <f t="array" ref="A277">IF(ISBLANK(B277), "", concatenate("R", ROW()))</f>
        <v/>
      </c>
      <c r="B277" s="9" t="str">
        <f>IFERROR(__xludf.DUMMYFUNCTION(" QUERY(Request_Import!A277:H277, ""Select B"")"),"")</f>
        <v/>
      </c>
      <c r="C277" s="1" t="str">
        <f>IFERROR(__xludf.DUMMYFUNCTION(" QUERY(Request_Import!A277:H277, ""Select C"")"),"")</f>
        <v/>
      </c>
      <c r="D277" s="1" t="str">
        <f>IFERROR(__xludf.DUMMYFUNCTION(" QUERY(Request_Import!A277:H277, ""Select D"")"),"")</f>
        <v/>
      </c>
      <c r="E277" s="1" t="str">
        <f>IFERROR(__xludf.DUMMYFUNCTION(" QUERY(Request_Import!A277:H277, ""Select E"")"),"")</f>
        <v/>
      </c>
      <c r="F277" s="1" t="str">
        <f>IFERROR(__xludf.DUMMYFUNCTION(" QUERY(Request_Import!A277:H277, ""Select G"")"),"")</f>
        <v/>
      </c>
      <c r="G277" s="1" t="str">
        <f>IFERROR(__xludf.DUMMYFUNCTION(" QUERY(Request_Import!A277:H277, ""Select H"")"),"")</f>
        <v/>
      </c>
      <c r="H277" s="1" t="str">
        <f>IFERROR(__xludf.DUMMYFUNCTION(" IF(ISBLANK(B277), """", TIMEVALUE(ARRAYFORMULA(QUERY(Request_Import!D277:K277, ""Select I""))))"),"")</f>
        <v/>
      </c>
      <c r="I277" s="1" t="str">
        <f>IFERROR(__xludf.DUMMYFUNCTION(" QUERY(Request_Import!A277:J277, ""Select F"")"),"")</f>
        <v/>
      </c>
      <c r="J277" s="1" t="str">
        <f>IFERROR(__xludf.DUMMYFUNCTION(" QUERY(Request_Import!A277:J277, ""Select J"")"),"")</f>
        <v/>
      </c>
    </row>
    <row r="278">
      <c r="A278" s="9" t="str">
        <f t="array" ref="A278">IF(ISBLANK(B278), "", concatenate("R", ROW()))</f>
        <v/>
      </c>
      <c r="B278" s="9" t="str">
        <f>IFERROR(__xludf.DUMMYFUNCTION(" QUERY(Request_Import!A278:H278, ""Select B"")"),"")</f>
        <v/>
      </c>
      <c r="C278" s="1" t="str">
        <f>IFERROR(__xludf.DUMMYFUNCTION(" QUERY(Request_Import!A278:H278, ""Select C"")"),"")</f>
        <v/>
      </c>
      <c r="D278" s="1" t="str">
        <f>IFERROR(__xludf.DUMMYFUNCTION(" QUERY(Request_Import!A278:H278, ""Select D"")"),"")</f>
        <v/>
      </c>
      <c r="E278" s="1" t="str">
        <f>IFERROR(__xludf.DUMMYFUNCTION(" QUERY(Request_Import!A278:H278, ""Select E"")"),"")</f>
        <v/>
      </c>
      <c r="F278" s="1" t="str">
        <f>IFERROR(__xludf.DUMMYFUNCTION(" QUERY(Request_Import!A278:H278, ""Select G"")"),"")</f>
        <v/>
      </c>
      <c r="G278" s="1" t="str">
        <f>IFERROR(__xludf.DUMMYFUNCTION(" QUERY(Request_Import!A278:H278, ""Select H"")"),"")</f>
        <v/>
      </c>
      <c r="H278" s="1" t="str">
        <f>IFERROR(__xludf.DUMMYFUNCTION(" IF(ISBLANK(B278), """", TIMEVALUE(ARRAYFORMULA(QUERY(Request_Import!D278:K278, ""Select I""))))"),"")</f>
        <v/>
      </c>
      <c r="I278" s="1" t="str">
        <f>IFERROR(__xludf.DUMMYFUNCTION(" QUERY(Request_Import!A278:J278, ""Select F"")"),"")</f>
        <v/>
      </c>
      <c r="J278" s="1" t="str">
        <f>IFERROR(__xludf.DUMMYFUNCTION(" QUERY(Request_Import!A278:J278, ""Select J"")"),"")</f>
        <v/>
      </c>
    </row>
    <row r="279">
      <c r="A279" s="9" t="str">
        <f t="array" ref="A279">IF(ISBLANK(B279), "", concatenate("R", ROW()))</f>
        <v/>
      </c>
      <c r="B279" s="9" t="str">
        <f>IFERROR(__xludf.DUMMYFUNCTION(" QUERY(Request_Import!A279:H279, ""Select B"")"),"")</f>
        <v/>
      </c>
      <c r="C279" s="1" t="str">
        <f>IFERROR(__xludf.DUMMYFUNCTION(" QUERY(Request_Import!A279:H279, ""Select C"")"),"")</f>
        <v/>
      </c>
      <c r="D279" s="1" t="str">
        <f>IFERROR(__xludf.DUMMYFUNCTION(" QUERY(Request_Import!A279:H279, ""Select D"")"),"")</f>
        <v/>
      </c>
      <c r="E279" s="1" t="str">
        <f>IFERROR(__xludf.DUMMYFUNCTION(" QUERY(Request_Import!A279:H279, ""Select E"")"),"")</f>
        <v/>
      </c>
      <c r="F279" s="1" t="str">
        <f>IFERROR(__xludf.DUMMYFUNCTION(" QUERY(Request_Import!A279:H279, ""Select G"")"),"")</f>
        <v/>
      </c>
      <c r="G279" s="1" t="str">
        <f>IFERROR(__xludf.DUMMYFUNCTION(" QUERY(Request_Import!A279:H279, ""Select H"")"),"")</f>
        <v/>
      </c>
      <c r="H279" s="1" t="str">
        <f>IFERROR(__xludf.DUMMYFUNCTION(" IF(ISBLANK(B279), """", TIMEVALUE(ARRAYFORMULA(QUERY(Request_Import!D279:K279, ""Select I""))))"),"")</f>
        <v/>
      </c>
      <c r="I279" s="1" t="str">
        <f>IFERROR(__xludf.DUMMYFUNCTION(" QUERY(Request_Import!A279:J279, ""Select F"")"),"")</f>
        <v/>
      </c>
      <c r="J279" s="1" t="str">
        <f>IFERROR(__xludf.DUMMYFUNCTION(" QUERY(Request_Import!A279:J279, ""Select J"")"),"")</f>
        <v/>
      </c>
    </row>
    <row r="280">
      <c r="A280" s="9" t="str">
        <f t="array" ref="A280">IF(ISBLANK(B280), "", concatenate("R", ROW()))</f>
        <v/>
      </c>
      <c r="B280" s="9" t="str">
        <f>IFERROR(__xludf.DUMMYFUNCTION(" QUERY(Request_Import!A280:H280, ""Select B"")"),"")</f>
        <v/>
      </c>
      <c r="C280" s="1" t="str">
        <f>IFERROR(__xludf.DUMMYFUNCTION(" QUERY(Request_Import!A280:H280, ""Select C"")"),"")</f>
        <v/>
      </c>
      <c r="D280" s="1" t="str">
        <f>IFERROR(__xludf.DUMMYFUNCTION(" QUERY(Request_Import!A280:H280, ""Select D"")"),"")</f>
        <v/>
      </c>
      <c r="E280" s="1" t="str">
        <f>IFERROR(__xludf.DUMMYFUNCTION(" QUERY(Request_Import!A280:H280, ""Select E"")"),"")</f>
        <v/>
      </c>
      <c r="F280" s="1" t="str">
        <f>IFERROR(__xludf.DUMMYFUNCTION(" QUERY(Request_Import!A280:H280, ""Select G"")"),"")</f>
        <v/>
      </c>
      <c r="G280" s="1" t="str">
        <f>IFERROR(__xludf.DUMMYFUNCTION(" QUERY(Request_Import!A280:H280, ""Select H"")"),"")</f>
        <v/>
      </c>
      <c r="H280" s="1" t="str">
        <f>IFERROR(__xludf.DUMMYFUNCTION(" IF(ISBLANK(B280), """", TIMEVALUE(ARRAYFORMULA(QUERY(Request_Import!D280:K280, ""Select I""))))"),"")</f>
        <v/>
      </c>
      <c r="I280" s="1" t="str">
        <f>IFERROR(__xludf.DUMMYFUNCTION(" QUERY(Request_Import!A280:J280, ""Select F"")"),"")</f>
        <v/>
      </c>
      <c r="J280" s="1" t="str">
        <f>IFERROR(__xludf.DUMMYFUNCTION(" QUERY(Request_Import!A280:J280, ""Select J"")"),"")</f>
        <v/>
      </c>
    </row>
    <row r="281">
      <c r="A281" s="9" t="str">
        <f t="array" ref="A281">IF(ISBLANK(B281), "", concatenate("R", ROW()))</f>
        <v/>
      </c>
      <c r="B281" s="9" t="str">
        <f>IFERROR(__xludf.DUMMYFUNCTION(" QUERY(Request_Import!A281:H281, ""Select B"")"),"")</f>
        <v/>
      </c>
      <c r="C281" s="1" t="str">
        <f>IFERROR(__xludf.DUMMYFUNCTION(" QUERY(Request_Import!A281:H281, ""Select C"")"),"")</f>
        <v/>
      </c>
      <c r="D281" s="1" t="str">
        <f>IFERROR(__xludf.DUMMYFUNCTION(" QUERY(Request_Import!A281:H281, ""Select D"")"),"")</f>
        <v/>
      </c>
      <c r="E281" s="1" t="str">
        <f>IFERROR(__xludf.DUMMYFUNCTION(" QUERY(Request_Import!A281:H281, ""Select E"")"),"")</f>
        <v/>
      </c>
      <c r="F281" s="1" t="str">
        <f>IFERROR(__xludf.DUMMYFUNCTION(" QUERY(Request_Import!A281:H281, ""Select G"")"),"")</f>
        <v/>
      </c>
      <c r="G281" s="1" t="str">
        <f>IFERROR(__xludf.DUMMYFUNCTION(" QUERY(Request_Import!A281:H281, ""Select H"")"),"")</f>
        <v/>
      </c>
      <c r="H281" s="1" t="str">
        <f>IFERROR(__xludf.DUMMYFUNCTION(" IF(ISBLANK(B281), """", TIMEVALUE(ARRAYFORMULA(QUERY(Request_Import!D281:K281, ""Select I""))))"),"")</f>
        <v/>
      </c>
      <c r="I281" s="1" t="str">
        <f>IFERROR(__xludf.DUMMYFUNCTION(" QUERY(Request_Import!A281:J281, ""Select F"")"),"")</f>
        <v/>
      </c>
      <c r="J281" s="1" t="str">
        <f>IFERROR(__xludf.DUMMYFUNCTION(" QUERY(Request_Import!A281:J281, ""Select J"")"),"")</f>
        <v/>
      </c>
    </row>
    <row r="282">
      <c r="A282" s="9" t="str">
        <f t="array" ref="A282">IF(ISBLANK(B282), "", concatenate("R", ROW()))</f>
        <v/>
      </c>
      <c r="B282" s="9" t="str">
        <f>IFERROR(__xludf.DUMMYFUNCTION(" QUERY(Request_Import!A282:H282, ""Select B"")"),"")</f>
        <v/>
      </c>
      <c r="C282" s="1" t="str">
        <f>IFERROR(__xludf.DUMMYFUNCTION(" QUERY(Request_Import!A282:H282, ""Select C"")"),"")</f>
        <v/>
      </c>
      <c r="D282" s="1" t="str">
        <f>IFERROR(__xludf.DUMMYFUNCTION(" QUERY(Request_Import!A282:H282, ""Select D"")"),"")</f>
        <v/>
      </c>
      <c r="E282" s="1" t="str">
        <f>IFERROR(__xludf.DUMMYFUNCTION(" QUERY(Request_Import!A282:H282, ""Select E"")"),"")</f>
        <v/>
      </c>
      <c r="F282" s="1" t="str">
        <f>IFERROR(__xludf.DUMMYFUNCTION(" QUERY(Request_Import!A282:H282, ""Select G"")"),"")</f>
        <v/>
      </c>
      <c r="G282" s="1" t="str">
        <f>IFERROR(__xludf.DUMMYFUNCTION(" QUERY(Request_Import!A282:H282, ""Select H"")"),"")</f>
        <v/>
      </c>
      <c r="H282" s="1" t="str">
        <f>IFERROR(__xludf.DUMMYFUNCTION(" IF(ISBLANK(B282), """", TIMEVALUE(ARRAYFORMULA(QUERY(Request_Import!D282:K282, ""Select I""))))"),"")</f>
        <v/>
      </c>
      <c r="I282" s="1" t="str">
        <f>IFERROR(__xludf.DUMMYFUNCTION(" QUERY(Request_Import!A282:J282, ""Select F"")"),"")</f>
        <v/>
      </c>
      <c r="J282" s="1" t="str">
        <f>IFERROR(__xludf.DUMMYFUNCTION(" QUERY(Request_Import!A282:J282, ""Select J"")"),"")</f>
        <v/>
      </c>
    </row>
    <row r="283">
      <c r="A283" s="9" t="str">
        <f t="array" ref="A283">IF(ISBLANK(B283), "", concatenate("R", ROW()))</f>
        <v/>
      </c>
      <c r="B283" s="9" t="str">
        <f>IFERROR(__xludf.DUMMYFUNCTION(" QUERY(Request_Import!A283:H283, ""Select B"")"),"")</f>
        <v/>
      </c>
      <c r="C283" s="1" t="str">
        <f>IFERROR(__xludf.DUMMYFUNCTION(" QUERY(Request_Import!A283:H283, ""Select C"")"),"")</f>
        <v/>
      </c>
      <c r="D283" s="1" t="str">
        <f>IFERROR(__xludf.DUMMYFUNCTION(" QUERY(Request_Import!A283:H283, ""Select D"")"),"")</f>
        <v/>
      </c>
      <c r="E283" s="1" t="str">
        <f>IFERROR(__xludf.DUMMYFUNCTION(" QUERY(Request_Import!A283:H283, ""Select E"")"),"")</f>
        <v/>
      </c>
      <c r="F283" s="1" t="str">
        <f>IFERROR(__xludf.DUMMYFUNCTION(" QUERY(Request_Import!A283:H283, ""Select G"")"),"")</f>
        <v/>
      </c>
      <c r="G283" s="1" t="str">
        <f>IFERROR(__xludf.DUMMYFUNCTION(" QUERY(Request_Import!A283:H283, ""Select H"")"),"")</f>
        <v/>
      </c>
      <c r="H283" s="1" t="str">
        <f>IFERROR(__xludf.DUMMYFUNCTION(" IF(ISBLANK(B283), """", TIMEVALUE(ARRAYFORMULA(QUERY(Request_Import!D283:K283, ""Select I""))))"),"")</f>
        <v/>
      </c>
      <c r="I283" s="1" t="str">
        <f>IFERROR(__xludf.DUMMYFUNCTION(" QUERY(Request_Import!A283:J283, ""Select F"")"),"")</f>
        <v/>
      </c>
      <c r="J283" s="1" t="str">
        <f>IFERROR(__xludf.DUMMYFUNCTION(" QUERY(Request_Import!A283:J283, ""Select J"")"),"")</f>
        <v/>
      </c>
    </row>
    <row r="284">
      <c r="A284" s="9" t="str">
        <f t="array" ref="A284">IF(ISBLANK(B284), "", concatenate("R", ROW()))</f>
        <v/>
      </c>
      <c r="B284" s="9" t="str">
        <f>IFERROR(__xludf.DUMMYFUNCTION(" QUERY(Request_Import!A284:H284, ""Select B"")"),"")</f>
        <v/>
      </c>
      <c r="C284" s="1" t="str">
        <f>IFERROR(__xludf.DUMMYFUNCTION(" QUERY(Request_Import!A284:H284, ""Select C"")"),"")</f>
        <v/>
      </c>
      <c r="D284" s="1" t="str">
        <f>IFERROR(__xludf.DUMMYFUNCTION(" QUERY(Request_Import!A284:H284, ""Select D"")"),"")</f>
        <v/>
      </c>
      <c r="E284" s="1" t="str">
        <f>IFERROR(__xludf.DUMMYFUNCTION(" QUERY(Request_Import!A284:H284, ""Select E"")"),"")</f>
        <v/>
      </c>
      <c r="F284" s="1" t="str">
        <f>IFERROR(__xludf.DUMMYFUNCTION(" QUERY(Request_Import!A284:H284, ""Select G"")"),"")</f>
        <v/>
      </c>
      <c r="G284" s="1" t="str">
        <f>IFERROR(__xludf.DUMMYFUNCTION(" QUERY(Request_Import!A284:H284, ""Select H"")"),"")</f>
        <v/>
      </c>
      <c r="H284" s="1" t="str">
        <f>IFERROR(__xludf.DUMMYFUNCTION(" IF(ISBLANK(B284), """", TIMEVALUE(ARRAYFORMULA(QUERY(Request_Import!D284:K284, ""Select I""))))"),"")</f>
        <v/>
      </c>
      <c r="I284" s="1" t="str">
        <f>IFERROR(__xludf.DUMMYFUNCTION(" QUERY(Request_Import!A284:J284, ""Select F"")"),"")</f>
        <v/>
      </c>
      <c r="J284" s="1" t="str">
        <f>IFERROR(__xludf.DUMMYFUNCTION(" QUERY(Request_Import!A284:J284, ""Select J"")"),"")</f>
        <v/>
      </c>
    </row>
    <row r="285">
      <c r="A285" s="9" t="str">
        <f t="array" ref="A285">IF(ISBLANK(B285), "", concatenate("R", ROW()))</f>
        <v/>
      </c>
      <c r="B285" s="9" t="str">
        <f>IFERROR(__xludf.DUMMYFUNCTION(" QUERY(Request_Import!A285:H285, ""Select B"")"),"")</f>
        <v/>
      </c>
      <c r="C285" s="1" t="str">
        <f>IFERROR(__xludf.DUMMYFUNCTION(" QUERY(Request_Import!A285:H285, ""Select C"")"),"")</f>
        <v/>
      </c>
      <c r="D285" s="1" t="str">
        <f>IFERROR(__xludf.DUMMYFUNCTION(" QUERY(Request_Import!A285:H285, ""Select D"")"),"")</f>
        <v/>
      </c>
      <c r="E285" s="1" t="str">
        <f>IFERROR(__xludf.DUMMYFUNCTION(" QUERY(Request_Import!A285:H285, ""Select E"")"),"")</f>
        <v/>
      </c>
      <c r="F285" s="1" t="str">
        <f>IFERROR(__xludf.DUMMYFUNCTION(" QUERY(Request_Import!A285:H285, ""Select G"")"),"")</f>
        <v/>
      </c>
      <c r="G285" s="1" t="str">
        <f>IFERROR(__xludf.DUMMYFUNCTION(" QUERY(Request_Import!A285:H285, ""Select H"")"),"")</f>
        <v/>
      </c>
      <c r="H285" s="1" t="str">
        <f>IFERROR(__xludf.DUMMYFUNCTION(" IF(ISBLANK(B285), """", TIMEVALUE(ARRAYFORMULA(QUERY(Request_Import!D285:K285, ""Select I""))))"),"")</f>
        <v/>
      </c>
      <c r="I285" s="1" t="str">
        <f>IFERROR(__xludf.DUMMYFUNCTION(" QUERY(Request_Import!A285:J285, ""Select F"")"),"")</f>
        <v/>
      </c>
      <c r="J285" s="1" t="str">
        <f>IFERROR(__xludf.DUMMYFUNCTION(" QUERY(Request_Import!A285:J285, ""Select J"")"),"")</f>
        <v/>
      </c>
    </row>
    <row r="286">
      <c r="A286" s="9" t="str">
        <f t="array" ref="A286">IF(ISBLANK(B286), "", concatenate("R", ROW()))</f>
        <v/>
      </c>
      <c r="B286" s="9" t="str">
        <f>IFERROR(__xludf.DUMMYFUNCTION(" QUERY(Request_Import!A286:H286, ""Select B"")"),"")</f>
        <v/>
      </c>
      <c r="C286" s="1" t="str">
        <f>IFERROR(__xludf.DUMMYFUNCTION(" QUERY(Request_Import!A286:H286, ""Select C"")"),"")</f>
        <v/>
      </c>
      <c r="D286" s="1" t="str">
        <f>IFERROR(__xludf.DUMMYFUNCTION(" QUERY(Request_Import!A286:H286, ""Select D"")"),"")</f>
        <v/>
      </c>
      <c r="E286" s="1" t="str">
        <f>IFERROR(__xludf.DUMMYFUNCTION(" QUERY(Request_Import!A286:H286, ""Select E"")"),"")</f>
        <v/>
      </c>
      <c r="F286" s="1" t="str">
        <f>IFERROR(__xludf.DUMMYFUNCTION(" QUERY(Request_Import!A286:H286, ""Select G"")"),"")</f>
        <v/>
      </c>
      <c r="G286" s="1" t="str">
        <f>IFERROR(__xludf.DUMMYFUNCTION(" QUERY(Request_Import!A286:H286, ""Select H"")"),"")</f>
        <v/>
      </c>
      <c r="H286" s="1" t="str">
        <f>IFERROR(__xludf.DUMMYFUNCTION(" IF(ISBLANK(B286), """", TIMEVALUE(ARRAYFORMULA(QUERY(Request_Import!D286:K286, ""Select I""))))"),"")</f>
        <v/>
      </c>
      <c r="I286" s="1" t="str">
        <f>IFERROR(__xludf.DUMMYFUNCTION(" QUERY(Request_Import!A286:J286, ""Select F"")"),"")</f>
        <v/>
      </c>
      <c r="J286" s="1" t="str">
        <f>IFERROR(__xludf.DUMMYFUNCTION(" QUERY(Request_Import!A286:J286, ""Select J"")"),"")</f>
        <v/>
      </c>
    </row>
    <row r="287">
      <c r="A287" s="9" t="str">
        <f t="array" ref="A287">IF(ISBLANK(B287), "", concatenate("R", ROW()))</f>
        <v/>
      </c>
      <c r="B287" s="9" t="str">
        <f>IFERROR(__xludf.DUMMYFUNCTION(" QUERY(Request_Import!A287:H287, ""Select B"")"),"")</f>
        <v/>
      </c>
      <c r="C287" s="1" t="str">
        <f>IFERROR(__xludf.DUMMYFUNCTION(" QUERY(Request_Import!A287:H287, ""Select C"")"),"")</f>
        <v/>
      </c>
      <c r="D287" s="1" t="str">
        <f>IFERROR(__xludf.DUMMYFUNCTION(" QUERY(Request_Import!A287:H287, ""Select D"")"),"")</f>
        <v/>
      </c>
      <c r="E287" s="1" t="str">
        <f>IFERROR(__xludf.DUMMYFUNCTION(" QUERY(Request_Import!A287:H287, ""Select E"")"),"")</f>
        <v/>
      </c>
      <c r="F287" s="1" t="str">
        <f>IFERROR(__xludf.DUMMYFUNCTION(" QUERY(Request_Import!A287:H287, ""Select G"")"),"")</f>
        <v/>
      </c>
      <c r="G287" s="1" t="str">
        <f>IFERROR(__xludf.DUMMYFUNCTION(" QUERY(Request_Import!A287:H287, ""Select H"")"),"")</f>
        <v/>
      </c>
      <c r="H287" s="1" t="str">
        <f>IFERROR(__xludf.DUMMYFUNCTION(" IF(ISBLANK(B287), """", TIMEVALUE(ARRAYFORMULA(QUERY(Request_Import!D287:K287, ""Select I""))))"),"")</f>
        <v/>
      </c>
      <c r="I287" s="1" t="str">
        <f>IFERROR(__xludf.DUMMYFUNCTION(" QUERY(Request_Import!A287:J287, ""Select F"")"),"")</f>
        <v/>
      </c>
      <c r="J287" s="1" t="str">
        <f>IFERROR(__xludf.DUMMYFUNCTION(" QUERY(Request_Import!A287:J287, ""Select J"")"),"")</f>
        <v/>
      </c>
    </row>
    <row r="288">
      <c r="A288" s="9" t="str">
        <f t="array" ref="A288">IF(ISBLANK(B288), "", concatenate("R", ROW()))</f>
        <v/>
      </c>
      <c r="B288" s="9" t="str">
        <f>IFERROR(__xludf.DUMMYFUNCTION(" QUERY(Request_Import!A288:H288, ""Select B"")"),"")</f>
        <v/>
      </c>
      <c r="C288" s="1" t="str">
        <f>IFERROR(__xludf.DUMMYFUNCTION(" QUERY(Request_Import!A288:H288, ""Select C"")"),"")</f>
        <v/>
      </c>
      <c r="D288" s="1" t="str">
        <f>IFERROR(__xludf.DUMMYFUNCTION(" QUERY(Request_Import!A288:H288, ""Select D"")"),"")</f>
        <v/>
      </c>
      <c r="E288" s="1" t="str">
        <f>IFERROR(__xludf.DUMMYFUNCTION(" QUERY(Request_Import!A288:H288, ""Select E"")"),"")</f>
        <v/>
      </c>
      <c r="F288" s="1" t="str">
        <f>IFERROR(__xludf.DUMMYFUNCTION(" QUERY(Request_Import!A288:H288, ""Select G"")"),"")</f>
        <v/>
      </c>
      <c r="G288" s="1" t="str">
        <f>IFERROR(__xludf.DUMMYFUNCTION(" QUERY(Request_Import!A288:H288, ""Select H"")"),"")</f>
        <v/>
      </c>
      <c r="H288" s="1" t="str">
        <f>IFERROR(__xludf.DUMMYFUNCTION(" IF(ISBLANK(B288), """", TIMEVALUE(ARRAYFORMULA(QUERY(Request_Import!D288:K288, ""Select I""))))"),"")</f>
        <v/>
      </c>
      <c r="I288" s="1" t="str">
        <f>IFERROR(__xludf.DUMMYFUNCTION(" QUERY(Request_Import!A288:J288, ""Select F"")"),"")</f>
        <v/>
      </c>
      <c r="J288" s="1" t="str">
        <f>IFERROR(__xludf.DUMMYFUNCTION(" QUERY(Request_Import!A288:J288, ""Select J"")"),"")</f>
        <v/>
      </c>
    </row>
    <row r="289">
      <c r="A289" s="9" t="str">
        <f t="array" ref="A289">IF(ISBLANK(B289), "", concatenate("R", ROW()))</f>
        <v/>
      </c>
      <c r="B289" s="9" t="str">
        <f>IFERROR(__xludf.DUMMYFUNCTION(" QUERY(Request_Import!A289:H289, ""Select B"")"),"")</f>
        <v/>
      </c>
      <c r="C289" s="1" t="str">
        <f>IFERROR(__xludf.DUMMYFUNCTION(" QUERY(Request_Import!A289:H289, ""Select C"")"),"")</f>
        <v/>
      </c>
      <c r="D289" s="1" t="str">
        <f>IFERROR(__xludf.DUMMYFUNCTION(" QUERY(Request_Import!A289:H289, ""Select D"")"),"")</f>
        <v/>
      </c>
      <c r="E289" s="1" t="str">
        <f>IFERROR(__xludf.DUMMYFUNCTION(" QUERY(Request_Import!A289:H289, ""Select E"")"),"")</f>
        <v/>
      </c>
      <c r="F289" s="1" t="str">
        <f>IFERROR(__xludf.DUMMYFUNCTION(" QUERY(Request_Import!A289:H289, ""Select G"")"),"")</f>
        <v/>
      </c>
      <c r="G289" s="1" t="str">
        <f>IFERROR(__xludf.DUMMYFUNCTION(" QUERY(Request_Import!A289:H289, ""Select H"")"),"")</f>
        <v/>
      </c>
      <c r="H289" s="1" t="str">
        <f>IFERROR(__xludf.DUMMYFUNCTION(" IF(ISBLANK(B289), """", TIMEVALUE(ARRAYFORMULA(QUERY(Request_Import!D289:K289, ""Select I""))))"),"")</f>
        <v/>
      </c>
      <c r="I289" s="1" t="str">
        <f>IFERROR(__xludf.DUMMYFUNCTION(" QUERY(Request_Import!A289:J289, ""Select F"")"),"")</f>
        <v/>
      </c>
      <c r="J289" s="1" t="str">
        <f>IFERROR(__xludf.DUMMYFUNCTION(" QUERY(Request_Import!A289:J289, ""Select J"")"),"")</f>
        <v/>
      </c>
    </row>
    <row r="290">
      <c r="A290" s="9" t="str">
        <f t="array" ref="A290">IF(ISBLANK(B290), "", concatenate("R", ROW()))</f>
        <v/>
      </c>
      <c r="B290" s="9" t="str">
        <f>IFERROR(__xludf.DUMMYFUNCTION(" QUERY(Request_Import!A290:H290, ""Select B"")"),"")</f>
        <v/>
      </c>
      <c r="C290" s="1" t="str">
        <f>IFERROR(__xludf.DUMMYFUNCTION(" QUERY(Request_Import!A290:H290, ""Select C"")"),"")</f>
        <v/>
      </c>
      <c r="D290" s="1" t="str">
        <f>IFERROR(__xludf.DUMMYFUNCTION(" QUERY(Request_Import!A290:H290, ""Select D"")"),"")</f>
        <v/>
      </c>
      <c r="E290" s="1" t="str">
        <f>IFERROR(__xludf.DUMMYFUNCTION(" QUERY(Request_Import!A290:H290, ""Select E"")"),"")</f>
        <v/>
      </c>
      <c r="F290" s="1" t="str">
        <f>IFERROR(__xludf.DUMMYFUNCTION(" QUERY(Request_Import!A290:H290, ""Select G"")"),"")</f>
        <v/>
      </c>
      <c r="G290" s="1" t="str">
        <f>IFERROR(__xludf.DUMMYFUNCTION(" QUERY(Request_Import!A290:H290, ""Select H"")"),"")</f>
        <v/>
      </c>
      <c r="H290" s="1" t="str">
        <f>IFERROR(__xludf.DUMMYFUNCTION(" IF(ISBLANK(B290), """", TIMEVALUE(ARRAYFORMULA(QUERY(Request_Import!D290:K290, ""Select I""))))"),"")</f>
        <v/>
      </c>
      <c r="I290" s="1" t="str">
        <f>IFERROR(__xludf.DUMMYFUNCTION(" QUERY(Request_Import!A290:J290, ""Select F"")"),"")</f>
        <v/>
      </c>
      <c r="J290" s="1" t="str">
        <f>IFERROR(__xludf.DUMMYFUNCTION(" QUERY(Request_Import!A290:J290, ""Select J"")"),"")</f>
        <v/>
      </c>
    </row>
    <row r="291">
      <c r="A291" s="9" t="str">
        <f t="array" ref="A291">IF(ISBLANK(B291), "", concatenate("R", ROW()))</f>
        <v/>
      </c>
      <c r="B291" s="9" t="str">
        <f>IFERROR(__xludf.DUMMYFUNCTION(" QUERY(Request_Import!A291:H291, ""Select B"")"),"")</f>
        <v/>
      </c>
      <c r="C291" s="1" t="str">
        <f>IFERROR(__xludf.DUMMYFUNCTION(" QUERY(Request_Import!A291:H291, ""Select C"")"),"")</f>
        <v/>
      </c>
      <c r="D291" s="1" t="str">
        <f>IFERROR(__xludf.DUMMYFUNCTION(" QUERY(Request_Import!A291:H291, ""Select D"")"),"")</f>
        <v/>
      </c>
      <c r="E291" s="1" t="str">
        <f>IFERROR(__xludf.DUMMYFUNCTION(" QUERY(Request_Import!A291:H291, ""Select E"")"),"")</f>
        <v/>
      </c>
      <c r="F291" s="1" t="str">
        <f>IFERROR(__xludf.DUMMYFUNCTION(" QUERY(Request_Import!A291:H291, ""Select G"")"),"")</f>
        <v/>
      </c>
      <c r="G291" s="1" t="str">
        <f>IFERROR(__xludf.DUMMYFUNCTION(" QUERY(Request_Import!A291:H291, ""Select H"")"),"")</f>
        <v/>
      </c>
      <c r="H291" s="1" t="str">
        <f>IFERROR(__xludf.DUMMYFUNCTION(" IF(ISBLANK(B291), """", TIMEVALUE(ARRAYFORMULA(QUERY(Request_Import!D291:K291, ""Select I""))))"),"")</f>
        <v/>
      </c>
      <c r="I291" s="1" t="str">
        <f>IFERROR(__xludf.DUMMYFUNCTION(" QUERY(Request_Import!A291:J291, ""Select F"")"),"")</f>
        <v/>
      </c>
      <c r="J291" s="1" t="str">
        <f>IFERROR(__xludf.DUMMYFUNCTION(" QUERY(Request_Import!A291:J291, ""Select J"")"),"")</f>
        <v/>
      </c>
    </row>
    <row r="292">
      <c r="A292" s="9" t="str">
        <f t="array" ref="A292">IF(ISBLANK(B292), "", concatenate("R", ROW()))</f>
        <v/>
      </c>
      <c r="B292" s="9" t="str">
        <f>IFERROR(__xludf.DUMMYFUNCTION(" QUERY(Request_Import!A292:H292, ""Select B"")"),"")</f>
        <v/>
      </c>
      <c r="C292" s="1" t="str">
        <f>IFERROR(__xludf.DUMMYFUNCTION(" QUERY(Request_Import!A292:H292, ""Select C"")"),"")</f>
        <v/>
      </c>
      <c r="D292" s="1" t="str">
        <f>IFERROR(__xludf.DUMMYFUNCTION(" QUERY(Request_Import!A292:H292, ""Select D"")"),"")</f>
        <v/>
      </c>
      <c r="E292" s="1" t="str">
        <f>IFERROR(__xludf.DUMMYFUNCTION(" QUERY(Request_Import!A292:H292, ""Select E"")"),"")</f>
        <v/>
      </c>
      <c r="F292" s="1" t="str">
        <f>IFERROR(__xludf.DUMMYFUNCTION(" QUERY(Request_Import!A292:H292, ""Select G"")"),"")</f>
        <v/>
      </c>
      <c r="G292" s="1" t="str">
        <f>IFERROR(__xludf.DUMMYFUNCTION(" QUERY(Request_Import!A292:H292, ""Select H"")"),"")</f>
        <v/>
      </c>
      <c r="H292" s="1" t="str">
        <f>IFERROR(__xludf.DUMMYFUNCTION(" IF(ISBLANK(B292), """", TIMEVALUE(ARRAYFORMULA(QUERY(Request_Import!D292:K292, ""Select I""))))"),"")</f>
        <v/>
      </c>
      <c r="I292" s="1" t="str">
        <f>IFERROR(__xludf.DUMMYFUNCTION(" QUERY(Request_Import!A292:J292, ""Select F"")"),"")</f>
        <v/>
      </c>
      <c r="J292" s="1" t="str">
        <f>IFERROR(__xludf.DUMMYFUNCTION(" QUERY(Request_Import!A292:J292, ""Select J"")"),"")</f>
        <v/>
      </c>
    </row>
    <row r="293">
      <c r="A293" s="9" t="str">
        <f t="array" ref="A293">IF(ISBLANK(B293), "", concatenate("R", ROW()))</f>
        <v/>
      </c>
      <c r="B293" s="9" t="str">
        <f>IFERROR(__xludf.DUMMYFUNCTION(" QUERY(Request_Import!A293:H293, ""Select B"")"),"")</f>
        <v/>
      </c>
      <c r="C293" s="1" t="str">
        <f>IFERROR(__xludf.DUMMYFUNCTION(" QUERY(Request_Import!A293:H293, ""Select C"")"),"")</f>
        <v/>
      </c>
      <c r="D293" s="1" t="str">
        <f>IFERROR(__xludf.DUMMYFUNCTION(" QUERY(Request_Import!A293:H293, ""Select D"")"),"")</f>
        <v/>
      </c>
      <c r="E293" s="1" t="str">
        <f>IFERROR(__xludf.DUMMYFUNCTION(" QUERY(Request_Import!A293:H293, ""Select E"")"),"")</f>
        <v/>
      </c>
      <c r="F293" s="1" t="str">
        <f>IFERROR(__xludf.DUMMYFUNCTION(" QUERY(Request_Import!A293:H293, ""Select G"")"),"")</f>
        <v/>
      </c>
      <c r="G293" s="1" t="str">
        <f>IFERROR(__xludf.DUMMYFUNCTION(" QUERY(Request_Import!A293:H293, ""Select H"")"),"")</f>
        <v/>
      </c>
      <c r="H293" s="1" t="str">
        <f>IFERROR(__xludf.DUMMYFUNCTION(" IF(ISBLANK(B293), """", TIMEVALUE(ARRAYFORMULA(QUERY(Request_Import!D293:K293, ""Select I""))))"),"")</f>
        <v/>
      </c>
      <c r="I293" s="1" t="str">
        <f>IFERROR(__xludf.DUMMYFUNCTION(" QUERY(Request_Import!A293:J293, ""Select F"")"),"")</f>
        <v/>
      </c>
      <c r="J293" s="1" t="str">
        <f>IFERROR(__xludf.DUMMYFUNCTION(" QUERY(Request_Import!A293:J293, ""Select J"")"),"")</f>
        <v/>
      </c>
    </row>
    <row r="294">
      <c r="A294" s="9" t="str">
        <f t="array" ref="A294">IF(ISBLANK(B294), "", concatenate("R", ROW()))</f>
        <v/>
      </c>
      <c r="B294" s="9" t="str">
        <f>IFERROR(__xludf.DUMMYFUNCTION(" QUERY(Request_Import!A294:H294, ""Select B"")"),"")</f>
        <v/>
      </c>
      <c r="C294" s="1" t="str">
        <f>IFERROR(__xludf.DUMMYFUNCTION(" QUERY(Request_Import!A294:H294, ""Select C"")"),"")</f>
        <v/>
      </c>
      <c r="D294" s="1" t="str">
        <f>IFERROR(__xludf.DUMMYFUNCTION(" QUERY(Request_Import!A294:H294, ""Select D"")"),"")</f>
        <v/>
      </c>
      <c r="E294" s="1" t="str">
        <f>IFERROR(__xludf.DUMMYFUNCTION(" QUERY(Request_Import!A294:H294, ""Select E"")"),"")</f>
        <v/>
      </c>
      <c r="F294" s="1" t="str">
        <f>IFERROR(__xludf.DUMMYFUNCTION(" QUERY(Request_Import!A294:H294, ""Select G"")"),"")</f>
        <v/>
      </c>
      <c r="G294" s="1" t="str">
        <f>IFERROR(__xludf.DUMMYFUNCTION(" QUERY(Request_Import!A294:H294, ""Select H"")"),"")</f>
        <v/>
      </c>
      <c r="H294" s="1" t="str">
        <f>IFERROR(__xludf.DUMMYFUNCTION(" IF(ISBLANK(B294), """", TIMEVALUE(ARRAYFORMULA(QUERY(Request_Import!D294:K294, ""Select I""))))"),"")</f>
        <v/>
      </c>
      <c r="I294" s="1" t="str">
        <f>IFERROR(__xludf.DUMMYFUNCTION(" QUERY(Request_Import!A294:J294, ""Select F"")"),"")</f>
        <v/>
      </c>
      <c r="J294" s="1" t="str">
        <f>IFERROR(__xludf.DUMMYFUNCTION(" QUERY(Request_Import!A294:J294, ""Select J"")"),"")</f>
        <v/>
      </c>
    </row>
    <row r="295">
      <c r="A295" s="9" t="str">
        <f t="array" ref="A295">IF(ISBLANK(B295), "", concatenate("R", ROW()))</f>
        <v/>
      </c>
      <c r="B295" s="9" t="str">
        <f>IFERROR(__xludf.DUMMYFUNCTION(" QUERY(Request_Import!A295:H295, ""Select B"")"),"")</f>
        <v/>
      </c>
      <c r="C295" s="1" t="str">
        <f>IFERROR(__xludf.DUMMYFUNCTION(" QUERY(Request_Import!A295:H295, ""Select C"")"),"")</f>
        <v/>
      </c>
      <c r="D295" s="1" t="str">
        <f>IFERROR(__xludf.DUMMYFUNCTION(" QUERY(Request_Import!A295:H295, ""Select D"")"),"")</f>
        <v/>
      </c>
      <c r="E295" s="1" t="str">
        <f>IFERROR(__xludf.DUMMYFUNCTION(" QUERY(Request_Import!A295:H295, ""Select E"")"),"")</f>
        <v/>
      </c>
      <c r="F295" s="1" t="str">
        <f>IFERROR(__xludf.DUMMYFUNCTION(" QUERY(Request_Import!A295:H295, ""Select G"")"),"")</f>
        <v/>
      </c>
      <c r="G295" s="1" t="str">
        <f>IFERROR(__xludf.DUMMYFUNCTION(" QUERY(Request_Import!A295:H295, ""Select H"")"),"")</f>
        <v/>
      </c>
      <c r="H295" s="1" t="str">
        <f>IFERROR(__xludf.DUMMYFUNCTION(" IF(ISBLANK(B295), """", TIMEVALUE(ARRAYFORMULA(QUERY(Request_Import!D295:K295, ""Select I""))))"),"")</f>
        <v/>
      </c>
      <c r="I295" s="1" t="str">
        <f>IFERROR(__xludf.DUMMYFUNCTION(" QUERY(Request_Import!A295:J295, ""Select F"")"),"")</f>
        <v/>
      </c>
      <c r="J295" s="1" t="str">
        <f>IFERROR(__xludf.DUMMYFUNCTION(" QUERY(Request_Import!A295:J295, ""Select J"")"),"")</f>
        <v/>
      </c>
    </row>
    <row r="296">
      <c r="A296" s="9" t="str">
        <f t="array" ref="A296">IF(ISBLANK(B296), "", concatenate("R", ROW()))</f>
        <v/>
      </c>
      <c r="B296" s="9" t="str">
        <f>IFERROR(__xludf.DUMMYFUNCTION(" QUERY(Request_Import!A296:H296, ""Select B"")"),"")</f>
        <v/>
      </c>
      <c r="C296" s="1" t="str">
        <f>IFERROR(__xludf.DUMMYFUNCTION(" QUERY(Request_Import!A296:H296, ""Select C"")"),"")</f>
        <v/>
      </c>
      <c r="D296" s="1" t="str">
        <f>IFERROR(__xludf.DUMMYFUNCTION(" QUERY(Request_Import!A296:H296, ""Select D"")"),"")</f>
        <v/>
      </c>
      <c r="E296" s="1" t="str">
        <f>IFERROR(__xludf.DUMMYFUNCTION(" QUERY(Request_Import!A296:H296, ""Select E"")"),"")</f>
        <v/>
      </c>
      <c r="F296" s="1" t="str">
        <f>IFERROR(__xludf.DUMMYFUNCTION(" QUERY(Request_Import!A296:H296, ""Select G"")"),"")</f>
        <v/>
      </c>
      <c r="G296" s="1" t="str">
        <f>IFERROR(__xludf.DUMMYFUNCTION(" QUERY(Request_Import!A296:H296, ""Select H"")"),"")</f>
        <v/>
      </c>
      <c r="H296" s="1" t="str">
        <f>IFERROR(__xludf.DUMMYFUNCTION(" IF(ISBLANK(B296), """", TIMEVALUE(ARRAYFORMULA(QUERY(Request_Import!D296:K296, ""Select I""))))"),"")</f>
        <v/>
      </c>
      <c r="I296" s="1" t="str">
        <f>IFERROR(__xludf.DUMMYFUNCTION(" QUERY(Request_Import!A296:J296, ""Select F"")"),"")</f>
        <v/>
      </c>
      <c r="J296" s="1" t="str">
        <f>IFERROR(__xludf.DUMMYFUNCTION(" QUERY(Request_Import!A296:J296, ""Select J"")"),"")</f>
        <v/>
      </c>
    </row>
    <row r="297">
      <c r="A297" s="9" t="str">
        <f t="array" ref="A297">IF(ISBLANK(B297), "", concatenate("R", ROW()))</f>
        <v/>
      </c>
      <c r="B297" s="9" t="str">
        <f>IFERROR(__xludf.DUMMYFUNCTION(" QUERY(Request_Import!A297:H297, ""Select B"")"),"")</f>
        <v/>
      </c>
      <c r="C297" s="1" t="str">
        <f>IFERROR(__xludf.DUMMYFUNCTION(" QUERY(Request_Import!A297:H297, ""Select C"")"),"")</f>
        <v/>
      </c>
      <c r="D297" s="1" t="str">
        <f>IFERROR(__xludf.DUMMYFUNCTION(" QUERY(Request_Import!A297:H297, ""Select D"")"),"")</f>
        <v/>
      </c>
      <c r="E297" s="1" t="str">
        <f>IFERROR(__xludf.DUMMYFUNCTION(" QUERY(Request_Import!A297:H297, ""Select E"")"),"")</f>
        <v/>
      </c>
      <c r="F297" s="1" t="str">
        <f>IFERROR(__xludf.DUMMYFUNCTION(" QUERY(Request_Import!A297:H297, ""Select G"")"),"")</f>
        <v/>
      </c>
      <c r="G297" s="1" t="str">
        <f>IFERROR(__xludf.DUMMYFUNCTION(" QUERY(Request_Import!A297:H297, ""Select H"")"),"")</f>
        <v/>
      </c>
      <c r="H297" s="1" t="str">
        <f>IFERROR(__xludf.DUMMYFUNCTION(" IF(ISBLANK(B297), """", TIMEVALUE(ARRAYFORMULA(QUERY(Request_Import!D297:K297, ""Select I""))))"),"")</f>
        <v/>
      </c>
      <c r="I297" s="1" t="str">
        <f>IFERROR(__xludf.DUMMYFUNCTION(" QUERY(Request_Import!A297:J297, ""Select F"")"),"")</f>
        <v/>
      </c>
      <c r="J297" s="1" t="str">
        <f>IFERROR(__xludf.DUMMYFUNCTION(" QUERY(Request_Import!A297:J297, ""Select J"")"),"")</f>
        <v/>
      </c>
    </row>
    <row r="298">
      <c r="A298" s="9" t="str">
        <f t="array" ref="A298">IF(ISBLANK(B298), "", concatenate("R", ROW()))</f>
        <v/>
      </c>
      <c r="B298" s="9" t="str">
        <f>IFERROR(__xludf.DUMMYFUNCTION(" QUERY(Request_Import!A298:H298, ""Select B"")"),"")</f>
        <v/>
      </c>
      <c r="C298" s="1" t="str">
        <f>IFERROR(__xludf.DUMMYFUNCTION(" QUERY(Request_Import!A298:H298, ""Select C"")"),"")</f>
        <v/>
      </c>
      <c r="D298" s="1" t="str">
        <f>IFERROR(__xludf.DUMMYFUNCTION(" QUERY(Request_Import!A298:H298, ""Select D"")"),"")</f>
        <v/>
      </c>
      <c r="E298" s="1" t="str">
        <f>IFERROR(__xludf.DUMMYFUNCTION(" QUERY(Request_Import!A298:H298, ""Select E"")"),"")</f>
        <v/>
      </c>
      <c r="F298" s="1" t="str">
        <f>IFERROR(__xludf.DUMMYFUNCTION(" QUERY(Request_Import!A298:H298, ""Select G"")"),"")</f>
        <v/>
      </c>
      <c r="G298" s="1" t="str">
        <f>IFERROR(__xludf.DUMMYFUNCTION(" QUERY(Request_Import!A298:H298, ""Select H"")"),"")</f>
        <v/>
      </c>
      <c r="H298" s="1" t="str">
        <f>IFERROR(__xludf.DUMMYFUNCTION(" IF(ISBLANK(B298), """", TIMEVALUE(ARRAYFORMULA(QUERY(Request_Import!D298:K298, ""Select I""))))"),"")</f>
        <v/>
      </c>
      <c r="I298" s="1" t="str">
        <f>IFERROR(__xludf.DUMMYFUNCTION(" QUERY(Request_Import!A298:J298, ""Select F"")"),"")</f>
        <v/>
      </c>
      <c r="J298" s="1" t="str">
        <f>IFERROR(__xludf.DUMMYFUNCTION(" QUERY(Request_Import!A298:J298, ""Select J"")"),"")</f>
        <v/>
      </c>
    </row>
    <row r="299">
      <c r="A299" s="9" t="str">
        <f t="array" ref="A299">IF(ISBLANK(B299), "", concatenate("R", ROW()))</f>
        <v/>
      </c>
      <c r="B299" s="9" t="str">
        <f>IFERROR(__xludf.DUMMYFUNCTION(" QUERY(Request_Import!A299:H299, ""Select B"")"),"")</f>
        <v/>
      </c>
      <c r="C299" s="1" t="str">
        <f>IFERROR(__xludf.DUMMYFUNCTION(" QUERY(Request_Import!A299:H299, ""Select C"")"),"")</f>
        <v/>
      </c>
      <c r="D299" s="1" t="str">
        <f>IFERROR(__xludf.DUMMYFUNCTION(" QUERY(Request_Import!A299:H299, ""Select D"")"),"")</f>
        <v/>
      </c>
      <c r="E299" s="1" t="str">
        <f>IFERROR(__xludf.DUMMYFUNCTION(" QUERY(Request_Import!A299:H299, ""Select E"")"),"")</f>
        <v/>
      </c>
      <c r="F299" s="1" t="str">
        <f>IFERROR(__xludf.DUMMYFUNCTION(" QUERY(Request_Import!A299:H299, ""Select G"")"),"")</f>
        <v/>
      </c>
      <c r="G299" s="1" t="str">
        <f>IFERROR(__xludf.DUMMYFUNCTION(" QUERY(Request_Import!A299:H299, ""Select H"")"),"")</f>
        <v/>
      </c>
      <c r="H299" s="1" t="str">
        <f>IFERROR(__xludf.DUMMYFUNCTION(" IF(ISBLANK(B299), """", TIMEVALUE(ARRAYFORMULA(QUERY(Request_Import!D299:K299, ""Select I""))))"),"")</f>
        <v/>
      </c>
      <c r="I299" s="1" t="str">
        <f>IFERROR(__xludf.DUMMYFUNCTION(" QUERY(Request_Import!A299:J299, ""Select F"")"),"")</f>
        <v/>
      </c>
      <c r="J299" s="1" t="str">
        <f>IFERROR(__xludf.DUMMYFUNCTION(" QUERY(Request_Import!A299:J299, ""Select J"")"),"")</f>
        <v/>
      </c>
    </row>
    <row r="300">
      <c r="A300" s="9" t="str">
        <f t="array" ref="A300">IF(ISBLANK(B300), "", concatenate("R", ROW()))</f>
        <v/>
      </c>
      <c r="B300" s="9" t="str">
        <f>IFERROR(__xludf.DUMMYFUNCTION(" QUERY(Request_Import!A300:H300, ""Select B"")"),"")</f>
        <v/>
      </c>
      <c r="C300" s="1" t="str">
        <f>IFERROR(__xludf.DUMMYFUNCTION(" QUERY(Request_Import!A300:H300, ""Select C"")"),"")</f>
        <v/>
      </c>
      <c r="D300" s="1" t="str">
        <f>IFERROR(__xludf.DUMMYFUNCTION(" QUERY(Request_Import!A300:H300, ""Select D"")"),"")</f>
        <v/>
      </c>
      <c r="E300" s="1" t="str">
        <f>IFERROR(__xludf.DUMMYFUNCTION(" QUERY(Request_Import!A300:H300, ""Select E"")"),"")</f>
        <v/>
      </c>
      <c r="F300" s="1" t="str">
        <f>IFERROR(__xludf.DUMMYFUNCTION(" QUERY(Request_Import!A300:H300, ""Select G"")"),"")</f>
        <v/>
      </c>
      <c r="G300" s="1" t="str">
        <f>IFERROR(__xludf.DUMMYFUNCTION(" QUERY(Request_Import!A300:H300, ""Select H"")"),"")</f>
        <v/>
      </c>
      <c r="H300" s="1" t="str">
        <f>IFERROR(__xludf.DUMMYFUNCTION(" IF(ISBLANK(B300), """", TIMEVALUE(ARRAYFORMULA(QUERY(Request_Import!D300:K300, ""Select I""))))"),"")</f>
        <v/>
      </c>
      <c r="I300" s="1" t="str">
        <f>IFERROR(__xludf.DUMMYFUNCTION(" QUERY(Request_Import!A300:J300, ""Select F"")"),"")</f>
        <v/>
      </c>
      <c r="J300" s="1" t="str">
        <f>IFERROR(__xludf.DUMMYFUNCTION(" QUERY(Request_Import!A300:J300, ""Select J"")"),"")</f>
        <v/>
      </c>
    </row>
    <row r="301">
      <c r="A301" s="9" t="str">
        <f t="array" ref="A301">IF(ISBLANK(B301), "", concatenate("R", ROW()))</f>
        <v/>
      </c>
      <c r="B301" s="9" t="str">
        <f>IFERROR(__xludf.DUMMYFUNCTION(" QUERY(Request_Import!A301:H301, ""Select B"")"),"")</f>
        <v/>
      </c>
      <c r="C301" s="1" t="str">
        <f>IFERROR(__xludf.DUMMYFUNCTION(" QUERY(Request_Import!A301:H301, ""Select C"")"),"")</f>
        <v/>
      </c>
      <c r="D301" s="1" t="str">
        <f>IFERROR(__xludf.DUMMYFUNCTION(" QUERY(Request_Import!A301:H301, ""Select D"")"),"")</f>
        <v/>
      </c>
      <c r="E301" s="1" t="str">
        <f>IFERROR(__xludf.DUMMYFUNCTION(" QUERY(Request_Import!A301:H301, ""Select E"")"),"")</f>
        <v/>
      </c>
      <c r="F301" s="1" t="str">
        <f>IFERROR(__xludf.DUMMYFUNCTION(" QUERY(Request_Import!A301:H301, ""Select G"")"),"")</f>
        <v/>
      </c>
      <c r="G301" s="1" t="str">
        <f>IFERROR(__xludf.DUMMYFUNCTION(" QUERY(Request_Import!A301:H301, ""Select H"")"),"")</f>
        <v/>
      </c>
      <c r="H301" s="1" t="str">
        <f>IFERROR(__xludf.DUMMYFUNCTION(" IF(ISBLANK(B301), """", TIMEVALUE(ARRAYFORMULA(QUERY(Request_Import!D301:K301, ""Select I""))))"),"")</f>
        <v/>
      </c>
      <c r="I301" s="1" t="str">
        <f>IFERROR(__xludf.DUMMYFUNCTION(" QUERY(Request_Import!A301:J301, ""Select F"")"),"")</f>
        <v/>
      </c>
      <c r="J301" s="1" t="str">
        <f>IFERROR(__xludf.DUMMYFUNCTION(" QUERY(Request_Import!A301:J301, ""Select J"")"),"")</f>
        <v/>
      </c>
    </row>
    <row r="302">
      <c r="A302" s="9" t="str">
        <f t="array" ref="A302">IF(ISBLANK(B302), "", concatenate("R", ROW()))</f>
        <v/>
      </c>
      <c r="B302" s="9" t="str">
        <f>IFERROR(__xludf.DUMMYFUNCTION(" QUERY(Request_Import!A302:H302, ""Select B"")"),"")</f>
        <v/>
      </c>
      <c r="C302" s="1" t="str">
        <f>IFERROR(__xludf.DUMMYFUNCTION(" QUERY(Request_Import!A302:H302, ""Select C"")"),"")</f>
        <v/>
      </c>
      <c r="D302" s="1" t="str">
        <f>IFERROR(__xludf.DUMMYFUNCTION(" QUERY(Request_Import!A302:H302, ""Select D"")"),"")</f>
        <v/>
      </c>
      <c r="E302" s="1" t="str">
        <f>IFERROR(__xludf.DUMMYFUNCTION(" QUERY(Request_Import!A302:H302, ""Select E"")"),"")</f>
        <v/>
      </c>
      <c r="F302" s="1" t="str">
        <f>IFERROR(__xludf.DUMMYFUNCTION(" QUERY(Request_Import!A302:H302, ""Select G"")"),"")</f>
        <v/>
      </c>
      <c r="G302" s="1" t="str">
        <f>IFERROR(__xludf.DUMMYFUNCTION(" QUERY(Request_Import!A302:H302, ""Select H"")"),"")</f>
        <v/>
      </c>
      <c r="H302" s="1" t="str">
        <f>IFERROR(__xludf.DUMMYFUNCTION(" IF(ISBLANK(B302), """", TIMEVALUE(ARRAYFORMULA(QUERY(Request_Import!D302:K302, ""Select I""))))"),"")</f>
        <v/>
      </c>
      <c r="I302" s="1" t="str">
        <f>IFERROR(__xludf.DUMMYFUNCTION(" QUERY(Request_Import!A302:J302, ""Select F"")"),"")</f>
        <v/>
      </c>
      <c r="J302" s="1" t="str">
        <f>IFERROR(__xludf.DUMMYFUNCTION(" QUERY(Request_Import!A302:J302, ""Select J"")"),"")</f>
        <v/>
      </c>
    </row>
    <row r="303">
      <c r="A303" s="9" t="str">
        <f t="array" ref="A303">IF(ISBLANK(B303), "", concatenate("R", ROW()))</f>
        <v/>
      </c>
      <c r="B303" s="9" t="str">
        <f>IFERROR(__xludf.DUMMYFUNCTION(" QUERY(Request_Import!A303:H303, ""Select B"")"),"")</f>
        <v/>
      </c>
      <c r="C303" s="1" t="str">
        <f>IFERROR(__xludf.DUMMYFUNCTION(" QUERY(Request_Import!A303:H303, ""Select C"")"),"")</f>
        <v/>
      </c>
      <c r="D303" s="1" t="str">
        <f>IFERROR(__xludf.DUMMYFUNCTION(" QUERY(Request_Import!A303:H303, ""Select D"")"),"")</f>
        <v/>
      </c>
      <c r="E303" s="1" t="str">
        <f>IFERROR(__xludf.DUMMYFUNCTION(" QUERY(Request_Import!A303:H303, ""Select E"")"),"")</f>
        <v/>
      </c>
      <c r="F303" s="1" t="str">
        <f>IFERROR(__xludf.DUMMYFUNCTION(" QUERY(Request_Import!A303:H303, ""Select G"")"),"")</f>
        <v/>
      </c>
      <c r="G303" s="1" t="str">
        <f>IFERROR(__xludf.DUMMYFUNCTION(" QUERY(Request_Import!A303:H303, ""Select H"")"),"")</f>
        <v/>
      </c>
      <c r="H303" s="1" t="str">
        <f>IFERROR(__xludf.DUMMYFUNCTION(" IF(ISBLANK(B303), """", TIMEVALUE(ARRAYFORMULA(QUERY(Request_Import!D303:K303, ""Select I""))))"),"")</f>
        <v/>
      </c>
      <c r="I303" s="1" t="str">
        <f>IFERROR(__xludf.DUMMYFUNCTION(" QUERY(Request_Import!A303:J303, ""Select F"")"),"")</f>
        <v/>
      </c>
      <c r="J303" s="1" t="str">
        <f>IFERROR(__xludf.DUMMYFUNCTION(" QUERY(Request_Import!A303:J303, ""Select J"")"),"")</f>
        <v/>
      </c>
    </row>
    <row r="304">
      <c r="A304" s="9" t="str">
        <f t="array" ref="A304">IF(ISBLANK(B304), "", concatenate("R", ROW()))</f>
        <v/>
      </c>
      <c r="B304" s="9" t="str">
        <f>IFERROR(__xludf.DUMMYFUNCTION(" QUERY(Request_Import!A304:H304, ""Select B"")"),"")</f>
        <v/>
      </c>
      <c r="C304" s="1" t="str">
        <f>IFERROR(__xludf.DUMMYFUNCTION(" QUERY(Request_Import!A304:H304, ""Select C"")"),"")</f>
        <v/>
      </c>
      <c r="D304" s="1" t="str">
        <f>IFERROR(__xludf.DUMMYFUNCTION(" QUERY(Request_Import!A304:H304, ""Select D"")"),"")</f>
        <v/>
      </c>
      <c r="E304" s="1" t="str">
        <f>IFERROR(__xludf.DUMMYFUNCTION(" QUERY(Request_Import!A304:H304, ""Select E"")"),"")</f>
        <v/>
      </c>
      <c r="F304" s="1" t="str">
        <f>IFERROR(__xludf.DUMMYFUNCTION(" QUERY(Request_Import!A304:H304, ""Select G"")"),"")</f>
        <v/>
      </c>
      <c r="G304" s="1" t="str">
        <f>IFERROR(__xludf.DUMMYFUNCTION(" QUERY(Request_Import!A304:H304, ""Select H"")"),"")</f>
        <v/>
      </c>
      <c r="H304" s="1" t="str">
        <f>IFERROR(__xludf.DUMMYFUNCTION(" IF(ISBLANK(B304), """", TIMEVALUE(ARRAYFORMULA(QUERY(Request_Import!D304:K304, ""Select I""))))"),"")</f>
        <v/>
      </c>
      <c r="I304" s="1" t="str">
        <f>IFERROR(__xludf.DUMMYFUNCTION(" QUERY(Request_Import!A304:J304, ""Select F"")"),"")</f>
        <v/>
      </c>
      <c r="J304" s="1" t="str">
        <f>IFERROR(__xludf.DUMMYFUNCTION(" QUERY(Request_Import!A304:J304, ""Select J"")"),"")</f>
        <v/>
      </c>
    </row>
    <row r="305">
      <c r="A305" s="9" t="str">
        <f t="array" ref="A305">IF(ISBLANK(B305), "", concatenate("R", ROW()))</f>
        <v/>
      </c>
      <c r="B305" s="9" t="str">
        <f>IFERROR(__xludf.DUMMYFUNCTION(" QUERY(Request_Import!A305:H305, ""Select B"")"),"")</f>
        <v/>
      </c>
      <c r="C305" s="1" t="str">
        <f>IFERROR(__xludf.DUMMYFUNCTION(" QUERY(Request_Import!A305:H305, ""Select C"")"),"")</f>
        <v/>
      </c>
      <c r="D305" s="1" t="str">
        <f>IFERROR(__xludf.DUMMYFUNCTION(" QUERY(Request_Import!A305:H305, ""Select D"")"),"")</f>
        <v/>
      </c>
      <c r="E305" s="1" t="str">
        <f>IFERROR(__xludf.DUMMYFUNCTION(" QUERY(Request_Import!A305:H305, ""Select E"")"),"")</f>
        <v/>
      </c>
      <c r="F305" s="1" t="str">
        <f>IFERROR(__xludf.DUMMYFUNCTION(" QUERY(Request_Import!A305:H305, ""Select G"")"),"")</f>
        <v/>
      </c>
      <c r="G305" s="1" t="str">
        <f>IFERROR(__xludf.DUMMYFUNCTION(" QUERY(Request_Import!A305:H305, ""Select H"")"),"")</f>
        <v/>
      </c>
      <c r="H305" s="1" t="str">
        <f>IFERROR(__xludf.DUMMYFUNCTION(" IF(ISBLANK(B305), """", TIMEVALUE(ARRAYFORMULA(QUERY(Request_Import!D305:K305, ""Select I""))))"),"")</f>
        <v/>
      </c>
      <c r="I305" s="1" t="str">
        <f>IFERROR(__xludf.DUMMYFUNCTION(" QUERY(Request_Import!A305:J305, ""Select F"")"),"")</f>
        <v/>
      </c>
      <c r="J305" s="1" t="str">
        <f>IFERROR(__xludf.DUMMYFUNCTION(" QUERY(Request_Import!A305:J305, ""Select J"")"),"")</f>
        <v/>
      </c>
    </row>
    <row r="306">
      <c r="A306" s="9" t="str">
        <f t="array" ref="A306">IF(ISBLANK(B306), "", concatenate("R", ROW()))</f>
        <v/>
      </c>
      <c r="B306" s="9" t="str">
        <f>IFERROR(__xludf.DUMMYFUNCTION(" QUERY(Request_Import!A306:H306, ""Select B"")"),"")</f>
        <v/>
      </c>
      <c r="C306" s="1" t="str">
        <f>IFERROR(__xludf.DUMMYFUNCTION(" QUERY(Request_Import!A306:H306, ""Select C"")"),"")</f>
        <v/>
      </c>
      <c r="D306" s="1" t="str">
        <f>IFERROR(__xludf.DUMMYFUNCTION(" QUERY(Request_Import!A306:H306, ""Select D"")"),"")</f>
        <v/>
      </c>
      <c r="E306" s="1" t="str">
        <f>IFERROR(__xludf.DUMMYFUNCTION(" QUERY(Request_Import!A306:H306, ""Select E"")"),"")</f>
        <v/>
      </c>
      <c r="F306" s="1" t="str">
        <f>IFERROR(__xludf.DUMMYFUNCTION(" QUERY(Request_Import!A306:H306, ""Select G"")"),"")</f>
        <v/>
      </c>
      <c r="G306" s="1" t="str">
        <f>IFERROR(__xludf.DUMMYFUNCTION(" QUERY(Request_Import!A306:H306, ""Select H"")"),"")</f>
        <v/>
      </c>
      <c r="H306" s="1" t="str">
        <f>IFERROR(__xludf.DUMMYFUNCTION(" IF(ISBLANK(B306), """", TIMEVALUE(ARRAYFORMULA(QUERY(Request_Import!D306:K306, ""Select I""))))"),"")</f>
        <v/>
      </c>
      <c r="I306" s="1" t="str">
        <f>IFERROR(__xludf.DUMMYFUNCTION(" QUERY(Request_Import!A306:J306, ""Select F"")"),"")</f>
        <v/>
      </c>
      <c r="J306" s="1" t="str">
        <f>IFERROR(__xludf.DUMMYFUNCTION(" QUERY(Request_Import!A306:J306, ""Select J"")"),"")</f>
        <v/>
      </c>
    </row>
    <row r="307">
      <c r="A307" s="9" t="str">
        <f t="array" ref="A307">IF(ISBLANK(B307), "", concatenate("R", ROW()))</f>
        <v/>
      </c>
      <c r="B307" s="9" t="str">
        <f>IFERROR(__xludf.DUMMYFUNCTION(" QUERY(Request_Import!A307:H307, ""Select B"")"),"")</f>
        <v/>
      </c>
      <c r="C307" s="1" t="str">
        <f>IFERROR(__xludf.DUMMYFUNCTION(" QUERY(Request_Import!A307:H307, ""Select C"")"),"")</f>
        <v/>
      </c>
      <c r="D307" s="1" t="str">
        <f>IFERROR(__xludf.DUMMYFUNCTION(" QUERY(Request_Import!A307:H307, ""Select D"")"),"")</f>
        <v/>
      </c>
      <c r="E307" s="1" t="str">
        <f>IFERROR(__xludf.DUMMYFUNCTION(" QUERY(Request_Import!A307:H307, ""Select E"")"),"")</f>
        <v/>
      </c>
      <c r="F307" s="1" t="str">
        <f>IFERROR(__xludf.DUMMYFUNCTION(" QUERY(Request_Import!A307:H307, ""Select G"")"),"")</f>
        <v/>
      </c>
      <c r="G307" s="1" t="str">
        <f>IFERROR(__xludf.DUMMYFUNCTION(" QUERY(Request_Import!A307:H307, ""Select H"")"),"")</f>
        <v/>
      </c>
      <c r="H307" s="1" t="str">
        <f>IFERROR(__xludf.DUMMYFUNCTION(" IF(ISBLANK(B307), """", TIMEVALUE(ARRAYFORMULA(QUERY(Request_Import!D307:K307, ""Select I""))))"),"")</f>
        <v/>
      </c>
      <c r="I307" s="1" t="str">
        <f>IFERROR(__xludf.DUMMYFUNCTION(" QUERY(Request_Import!A307:J307, ""Select F"")"),"")</f>
        <v/>
      </c>
      <c r="J307" s="1" t="str">
        <f>IFERROR(__xludf.DUMMYFUNCTION(" QUERY(Request_Import!A307:J307, ""Select J"")"),"")</f>
        <v/>
      </c>
    </row>
    <row r="308">
      <c r="A308" s="9" t="str">
        <f t="array" ref="A308">IF(ISBLANK(B308), "", concatenate("R", ROW()))</f>
        <v/>
      </c>
      <c r="B308" s="9" t="str">
        <f>IFERROR(__xludf.DUMMYFUNCTION(" QUERY(Request_Import!A308:H308, ""Select B"")"),"")</f>
        <v/>
      </c>
      <c r="C308" s="1" t="str">
        <f>IFERROR(__xludf.DUMMYFUNCTION(" QUERY(Request_Import!A308:H308, ""Select C"")"),"")</f>
        <v/>
      </c>
      <c r="D308" s="1" t="str">
        <f>IFERROR(__xludf.DUMMYFUNCTION(" QUERY(Request_Import!A308:H308, ""Select D"")"),"")</f>
        <v/>
      </c>
      <c r="E308" s="1" t="str">
        <f>IFERROR(__xludf.DUMMYFUNCTION(" QUERY(Request_Import!A308:H308, ""Select E"")"),"")</f>
        <v/>
      </c>
      <c r="F308" s="1" t="str">
        <f>IFERROR(__xludf.DUMMYFUNCTION(" QUERY(Request_Import!A308:H308, ""Select G"")"),"")</f>
        <v/>
      </c>
      <c r="G308" s="1" t="str">
        <f>IFERROR(__xludf.DUMMYFUNCTION(" QUERY(Request_Import!A308:H308, ""Select H"")"),"")</f>
        <v/>
      </c>
      <c r="H308" s="1" t="str">
        <f>IFERROR(__xludf.DUMMYFUNCTION(" IF(ISBLANK(B308), """", TIMEVALUE(ARRAYFORMULA(QUERY(Request_Import!D308:K308, ""Select I""))))"),"")</f>
        <v/>
      </c>
      <c r="I308" s="1" t="str">
        <f>IFERROR(__xludf.DUMMYFUNCTION(" QUERY(Request_Import!A308:J308, ""Select F"")"),"")</f>
        <v/>
      </c>
      <c r="J308" s="1" t="str">
        <f>IFERROR(__xludf.DUMMYFUNCTION(" QUERY(Request_Import!A308:J308, ""Select J"")"),"")</f>
        <v/>
      </c>
    </row>
    <row r="309">
      <c r="A309" s="9" t="str">
        <f t="array" ref="A309">IF(ISBLANK(B309), "", concatenate("R", ROW()))</f>
        <v/>
      </c>
      <c r="B309" s="9" t="str">
        <f>IFERROR(__xludf.DUMMYFUNCTION(" QUERY(Request_Import!A309:H309, ""Select B"")"),"")</f>
        <v/>
      </c>
      <c r="C309" s="1" t="str">
        <f>IFERROR(__xludf.DUMMYFUNCTION(" QUERY(Request_Import!A309:H309, ""Select C"")"),"")</f>
        <v/>
      </c>
      <c r="D309" s="1" t="str">
        <f>IFERROR(__xludf.DUMMYFUNCTION(" QUERY(Request_Import!A309:H309, ""Select D"")"),"")</f>
        <v/>
      </c>
      <c r="E309" s="1" t="str">
        <f>IFERROR(__xludf.DUMMYFUNCTION(" QUERY(Request_Import!A309:H309, ""Select E"")"),"")</f>
        <v/>
      </c>
      <c r="F309" s="1" t="str">
        <f>IFERROR(__xludf.DUMMYFUNCTION(" QUERY(Request_Import!A309:H309, ""Select G"")"),"")</f>
        <v/>
      </c>
      <c r="G309" s="1" t="str">
        <f>IFERROR(__xludf.DUMMYFUNCTION(" QUERY(Request_Import!A309:H309, ""Select H"")"),"")</f>
        <v/>
      </c>
      <c r="H309" s="1" t="str">
        <f>IFERROR(__xludf.DUMMYFUNCTION(" IF(ISBLANK(B309), """", TIMEVALUE(ARRAYFORMULA(QUERY(Request_Import!D309:K309, ""Select I""))))"),"")</f>
        <v/>
      </c>
      <c r="I309" s="1" t="str">
        <f>IFERROR(__xludf.DUMMYFUNCTION(" QUERY(Request_Import!A309:J309, ""Select F"")"),"")</f>
        <v/>
      </c>
      <c r="J309" s="1" t="str">
        <f>IFERROR(__xludf.DUMMYFUNCTION(" QUERY(Request_Import!A309:J309, ""Select J"")"),"")</f>
        <v/>
      </c>
    </row>
    <row r="310">
      <c r="A310" s="9" t="str">
        <f t="array" ref="A310">IF(ISBLANK(B310), "", concatenate("R", ROW()))</f>
        <v/>
      </c>
      <c r="B310" s="9" t="str">
        <f>IFERROR(__xludf.DUMMYFUNCTION(" QUERY(Request_Import!A310:H310, ""Select B"")"),"")</f>
        <v/>
      </c>
      <c r="C310" s="1" t="str">
        <f>IFERROR(__xludf.DUMMYFUNCTION(" QUERY(Request_Import!A310:H310, ""Select C"")"),"")</f>
        <v/>
      </c>
      <c r="D310" s="1" t="str">
        <f>IFERROR(__xludf.DUMMYFUNCTION(" QUERY(Request_Import!A310:H310, ""Select D"")"),"")</f>
        <v/>
      </c>
      <c r="E310" s="1" t="str">
        <f>IFERROR(__xludf.DUMMYFUNCTION(" QUERY(Request_Import!A310:H310, ""Select E"")"),"")</f>
        <v/>
      </c>
      <c r="F310" s="1" t="str">
        <f>IFERROR(__xludf.DUMMYFUNCTION(" QUERY(Request_Import!A310:H310, ""Select G"")"),"")</f>
        <v/>
      </c>
      <c r="G310" s="1" t="str">
        <f>IFERROR(__xludf.DUMMYFUNCTION(" QUERY(Request_Import!A310:H310, ""Select H"")"),"")</f>
        <v/>
      </c>
      <c r="H310" s="1" t="str">
        <f>IFERROR(__xludf.DUMMYFUNCTION(" IF(ISBLANK(B310), """", TIMEVALUE(ARRAYFORMULA(QUERY(Request_Import!D310:K310, ""Select I""))))"),"")</f>
        <v/>
      </c>
      <c r="I310" s="1" t="str">
        <f>IFERROR(__xludf.DUMMYFUNCTION(" QUERY(Request_Import!A310:J310, ""Select F"")"),"")</f>
        <v/>
      </c>
      <c r="J310" s="1" t="str">
        <f>IFERROR(__xludf.DUMMYFUNCTION(" QUERY(Request_Import!A310:J310, ""Select J"")"),"")</f>
        <v/>
      </c>
    </row>
    <row r="311">
      <c r="A311" s="9" t="str">
        <f t="array" ref="A311">IF(ISBLANK(B311), "", concatenate("R", ROW()))</f>
        <v/>
      </c>
      <c r="B311" s="9" t="str">
        <f>IFERROR(__xludf.DUMMYFUNCTION(" QUERY(Request_Import!A311:H311, ""Select B"")"),"")</f>
        <v/>
      </c>
      <c r="C311" s="1" t="str">
        <f>IFERROR(__xludf.DUMMYFUNCTION(" QUERY(Request_Import!A311:H311, ""Select C"")"),"")</f>
        <v/>
      </c>
      <c r="D311" s="1" t="str">
        <f>IFERROR(__xludf.DUMMYFUNCTION(" QUERY(Request_Import!A311:H311, ""Select D"")"),"")</f>
        <v/>
      </c>
      <c r="E311" s="1" t="str">
        <f>IFERROR(__xludf.DUMMYFUNCTION(" QUERY(Request_Import!A311:H311, ""Select E"")"),"")</f>
        <v/>
      </c>
      <c r="F311" s="1" t="str">
        <f>IFERROR(__xludf.DUMMYFUNCTION(" QUERY(Request_Import!A311:H311, ""Select G"")"),"")</f>
        <v/>
      </c>
      <c r="G311" s="1" t="str">
        <f>IFERROR(__xludf.DUMMYFUNCTION(" QUERY(Request_Import!A311:H311, ""Select H"")"),"")</f>
        <v/>
      </c>
      <c r="H311" s="1" t="str">
        <f>IFERROR(__xludf.DUMMYFUNCTION(" IF(ISBLANK(B311), """", TIMEVALUE(ARRAYFORMULA(QUERY(Request_Import!D311:K311, ""Select I""))))"),"")</f>
        <v/>
      </c>
      <c r="I311" s="1" t="str">
        <f>IFERROR(__xludf.DUMMYFUNCTION(" QUERY(Request_Import!A311:J311, ""Select F"")"),"")</f>
        <v/>
      </c>
      <c r="J311" s="1" t="str">
        <f>IFERROR(__xludf.DUMMYFUNCTION(" QUERY(Request_Import!A311:J311, ""Select J"")"),"")</f>
        <v/>
      </c>
    </row>
    <row r="312">
      <c r="A312" s="9" t="str">
        <f t="array" ref="A312">IF(ISBLANK(B312), "", concatenate("R", ROW()))</f>
        <v/>
      </c>
      <c r="B312" s="9" t="str">
        <f>IFERROR(__xludf.DUMMYFUNCTION(" QUERY(Request_Import!A312:H312, ""Select B"")"),"")</f>
        <v/>
      </c>
      <c r="C312" s="1" t="str">
        <f>IFERROR(__xludf.DUMMYFUNCTION(" QUERY(Request_Import!A312:H312, ""Select C"")"),"")</f>
        <v/>
      </c>
      <c r="D312" s="1" t="str">
        <f>IFERROR(__xludf.DUMMYFUNCTION(" QUERY(Request_Import!A312:H312, ""Select D"")"),"")</f>
        <v/>
      </c>
      <c r="E312" s="1" t="str">
        <f>IFERROR(__xludf.DUMMYFUNCTION(" QUERY(Request_Import!A312:H312, ""Select E"")"),"")</f>
        <v/>
      </c>
      <c r="F312" s="1" t="str">
        <f>IFERROR(__xludf.DUMMYFUNCTION(" QUERY(Request_Import!A312:H312, ""Select G"")"),"")</f>
        <v/>
      </c>
      <c r="G312" s="1" t="str">
        <f>IFERROR(__xludf.DUMMYFUNCTION(" QUERY(Request_Import!A312:H312, ""Select H"")"),"")</f>
        <v/>
      </c>
      <c r="H312" s="1" t="str">
        <f>IFERROR(__xludf.DUMMYFUNCTION(" IF(ISBLANK(B312), """", TIMEVALUE(ARRAYFORMULA(QUERY(Request_Import!D312:K312, ""Select I""))))"),"")</f>
        <v/>
      </c>
      <c r="I312" s="1" t="str">
        <f>IFERROR(__xludf.DUMMYFUNCTION(" QUERY(Request_Import!A312:J312, ""Select F"")"),"")</f>
        <v/>
      </c>
      <c r="J312" s="1" t="str">
        <f>IFERROR(__xludf.DUMMYFUNCTION(" QUERY(Request_Import!A312:J312, ""Select J"")"),"")</f>
        <v/>
      </c>
    </row>
    <row r="313">
      <c r="A313" s="9" t="str">
        <f t="array" ref="A313">IF(ISBLANK(B313), "", concatenate("R", ROW()))</f>
        <v/>
      </c>
      <c r="B313" s="9" t="str">
        <f>IFERROR(__xludf.DUMMYFUNCTION(" QUERY(Request_Import!A313:H313, ""Select B"")"),"")</f>
        <v/>
      </c>
      <c r="C313" s="1" t="str">
        <f>IFERROR(__xludf.DUMMYFUNCTION(" QUERY(Request_Import!A313:H313, ""Select C"")"),"")</f>
        <v/>
      </c>
      <c r="D313" s="1" t="str">
        <f>IFERROR(__xludf.DUMMYFUNCTION(" QUERY(Request_Import!A313:H313, ""Select D"")"),"")</f>
        <v/>
      </c>
      <c r="E313" s="1" t="str">
        <f>IFERROR(__xludf.DUMMYFUNCTION(" QUERY(Request_Import!A313:H313, ""Select E"")"),"")</f>
        <v/>
      </c>
      <c r="F313" s="1" t="str">
        <f>IFERROR(__xludf.DUMMYFUNCTION(" QUERY(Request_Import!A313:H313, ""Select G"")"),"")</f>
        <v/>
      </c>
      <c r="G313" s="1" t="str">
        <f>IFERROR(__xludf.DUMMYFUNCTION(" QUERY(Request_Import!A313:H313, ""Select H"")"),"")</f>
        <v/>
      </c>
      <c r="H313" s="1" t="str">
        <f>IFERROR(__xludf.DUMMYFUNCTION(" IF(ISBLANK(B313), """", TIMEVALUE(ARRAYFORMULA(QUERY(Request_Import!D313:K313, ""Select I""))))"),"")</f>
        <v/>
      </c>
      <c r="I313" s="1" t="str">
        <f>IFERROR(__xludf.DUMMYFUNCTION(" QUERY(Request_Import!A313:J313, ""Select F"")"),"")</f>
        <v/>
      </c>
      <c r="J313" s="1" t="str">
        <f>IFERROR(__xludf.DUMMYFUNCTION(" QUERY(Request_Import!A313:J313, ""Select J"")"),"")</f>
        <v/>
      </c>
    </row>
    <row r="314">
      <c r="A314" s="9" t="str">
        <f t="array" ref="A314">IF(ISBLANK(B314), "", concatenate("R", ROW()))</f>
        <v/>
      </c>
      <c r="B314" s="9" t="str">
        <f>IFERROR(__xludf.DUMMYFUNCTION(" QUERY(Request_Import!A314:H314, ""Select B"")"),"")</f>
        <v/>
      </c>
      <c r="C314" s="1" t="str">
        <f>IFERROR(__xludf.DUMMYFUNCTION(" QUERY(Request_Import!A314:H314, ""Select C"")"),"")</f>
        <v/>
      </c>
      <c r="D314" s="1" t="str">
        <f>IFERROR(__xludf.DUMMYFUNCTION(" QUERY(Request_Import!A314:H314, ""Select D"")"),"")</f>
        <v/>
      </c>
      <c r="E314" s="1" t="str">
        <f>IFERROR(__xludf.DUMMYFUNCTION(" QUERY(Request_Import!A314:H314, ""Select E"")"),"")</f>
        <v/>
      </c>
      <c r="F314" s="1" t="str">
        <f>IFERROR(__xludf.DUMMYFUNCTION(" QUERY(Request_Import!A314:H314, ""Select G"")"),"")</f>
        <v/>
      </c>
      <c r="G314" s="1" t="str">
        <f>IFERROR(__xludf.DUMMYFUNCTION(" QUERY(Request_Import!A314:H314, ""Select H"")"),"")</f>
        <v/>
      </c>
      <c r="H314" s="1" t="str">
        <f>IFERROR(__xludf.DUMMYFUNCTION(" IF(ISBLANK(B314), """", TIMEVALUE(ARRAYFORMULA(QUERY(Request_Import!D314:K314, ""Select I""))))"),"")</f>
        <v/>
      </c>
      <c r="I314" s="1" t="str">
        <f>IFERROR(__xludf.DUMMYFUNCTION(" QUERY(Request_Import!A314:J314, ""Select F"")"),"")</f>
        <v/>
      </c>
      <c r="J314" s="1" t="str">
        <f>IFERROR(__xludf.DUMMYFUNCTION(" QUERY(Request_Import!A314:J314, ""Select J"")"),"")</f>
        <v/>
      </c>
    </row>
    <row r="315">
      <c r="A315" s="9" t="str">
        <f t="array" ref="A315">IF(ISBLANK(B315), "", concatenate("R", ROW()))</f>
        <v/>
      </c>
      <c r="B315" s="9" t="str">
        <f>IFERROR(__xludf.DUMMYFUNCTION(" QUERY(Request_Import!A315:H315, ""Select B"")"),"")</f>
        <v/>
      </c>
      <c r="C315" s="1" t="str">
        <f>IFERROR(__xludf.DUMMYFUNCTION(" QUERY(Request_Import!A315:H315, ""Select C"")"),"")</f>
        <v/>
      </c>
      <c r="D315" s="1" t="str">
        <f>IFERROR(__xludf.DUMMYFUNCTION(" QUERY(Request_Import!A315:H315, ""Select D"")"),"")</f>
        <v/>
      </c>
      <c r="E315" s="1" t="str">
        <f>IFERROR(__xludf.DUMMYFUNCTION(" QUERY(Request_Import!A315:H315, ""Select E"")"),"")</f>
        <v/>
      </c>
      <c r="F315" s="1" t="str">
        <f>IFERROR(__xludf.DUMMYFUNCTION(" QUERY(Request_Import!A315:H315, ""Select G"")"),"")</f>
        <v/>
      </c>
      <c r="G315" s="1" t="str">
        <f>IFERROR(__xludf.DUMMYFUNCTION(" QUERY(Request_Import!A315:H315, ""Select H"")"),"")</f>
        <v/>
      </c>
      <c r="H315" s="1" t="str">
        <f>IFERROR(__xludf.DUMMYFUNCTION(" IF(ISBLANK(B315), """", TIMEVALUE(ARRAYFORMULA(QUERY(Request_Import!D315:K315, ""Select I""))))"),"")</f>
        <v/>
      </c>
      <c r="I315" s="1" t="str">
        <f>IFERROR(__xludf.DUMMYFUNCTION(" QUERY(Request_Import!A315:J315, ""Select F"")"),"")</f>
        <v/>
      </c>
      <c r="J315" s="1" t="str">
        <f>IFERROR(__xludf.DUMMYFUNCTION(" QUERY(Request_Import!A315:J315, ""Select J"")"),"")</f>
        <v/>
      </c>
    </row>
    <row r="316">
      <c r="A316" s="9" t="str">
        <f t="array" ref="A316">IF(ISBLANK(B316), "", concatenate("R", ROW()))</f>
        <v/>
      </c>
      <c r="B316" s="9" t="str">
        <f>IFERROR(__xludf.DUMMYFUNCTION(" QUERY(Request_Import!A316:H316, ""Select B"")"),"")</f>
        <v/>
      </c>
      <c r="C316" s="1" t="str">
        <f>IFERROR(__xludf.DUMMYFUNCTION(" QUERY(Request_Import!A316:H316, ""Select C"")"),"")</f>
        <v/>
      </c>
      <c r="D316" s="1" t="str">
        <f>IFERROR(__xludf.DUMMYFUNCTION(" QUERY(Request_Import!A316:H316, ""Select D"")"),"")</f>
        <v/>
      </c>
      <c r="E316" s="1" t="str">
        <f>IFERROR(__xludf.DUMMYFUNCTION(" QUERY(Request_Import!A316:H316, ""Select E"")"),"")</f>
        <v/>
      </c>
      <c r="F316" s="1" t="str">
        <f>IFERROR(__xludf.DUMMYFUNCTION(" QUERY(Request_Import!A316:H316, ""Select G"")"),"")</f>
        <v/>
      </c>
      <c r="G316" s="1" t="str">
        <f>IFERROR(__xludf.DUMMYFUNCTION(" QUERY(Request_Import!A316:H316, ""Select H"")"),"")</f>
        <v/>
      </c>
      <c r="H316" s="1" t="str">
        <f>IFERROR(__xludf.DUMMYFUNCTION(" IF(ISBLANK(B316), """", TIMEVALUE(ARRAYFORMULA(QUERY(Request_Import!D316:K316, ""Select I""))))"),"")</f>
        <v/>
      </c>
      <c r="I316" s="1" t="str">
        <f>IFERROR(__xludf.DUMMYFUNCTION(" QUERY(Request_Import!A316:J316, ""Select F"")"),"")</f>
        <v/>
      </c>
      <c r="J316" s="1" t="str">
        <f>IFERROR(__xludf.DUMMYFUNCTION(" QUERY(Request_Import!A316:J316, ""Select J"")"),"")</f>
        <v/>
      </c>
    </row>
    <row r="317">
      <c r="A317" s="9" t="str">
        <f t="array" ref="A317">IF(ISBLANK(B317), "", concatenate("R", ROW()))</f>
        <v/>
      </c>
      <c r="B317" s="9" t="str">
        <f>IFERROR(__xludf.DUMMYFUNCTION(" QUERY(Request_Import!A317:H317, ""Select B"")"),"")</f>
        <v/>
      </c>
      <c r="C317" s="1" t="str">
        <f>IFERROR(__xludf.DUMMYFUNCTION(" QUERY(Request_Import!A317:H317, ""Select C"")"),"")</f>
        <v/>
      </c>
      <c r="D317" s="1" t="str">
        <f>IFERROR(__xludf.DUMMYFUNCTION(" QUERY(Request_Import!A317:H317, ""Select D"")"),"")</f>
        <v/>
      </c>
      <c r="E317" s="1" t="str">
        <f>IFERROR(__xludf.DUMMYFUNCTION(" QUERY(Request_Import!A317:H317, ""Select E"")"),"")</f>
        <v/>
      </c>
      <c r="F317" s="1" t="str">
        <f>IFERROR(__xludf.DUMMYFUNCTION(" QUERY(Request_Import!A317:H317, ""Select G"")"),"")</f>
        <v/>
      </c>
      <c r="G317" s="1" t="str">
        <f>IFERROR(__xludf.DUMMYFUNCTION(" QUERY(Request_Import!A317:H317, ""Select H"")"),"")</f>
        <v/>
      </c>
      <c r="H317" s="1" t="str">
        <f>IFERROR(__xludf.DUMMYFUNCTION(" IF(ISBLANK(B317), """", TIMEVALUE(ARRAYFORMULA(QUERY(Request_Import!D317:K317, ""Select I""))))"),"")</f>
        <v/>
      </c>
      <c r="I317" s="1" t="str">
        <f>IFERROR(__xludf.DUMMYFUNCTION(" QUERY(Request_Import!A317:J317, ""Select F"")"),"")</f>
        <v/>
      </c>
      <c r="J317" s="1" t="str">
        <f>IFERROR(__xludf.DUMMYFUNCTION(" QUERY(Request_Import!A317:J317, ""Select J"")"),"")</f>
        <v/>
      </c>
    </row>
    <row r="318">
      <c r="A318" s="9" t="str">
        <f t="array" ref="A318">IF(ISBLANK(B318), "", concatenate("R", ROW()))</f>
        <v/>
      </c>
      <c r="B318" s="9" t="str">
        <f>IFERROR(__xludf.DUMMYFUNCTION(" QUERY(Request_Import!A318:H318, ""Select B"")"),"")</f>
        <v/>
      </c>
      <c r="C318" s="1" t="str">
        <f>IFERROR(__xludf.DUMMYFUNCTION(" QUERY(Request_Import!A318:H318, ""Select C"")"),"")</f>
        <v/>
      </c>
      <c r="D318" s="1" t="str">
        <f>IFERROR(__xludf.DUMMYFUNCTION(" QUERY(Request_Import!A318:H318, ""Select D"")"),"")</f>
        <v/>
      </c>
      <c r="E318" s="1" t="str">
        <f>IFERROR(__xludf.DUMMYFUNCTION(" QUERY(Request_Import!A318:H318, ""Select E"")"),"")</f>
        <v/>
      </c>
      <c r="F318" s="1" t="str">
        <f>IFERROR(__xludf.DUMMYFUNCTION(" QUERY(Request_Import!A318:H318, ""Select G"")"),"")</f>
        <v/>
      </c>
      <c r="G318" s="1" t="str">
        <f>IFERROR(__xludf.DUMMYFUNCTION(" QUERY(Request_Import!A318:H318, ""Select H"")"),"")</f>
        <v/>
      </c>
      <c r="H318" s="1" t="str">
        <f>IFERROR(__xludf.DUMMYFUNCTION(" IF(ISBLANK(B318), """", TIMEVALUE(ARRAYFORMULA(QUERY(Request_Import!D318:K318, ""Select I""))))"),"")</f>
        <v/>
      </c>
      <c r="I318" s="1" t="str">
        <f>IFERROR(__xludf.DUMMYFUNCTION(" QUERY(Request_Import!A318:J318, ""Select F"")"),"")</f>
        <v/>
      </c>
      <c r="J318" s="1" t="str">
        <f>IFERROR(__xludf.DUMMYFUNCTION(" QUERY(Request_Import!A318:J318, ""Select J"")"),"")</f>
        <v/>
      </c>
    </row>
    <row r="319">
      <c r="A319" s="9" t="str">
        <f t="array" ref="A319">IF(ISBLANK(B319), "", concatenate("R", ROW()))</f>
        <v/>
      </c>
      <c r="B319" s="9" t="str">
        <f>IFERROR(__xludf.DUMMYFUNCTION(" QUERY(Request_Import!A319:H319, ""Select B"")"),"")</f>
        <v/>
      </c>
      <c r="C319" s="1" t="str">
        <f>IFERROR(__xludf.DUMMYFUNCTION(" QUERY(Request_Import!A319:H319, ""Select C"")"),"")</f>
        <v/>
      </c>
      <c r="D319" s="1" t="str">
        <f>IFERROR(__xludf.DUMMYFUNCTION(" QUERY(Request_Import!A319:H319, ""Select D"")"),"")</f>
        <v/>
      </c>
      <c r="E319" s="1" t="str">
        <f>IFERROR(__xludf.DUMMYFUNCTION(" QUERY(Request_Import!A319:H319, ""Select E"")"),"")</f>
        <v/>
      </c>
      <c r="F319" s="1" t="str">
        <f>IFERROR(__xludf.DUMMYFUNCTION(" QUERY(Request_Import!A319:H319, ""Select G"")"),"")</f>
        <v/>
      </c>
      <c r="G319" s="1" t="str">
        <f>IFERROR(__xludf.DUMMYFUNCTION(" QUERY(Request_Import!A319:H319, ""Select H"")"),"")</f>
        <v/>
      </c>
      <c r="H319" s="1" t="str">
        <f>IFERROR(__xludf.DUMMYFUNCTION(" IF(ISBLANK(B319), """", TIMEVALUE(ARRAYFORMULA(QUERY(Request_Import!D319:K319, ""Select I""))))"),"")</f>
        <v/>
      </c>
      <c r="I319" s="1" t="str">
        <f>IFERROR(__xludf.DUMMYFUNCTION(" QUERY(Request_Import!A319:J319, ""Select F"")"),"")</f>
        <v/>
      </c>
      <c r="J319" s="1" t="str">
        <f>IFERROR(__xludf.DUMMYFUNCTION(" QUERY(Request_Import!A319:J319, ""Select J"")"),"")</f>
        <v/>
      </c>
    </row>
    <row r="320">
      <c r="A320" s="9" t="str">
        <f t="array" ref="A320">IF(ISBLANK(B320), "", concatenate("R", ROW()))</f>
        <v/>
      </c>
      <c r="B320" s="9" t="str">
        <f>IFERROR(__xludf.DUMMYFUNCTION(" QUERY(Request_Import!A320:H320, ""Select B"")"),"")</f>
        <v/>
      </c>
      <c r="C320" s="1" t="str">
        <f>IFERROR(__xludf.DUMMYFUNCTION(" QUERY(Request_Import!A320:H320, ""Select C"")"),"")</f>
        <v/>
      </c>
      <c r="D320" s="1" t="str">
        <f>IFERROR(__xludf.DUMMYFUNCTION(" QUERY(Request_Import!A320:H320, ""Select D"")"),"")</f>
        <v/>
      </c>
      <c r="E320" s="1" t="str">
        <f>IFERROR(__xludf.DUMMYFUNCTION(" QUERY(Request_Import!A320:H320, ""Select E"")"),"")</f>
        <v/>
      </c>
      <c r="F320" s="1" t="str">
        <f>IFERROR(__xludf.DUMMYFUNCTION(" QUERY(Request_Import!A320:H320, ""Select G"")"),"")</f>
        <v/>
      </c>
      <c r="G320" s="1" t="str">
        <f>IFERROR(__xludf.DUMMYFUNCTION(" QUERY(Request_Import!A320:H320, ""Select H"")"),"")</f>
        <v/>
      </c>
      <c r="H320" s="1" t="str">
        <f>IFERROR(__xludf.DUMMYFUNCTION(" IF(ISBLANK(B320), """", TIMEVALUE(ARRAYFORMULA(QUERY(Request_Import!D320:K320, ""Select I""))))"),"")</f>
        <v/>
      </c>
      <c r="I320" s="1" t="str">
        <f>IFERROR(__xludf.DUMMYFUNCTION(" QUERY(Request_Import!A320:J320, ""Select F"")"),"")</f>
        <v/>
      </c>
      <c r="J320" s="1" t="str">
        <f>IFERROR(__xludf.DUMMYFUNCTION(" QUERY(Request_Import!A320:J320, ""Select J"")"),"")</f>
        <v/>
      </c>
    </row>
    <row r="321">
      <c r="A321" s="9" t="str">
        <f t="array" ref="A321">IF(ISBLANK(B321), "", concatenate("R", ROW()))</f>
        <v/>
      </c>
      <c r="B321" s="9" t="str">
        <f>IFERROR(__xludf.DUMMYFUNCTION(" QUERY(Request_Import!A321:H321, ""Select B"")"),"")</f>
        <v/>
      </c>
      <c r="C321" s="1" t="str">
        <f>IFERROR(__xludf.DUMMYFUNCTION(" QUERY(Request_Import!A321:H321, ""Select C"")"),"")</f>
        <v/>
      </c>
      <c r="D321" s="1" t="str">
        <f>IFERROR(__xludf.DUMMYFUNCTION(" QUERY(Request_Import!A321:H321, ""Select D"")"),"")</f>
        <v/>
      </c>
      <c r="E321" s="1" t="str">
        <f>IFERROR(__xludf.DUMMYFUNCTION(" QUERY(Request_Import!A321:H321, ""Select E"")"),"")</f>
        <v/>
      </c>
      <c r="F321" s="1" t="str">
        <f>IFERROR(__xludf.DUMMYFUNCTION(" QUERY(Request_Import!A321:H321, ""Select G"")"),"")</f>
        <v/>
      </c>
      <c r="G321" s="1" t="str">
        <f>IFERROR(__xludf.DUMMYFUNCTION(" QUERY(Request_Import!A321:H321, ""Select H"")"),"")</f>
        <v/>
      </c>
      <c r="H321" s="1" t="str">
        <f>IFERROR(__xludf.DUMMYFUNCTION(" IF(ISBLANK(B321), """", TIMEVALUE(ARRAYFORMULA(QUERY(Request_Import!D321:K321, ""Select I""))))"),"")</f>
        <v/>
      </c>
      <c r="I321" s="1" t="str">
        <f>IFERROR(__xludf.DUMMYFUNCTION(" QUERY(Request_Import!A321:J321, ""Select F"")"),"")</f>
        <v/>
      </c>
      <c r="J321" s="1" t="str">
        <f>IFERROR(__xludf.DUMMYFUNCTION(" QUERY(Request_Import!A321:J321, ""Select J"")"),"")</f>
        <v/>
      </c>
    </row>
    <row r="322">
      <c r="A322" s="9" t="str">
        <f t="array" ref="A322">IF(ISBLANK(B322), "", concatenate("R", ROW()))</f>
        <v/>
      </c>
      <c r="B322" s="9" t="str">
        <f>IFERROR(__xludf.DUMMYFUNCTION(" QUERY(Request_Import!A322:H322, ""Select B"")"),"")</f>
        <v/>
      </c>
      <c r="C322" s="1" t="str">
        <f>IFERROR(__xludf.DUMMYFUNCTION(" QUERY(Request_Import!A322:H322, ""Select C"")"),"")</f>
        <v/>
      </c>
      <c r="D322" s="1" t="str">
        <f>IFERROR(__xludf.DUMMYFUNCTION(" QUERY(Request_Import!A322:H322, ""Select D"")"),"")</f>
        <v/>
      </c>
      <c r="E322" s="1" t="str">
        <f>IFERROR(__xludf.DUMMYFUNCTION(" QUERY(Request_Import!A322:H322, ""Select E"")"),"")</f>
        <v/>
      </c>
      <c r="F322" s="1" t="str">
        <f>IFERROR(__xludf.DUMMYFUNCTION(" QUERY(Request_Import!A322:H322, ""Select G"")"),"")</f>
        <v/>
      </c>
      <c r="G322" s="1" t="str">
        <f>IFERROR(__xludf.DUMMYFUNCTION(" QUERY(Request_Import!A322:H322, ""Select H"")"),"")</f>
        <v/>
      </c>
      <c r="H322" s="1" t="str">
        <f>IFERROR(__xludf.DUMMYFUNCTION(" IF(ISBLANK(B322), """", TIMEVALUE(ARRAYFORMULA(QUERY(Request_Import!D322:K322, ""Select I""))))"),"")</f>
        <v/>
      </c>
      <c r="I322" s="1" t="str">
        <f>IFERROR(__xludf.DUMMYFUNCTION(" QUERY(Request_Import!A322:J322, ""Select F"")"),"")</f>
        <v/>
      </c>
      <c r="J322" s="1" t="str">
        <f>IFERROR(__xludf.DUMMYFUNCTION(" QUERY(Request_Import!A322:J322, ""Select J"")"),"")</f>
        <v/>
      </c>
    </row>
    <row r="323">
      <c r="A323" s="9" t="str">
        <f t="array" ref="A323">IF(ISBLANK(B323), "", concatenate("R", ROW()))</f>
        <v/>
      </c>
      <c r="B323" s="9" t="str">
        <f>IFERROR(__xludf.DUMMYFUNCTION(" QUERY(Request_Import!A323:H323, ""Select B"")"),"")</f>
        <v/>
      </c>
      <c r="C323" s="1" t="str">
        <f>IFERROR(__xludf.DUMMYFUNCTION(" QUERY(Request_Import!A323:H323, ""Select C"")"),"")</f>
        <v/>
      </c>
      <c r="D323" s="1" t="str">
        <f>IFERROR(__xludf.DUMMYFUNCTION(" QUERY(Request_Import!A323:H323, ""Select D"")"),"")</f>
        <v/>
      </c>
      <c r="E323" s="1" t="str">
        <f>IFERROR(__xludf.DUMMYFUNCTION(" QUERY(Request_Import!A323:H323, ""Select E"")"),"")</f>
        <v/>
      </c>
      <c r="F323" s="1" t="str">
        <f>IFERROR(__xludf.DUMMYFUNCTION(" QUERY(Request_Import!A323:H323, ""Select G"")"),"")</f>
        <v/>
      </c>
      <c r="G323" s="1" t="str">
        <f>IFERROR(__xludf.DUMMYFUNCTION(" QUERY(Request_Import!A323:H323, ""Select H"")"),"")</f>
        <v/>
      </c>
      <c r="H323" s="1" t="str">
        <f>IFERROR(__xludf.DUMMYFUNCTION(" IF(ISBLANK(B323), """", TIMEVALUE(ARRAYFORMULA(QUERY(Request_Import!D323:K323, ""Select I""))))"),"")</f>
        <v/>
      </c>
      <c r="I323" s="1" t="str">
        <f>IFERROR(__xludf.DUMMYFUNCTION(" QUERY(Request_Import!A323:J323, ""Select F"")"),"")</f>
        <v/>
      </c>
      <c r="J323" s="1" t="str">
        <f>IFERROR(__xludf.DUMMYFUNCTION(" QUERY(Request_Import!A323:J323, ""Select J"")"),"")</f>
        <v/>
      </c>
    </row>
    <row r="324">
      <c r="A324" s="9" t="str">
        <f t="array" ref="A324">IF(ISBLANK(B324), "", concatenate("R", ROW()))</f>
        <v/>
      </c>
      <c r="B324" s="9" t="str">
        <f>IFERROR(__xludf.DUMMYFUNCTION(" QUERY(Request_Import!A324:H324, ""Select B"")"),"")</f>
        <v/>
      </c>
      <c r="C324" s="1" t="str">
        <f>IFERROR(__xludf.DUMMYFUNCTION(" QUERY(Request_Import!A324:H324, ""Select C"")"),"")</f>
        <v/>
      </c>
      <c r="D324" s="1" t="str">
        <f>IFERROR(__xludf.DUMMYFUNCTION(" QUERY(Request_Import!A324:H324, ""Select D"")"),"")</f>
        <v/>
      </c>
      <c r="E324" s="1" t="str">
        <f>IFERROR(__xludf.DUMMYFUNCTION(" QUERY(Request_Import!A324:H324, ""Select E"")"),"")</f>
        <v/>
      </c>
      <c r="F324" s="1" t="str">
        <f>IFERROR(__xludf.DUMMYFUNCTION(" QUERY(Request_Import!A324:H324, ""Select G"")"),"")</f>
        <v/>
      </c>
      <c r="G324" s="1" t="str">
        <f>IFERROR(__xludf.DUMMYFUNCTION(" QUERY(Request_Import!A324:H324, ""Select H"")"),"")</f>
        <v/>
      </c>
      <c r="H324" s="1" t="str">
        <f>IFERROR(__xludf.DUMMYFUNCTION(" IF(ISBLANK(B324), """", TIMEVALUE(ARRAYFORMULA(QUERY(Request_Import!D324:K324, ""Select I""))))"),"")</f>
        <v/>
      </c>
      <c r="I324" s="1" t="str">
        <f>IFERROR(__xludf.DUMMYFUNCTION(" QUERY(Request_Import!A324:J324, ""Select F"")"),"")</f>
        <v/>
      </c>
      <c r="J324" s="1" t="str">
        <f>IFERROR(__xludf.DUMMYFUNCTION(" QUERY(Request_Import!A324:J324, ""Select J"")"),"")</f>
        <v/>
      </c>
    </row>
    <row r="325">
      <c r="A325" s="9" t="str">
        <f t="array" ref="A325">IF(ISBLANK(B325), "", concatenate("R", ROW()))</f>
        <v/>
      </c>
      <c r="B325" s="9" t="str">
        <f>IFERROR(__xludf.DUMMYFUNCTION(" QUERY(Request_Import!A325:H325, ""Select B"")"),"")</f>
        <v/>
      </c>
      <c r="C325" s="1" t="str">
        <f>IFERROR(__xludf.DUMMYFUNCTION(" QUERY(Request_Import!A325:H325, ""Select C"")"),"")</f>
        <v/>
      </c>
      <c r="D325" s="1" t="str">
        <f>IFERROR(__xludf.DUMMYFUNCTION(" QUERY(Request_Import!A325:H325, ""Select D"")"),"")</f>
        <v/>
      </c>
      <c r="E325" s="1" t="str">
        <f>IFERROR(__xludf.DUMMYFUNCTION(" QUERY(Request_Import!A325:H325, ""Select E"")"),"")</f>
        <v/>
      </c>
      <c r="F325" s="1" t="str">
        <f>IFERROR(__xludf.DUMMYFUNCTION(" QUERY(Request_Import!A325:H325, ""Select G"")"),"")</f>
        <v/>
      </c>
      <c r="G325" s="1" t="str">
        <f>IFERROR(__xludf.DUMMYFUNCTION(" QUERY(Request_Import!A325:H325, ""Select H"")"),"")</f>
        <v/>
      </c>
      <c r="H325" s="1" t="str">
        <f>IFERROR(__xludf.DUMMYFUNCTION(" IF(ISBLANK(B325), """", TIMEVALUE(ARRAYFORMULA(QUERY(Request_Import!D325:K325, ""Select I""))))"),"")</f>
        <v/>
      </c>
      <c r="I325" s="1" t="str">
        <f>IFERROR(__xludf.DUMMYFUNCTION(" QUERY(Request_Import!A325:J325, ""Select F"")"),"")</f>
        <v/>
      </c>
      <c r="J325" s="1" t="str">
        <f>IFERROR(__xludf.DUMMYFUNCTION(" QUERY(Request_Import!A325:J325, ""Select J"")"),"")</f>
        <v/>
      </c>
    </row>
    <row r="326">
      <c r="A326" s="9" t="str">
        <f t="array" ref="A326">IF(ISBLANK(B326), "", concatenate("R", ROW()))</f>
        <v/>
      </c>
      <c r="B326" s="9" t="str">
        <f>IFERROR(__xludf.DUMMYFUNCTION(" QUERY(Request_Import!A326:H326, ""Select B"")"),"")</f>
        <v/>
      </c>
      <c r="C326" s="1" t="str">
        <f>IFERROR(__xludf.DUMMYFUNCTION(" QUERY(Request_Import!A326:H326, ""Select C"")"),"")</f>
        <v/>
      </c>
      <c r="D326" s="1" t="str">
        <f>IFERROR(__xludf.DUMMYFUNCTION(" QUERY(Request_Import!A326:H326, ""Select D"")"),"")</f>
        <v/>
      </c>
      <c r="E326" s="1" t="str">
        <f>IFERROR(__xludf.DUMMYFUNCTION(" QUERY(Request_Import!A326:H326, ""Select E"")"),"")</f>
        <v/>
      </c>
      <c r="F326" s="1" t="str">
        <f>IFERROR(__xludf.DUMMYFUNCTION(" QUERY(Request_Import!A326:H326, ""Select G"")"),"")</f>
        <v/>
      </c>
      <c r="G326" s="1" t="str">
        <f>IFERROR(__xludf.DUMMYFUNCTION(" QUERY(Request_Import!A326:H326, ""Select H"")"),"")</f>
        <v/>
      </c>
      <c r="H326" s="1" t="str">
        <f>IFERROR(__xludf.DUMMYFUNCTION(" IF(ISBLANK(B326), """", TIMEVALUE(ARRAYFORMULA(QUERY(Request_Import!D326:K326, ""Select I""))))"),"")</f>
        <v/>
      </c>
      <c r="I326" s="1" t="str">
        <f>IFERROR(__xludf.DUMMYFUNCTION(" QUERY(Request_Import!A326:J326, ""Select F"")"),"")</f>
        <v/>
      </c>
      <c r="J326" s="1" t="str">
        <f>IFERROR(__xludf.DUMMYFUNCTION(" QUERY(Request_Import!A326:J326, ""Select J"")"),"")</f>
        <v/>
      </c>
    </row>
    <row r="327">
      <c r="A327" s="9" t="str">
        <f t="array" ref="A327">IF(ISBLANK(B327), "", concatenate("R", ROW()))</f>
        <v/>
      </c>
      <c r="B327" s="9" t="str">
        <f>IFERROR(__xludf.DUMMYFUNCTION(" QUERY(Request_Import!A327:H327, ""Select B"")"),"")</f>
        <v/>
      </c>
      <c r="C327" s="1" t="str">
        <f>IFERROR(__xludf.DUMMYFUNCTION(" QUERY(Request_Import!A327:H327, ""Select C"")"),"")</f>
        <v/>
      </c>
      <c r="D327" s="1" t="str">
        <f>IFERROR(__xludf.DUMMYFUNCTION(" QUERY(Request_Import!A327:H327, ""Select D"")"),"")</f>
        <v/>
      </c>
      <c r="E327" s="1" t="str">
        <f>IFERROR(__xludf.DUMMYFUNCTION(" QUERY(Request_Import!A327:H327, ""Select E"")"),"")</f>
        <v/>
      </c>
      <c r="F327" s="1" t="str">
        <f>IFERROR(__xludf.DUMMYFUNCTION(" QUERY(Request_Import!A327:H327, ""Select G"")"),"")</f>
        <v/>
      </c>
      <c r="G327" s="1" t="str">
        <f>IFERROR(__xludf.DUMMYFUNCTION(" QUERY(Request_Import!A327:H327, ""Select H"")"),"")</f>
        <v/>
      </c>
      <c r="H327" s="1" t="str">
        <f>IFERROR(__xludf.DUMMYFUNCTION(" IF(ISBLANK(B327), """", TIMEVALUE(ARRAYFORMULA(QUERY(Request_Import!D327:K327, ""Select I""))))"),"")</f>
        <v/>
      </c>
      <c r="I327" s="1" t="str">
        <f>IFERROR(__xludf.DUMMYFUNCTION(" QUERY(Request_Import!A327:J327, ""Select F"")"),"")</f>
        <v/>
      </c>
      <c r="J327" s="1" t="str">
        <f>IFERROR(__xludf.DUMMYFUNCTION(" QUERY(Request_Import!A327:J327, ""Select J"")"),"")</f>
        <v/>
      </c>
    </row>
    <row r="328">
      <c r="A328" s="9" t="str">
        <f t="array" ref="A328">IF(ISBLANK(B328), "", concatenate("R", ROW()))</f>
        <v/>
      </c>
      <c r="B328" s="9" t="str">
        <f>IFERROR(__xludf.DUMMYFUNCTION(" QUERY(Request_Import!A328:H328, ""Select B"")"),"")</f>
        <v/>
      </c>
      <c r="C328" s="1" t="str">
        <f>IFERROR(__xludf.DUMMYFUNCTION(" QUERY(Request_Import!A328:H328, ""Select C"")"),"")</f>
        <v/>
      </c>
      <c r="D328" s="1" t="str">
        <f>IFERROR(__xludf.DUMMYFUNCTION(" QUERY(Request_Import!A328:H328, ""Select D"")"),"")</f>
        <v/>
      </c>
      <c r="E328" s="1" t="str">
        <f>IFERROR(__xludf.DUMMYFUNCTION(" QUERY(Request_Import!A328:H328, ""Select E"")"),"")</f>
        <v/>
      </c>
      <c r="F328" s="1" t="str">
        <f>IFERROR(__xludf.DUMMYFUNCTION(" QUERY(Request_Import!A328:H328, ""Select G"")"),"")</f>
        <v/>
      </c>
      <c r="G328" s="1" t="str">
        <f>IFERROR(__xludf.DUMMYFUNCTION(" QUERY(Request_Import!A328:H328, ""Select H"")"),"")</f>
        <v/>
      </c>
      <c r="H328" s="1" t="str">
        <f>IFERROR(__xludf.DUMMYFUNCTION(" IF(ISBLANK(B328), """", TIMEVALUE(ARRAYFORMULA(QUERY(Request_Import!D328:K328, ""Select I""))))"),"")</f>
        <v/>
      </c>
      <c r="I328" s="1" t="str">
        <f>IFERROR(__xludf.DUMMYFUNCTION(" QUERY(Request_Import!A328:J328, ""Select F"")"),"")</f>
        <v/>
      </c>
      <c r="J328" s="1" t="str">
        <f>IFERROR(__xludf.DUMMYFUNCTION(" QUERY(Request_Import!A328:J328, ""Select J"")"),"")</f>
        <v/>
      </c>
    </row>
    <row r="329">
      <c r="A329" s="9" t="str">
        <f t="array" ref="A329">IF(ISBLANK(B329), "", concatenate("R", ROW()))</f>
        <v/>
      </c>
      <c r="B329" s="9" t="str">
        <f>IFERROR(__xludf.DUMMYFUNCTION(" QUERY(Request_Import!A329:H329, ""Select B"")"),"")</f>
        <v/>
      </c>
      <c r="C329" s="1" t="str">
        <f>IFERROR(__xludf.DUMMYFUNCTION(" QUERY(Request_Import!A329:H329, ""Select C"")"),"")</f>
        <v/>
      </c>
      <c r="D329" s="1" t="str">
        <f>IFERROR(__xludf.DUMMYFUNCTION(" QUERY(Request_Import!A329:H329, ""Select D"")"),"")</f>
        <v/>
      </c>
      <c r="E329" s="1" t="str">
        <f>IFERROR(__xludf.DUMMYFUNCTION(" QUERY(Request_Import!A329:H329, ""Select E"")"),"")</f>
        <v/>
      </c>
      <c r="F329" s="1" t="str">
        <f>IFERROR(__xludf.DUMMYFUNCTION(" QUERY(Request_Import!A329:H329, ""Select G"")"),"")</f>
        <v/>
      </c>
      <c r="G329" s="1" t="str">
        <f>IFERROR(__xludf.DUMMYFUNCTION(" QUERY(Request_Import!A329:H329, ""Select H"")"),"")</f>
        <v/>
      </c>
      <c r="H329" s="1" t="str">
        <f>IFERROR(__xludf.DUMMYFUNCTION(" IF(ISBLANK(B329), """", TIMEVALUE(ARRAYFORMULA(QUERY(Request_Import!D329:K329, ""Select I""))))"),"")</f>
        <v/>
      </c>
      <c r="I329" s="1" t="str">
        <f>IFERROR(__xludf.DUMMYFUNCTION(" QUERY(Request_Import!A329:J329, ""Select F"")"),"")</f>
        <v/>
      </c>
      <c r="J329" s="1" t="str">
        <f>IFERROR(__xludf.DUMMYFUNCTION(" QUERY(Request_Import!A329:J329, ""Select J"")"),"")</f>
        <v/>
      </c>
    </row>
    <row r="330">
      <c r="A330" s="9" t="str">
        <f t="array" ref="A330">IF(ISBLANK(B330), "", concatenate("R", ROW()))</f>
        <v/>
      </c>
      <c r="B330" s="9" t="str">
        <f>IFERROR(__xludf.DUMMYFUNCTION(" QUERY(Request_Import!A330:H330, ""Select B"")"),"")</f>
        <v/>
      </c>
      <c r="C330" s="1" t="str">
        <f>IFERROR(__xludf.DUMMYFUNCTION(" QUERY(Request_Import!A330:H330, ""Select C"")"),"")</f>
        <v/>
      </c>
      <c r="D330" s="1" t="str">
        <f>IFERROR(__xludf.DUMMYFUNCTION(" QUERY(Request_Import!A330:H330, ""Select D"")"),"")</f>
        <v/>
      </c>
      <c r="E330" s="1" t="str">
        <f>IFERROR(__xludf.DUMMYFUNCTION(" QUERY(Request_Import!A330:H330, ""Select E"")"),"")</f>
        <v/>
      </c>
      <c r="F330" s="1" t="str">
        <f>IFERROR(__xludf.DUMMYFUNCTION(" QUERY(Request_Import!A330:H330, ""Select G"")"),"")</f>
        <v/>
      </c>
      <c r="G330" s="1" t="str">
        <f>IFERROR(__xludf.DUMMYFUNCTION(" QUERY(Request_Import!A330:H330, ""Select H"")"),"")</f>
        <v/>
      </c>
      <c r="H330" s="1" t="str">
        <f>IFERROR(__xludf.DUMMYFUNCTION(" IF(ISBLANK(B330), """", TIMEVALUE(ARRAYFORMULA(QUERY(Request_Import!D330:K330, ""Select I""))))"),"")</f>
        <v/>
      </c>
      <c r="I330" s="1" t="str">
        <f>IFERROR(__xludf.DUMMYFUNCTION(" QUERY(Request_Import!A330:J330, ""Select F"")"),"")</f>
        <v/>
      </c>
      <c r="J330" s="1" t="str">
        <f>IFERROR(__xludf.DUMMYFUNCTION(" QUERY(Request_Import!A330:J330, ""Select J"")"),"")</f>
        <v/>
      </c>
    </row>
    <row r="331">
      <c r="A331" s="9" t="str">
        <f t="array" ref="A331">IF(ISBLANK(B331), "", concatenate("R", ROW()))</f>
        <v/>
      </c>
      <c r="B331" s="9" t="str">
        <f>IFERROR(__xludf.DUMMYFUNCTION(" QUERY(Request_Import!A331:H331, ""Select B"")"),"")</f>
        <v/>
      </c>
      <c r="C331" s="1" t="str">
        <f>IFERROR(__xludf.DUMMYFUNCTION(" QUERY(Request_Import!A331:H331, ""Select C"")"),"")</f>
        <v/>
      </c>
      <c r="D331" s="1" t="str">
        <f>IFERROR(__xludf.DUMMYFUNCTION(" QUERY(Request_Import!A331:H331, ""Select D"")"),"")</f>
        <v/>
      </c>
      <c r="E331" s="1" t="str">
        <f>IFERROR(__xludf.DUMMYFUNCTION(" QUERY(Request_Import!A331:H331, ""Select E"")"),"")</f>
        <v/>
      </c>
      <c r="F331" s="1" t="str">
        <f>IFERROR(__xludf.DUMMYFUNCTION(" QUERY(Request_Import!A331:H331, ""Select G"")"),"")</f>
        <v/>
      </c>
      <c r="G331" s="1" t="str">
        <f>IFERROR(__xludf.DUMMYFUNCTION(" QUERY(Request_Import!A331:H331, ""Select H"")"),"")</f>
        <v/>
      </c>
      <c r="H331" s="1" t="str">
        <f>IFERROR(__xludf.DUMMYFUNCTION(" IF(ISBLANK(B331), """", TIMEVALUE(ARRAYFORMULA(QUERY(Request_Import!D331:K331, ""Select I""))))"),"")</f>
        <v/>
      </c>
      <c r="I331" s="1" t="str">
        <f>IFERROR(__xludf.DUMMYFUNCTION(" QUERY(Request_Import!A331:J331, ""Select F"")"),"")</f>
        <v/>
      </c>
      <c r="J331" s="1" t="str">
        <f>IFERROR(__xludf.DUMMYFUNCTION(" QUERY(Request_Import!A331:J331, ""Select J"")"),"")</f>
        <v/>
      </c>
    </row>
    <row r="332">
      <c r="A332" s="9" t="str">
        <f t="array" ref="A332">IF(ISBLANK(B332), "", concatenate("R", ROW()))</f>
        <v/>
      </c>
      <c r="B332" s="9" t="str">
        <f>IFERROR(__xludf.DUMMYFUNCTION(" QUERY(Request_Import!A332:H332, ""Select B"")"),"")</f>
        <v/>
      </c>
      <c r="C332" s="1" t="str">
        <f>IFERROR(__xludf.DUMMYFUNCTION(" QUERY(Request_Import!A332:H332, ""Select C"")"),"")</f>
        <v/>
      </c>
      <c r="D332" s="1" t="str">
        <f>IFERROR(__xludf.DUMMYFUNCTION(" QUERY(Request_Import!A332:H332, ""Select D"")"),"")</f>
        <v/>
      </c>
      <c r="E332" s="1" t="str">
        <f>IFERROR(__xludf.DUMMYFUNCTION(" QUERY(Request_Import!A332:H332, ""Select E"")"),"")</f>
        <v/>
      </c>
      <c r="F332" s="1" t="str">
        <f>IFERROR(__xludf.DUMMYFUNCTION(" QUERY(Request_Import!A332:H332, ""Select G"")"),"")</f>
        <v/>
      </c>
      <c r="G332" s="1" t="str">
        <f>IFERROR(__xludf.DUMMYFUNCTION(" QUERY(Request_Import!A332:H332, ""Select H"")"),"")</f>
        <v/>
      </c>
      <c r="H332" s="1" t="str">
        <f>IFERROR(__xludf.DUMMYFUNCTION(" IF(ISBLANK(B332), """", TIMEVALUE(ARRAYFORMULA(QUERY(Request_Import!D332:K332, ""Select I""))))"),"")</f>
        <v/>
      </c>
      <c r="I332" s="1" t="str">
        <f>IFERROR(__xludf.DUMMYFUNCTION(" QUERY(Request_Import!A332:J332, ""Select F"")"),"")</f>
        <v/>
      </c>
      <c r="J332" s="1" t="str">
        <f>IFERROR(__xludf.DUMMYFUNCTION(" QUERY(Request_Import!A332:J332, ""Select J"")"),"")</f>
        <v/>
      </c>
    </row>
    <row r="333">
      <c r="A333" s="9" t="str">
        <f t="array" ref="A333">IF(ISBLANK(B333), "", concatenate("R", ROW()))</f>
        <v/>
      </c>
      <c r="B333" s="9" t="str">
        <f>IFERROR(__xludf.DUMMYFUNCTION(" QUERY(Request_Import!A333:H333, ""Select B"")"),"")</f>
        <v/>
      </c>
      <c r="C333" s="1" t="str">
        <f>IFERROR(__xludf.DUMMYFUNCTION(" QUERY(Request_Import!A333:H333, ""Select C"")"),"")</f>
        <v/>
      </c>
      <c r="D333" s="1" t="str">
        <f>IFERROR(__xludf.DUMMYFUNCTION(" QUERY(Request_Import!A333:H333, ""Select D"")"),"")</f>
        <v/>
      </c>
      <c r="E333" s="1" t="str">
        <f>IFERROR(__xludf.DUMMYFUNCTION(" QUERY(Request_Import!A333:H333, ""Select E"")"),"")</f>
        <v/>
      </c>
      <c r="F333" s="1" t="str">
        <f>IFERROR(__xludf.DUMMYFUNCTION(" QUERY(Request_Import!A333:H333, ""Select G"")"),"")</f>
        <v/>
      </c>
      <c r="G333" s="1" t="str">
        <f>IFERROR(__xludf.DUMMYFUNCTION(" QUERY(Request_Import!A333:H333, ""Select H"")"),"")</f>
        <v/>
      </c>
      <c r="H333" s="1" t="str">
        <f>IFERROR(__xludf.DUMMYFUNCTION(" IF(ISBLANK(B333), """", TIMEVALUE(ARRAYFORMULA(QUERY(Request_Import!D333:K333, ""Select I""))))"),"")</f>
        <v/>
      </c>
      <c r="I333" s="1" t="str">
        <f>IFERROR(__xludf.DUMMYFUNCTION(" QUERY(Request_Import!A333:J333, ""Select F"")"),"")</f>
        <v/>
      </c>
      <c r="J333" s="1" t="str">
        <f>IFERROR(__xludf.DUMMYFUNCTION(" QUERY(Request_Import!A333:J333, ""Select J"")"),"")</f>
        <v/>
      </c>
    </row>
    <row r="334">
      <c r="A334" s="9" t="str">
        <f t="array" ref="A334">IF(ISBLANK(B334), "", concatenate("R", ROW()))</f>
        <v/>
      </c>
      <c r="B334" s="9" t="str">
        <f>IFERROR(__xludf.DUMMYFUNCTION(" QUERY(Request_Import!A334:H334, ""Select B"")"),"")</f>
        <v/>
      </c>
      <c r="C334" s="1" t="str">
        <f>IFERROR(__xludf.DUMMYFUNCTION(" QUERY(Request_Import!A334:H334, ""Select C"")"),"")</f>
        <v/>
      </c>
      <c r="D334" s="1" t="str">
        <f>IFERROR(__xludf.DUMMYFUNCTION(" QUERY(Request_Import!A334:H334, ""Select D"")"),"")</f>
        <v/>
      </c>
      <c r="E334" s="1" t="str">
        <f>IFERROR(__xludf.DUMMYFUNCTION(" QUERY(Request_Import!A334:H334, ""Select E"")"),"")</f>
        <v/>
      </c>
      <c r="F334" s="1" t="str">
        <f>IFERROR(__xludf.DUMMYFUNCTION(" QUERY(Request_Import!A334:H334, ""Select G"")"),"")</f>
        <v/>
      </c>
      <c r="G334" s="1" t="str">
        <f>IFERROR(__xludf.DUMMYFUNCTION(" QUERY(Request_Import!A334:H334, ""Select H"")"),"")</f>
        <v/>
      </c>
      <c r="H334" s="1" t="str">
        <f>IFERROR(__xludf.DUMMYFUNCTION(" IF(ISBLANK(B334), """", TIMEVALUE(ARRAYFORMULA(QUERY(Request_Import!D334:K334, ""Select I""))))"),"")</f>
        <v/>
      </c>
      <c r="I334" s="1" t="str">
        <f>IFERROR(__xludf.DUMMYFUNCTION(" QUERY(Request_Import!A334:J334, ""Select F"")"),"")</f>
        <v/>
      </c>
      <c r="J334" s="1" t="str">
        <f>IFERROR(__xludf.DUMMYFUNCTION(" QUERY(Request_Import!A334:J334, ""Select J"")"),"")</f>
        <v/>
      </c>
    </row>
    <row r="335">
      <c r="A335" s="9" t="str">
        <f t="array" ref="A335">IF(ISBLANK(B335), "", concatenate("R", ROW()))</f>
        <v/>
      </c>
      <c r="B335" s="9" t="str">
        <f>IFERROR(__xludf.DUMMYFUNCTION(" QUERY(Request_Import!A335:H335, ""Select B"")"),"")</f>
        <v/>
      </c>
      <c r="C335" s="1" t="str">
        <f>IFERROR(__xludf.DUMMYFUNCTION(" QUERY(Request_Import!A335:H335, ""Select C"")"),"")</f>
        <v/>
      </c>
      <c r="D335" s="1" t="str">
        <f>IFERROR(__xludf.DUMMYFUNCTION(" QUERY(Request_Import!A335:H335, ""Select D"")"),"")</f>
        <v/>
      </c>
      <c r="E335" s="1" t="str">
        <f>IFERROR(__xludf.DUMMYFUNCTION(" QUERY(Request_Import!A335:H335, ""Select E"")"),"")</f>
        <v/>
      </c>
      <c r="F335" s="1" t="str">
        <f>IFERROR(__xludf.DUMMYFUNCTION(" QUERY(Request_Import!A335:H335, ""Select G"")"),"")</f>
        <v/>
      </c>
      <c r="G335" s="1" t="str">
        <f>IFERROR(__xludf.DUMMYFUNCTION(" QUERY(Request_Import!A335:H335, ""Select H"")"),"")</f>
        <v/>
      </c>
      <c r="H335" s="1" t="str">
        <f>IFERROR(__xludf.DUMMYFUNCTION(" IF(ISBLANK(B335), """", TIMEVALUE(ARRAYFORMULA(QUERY(Request_Import!D335:K335, ""Select I""))))"),"")</f>
        <v/>
      </c>
      <c r="I335" s="1" t="str">
        <f>IFERROR(__xludf.DUMMYFUNCTION(" QUERY(Request_Import!A335:J335, ""Select F"")"),"")</f>
        <v/>
      </c>
      <c r="J335" s="1" t="str">
        <f>IFERROR(__xludf.DUMMYFUNCTION(" QUERY(Request_Import!A335:J335, ""Select J"")"),"")</f>
        <v/>
      </c>
    </row>
    <row r="336">
      <c r="A336" s="9" t="str">
        <f t="array" ref="A336">IF(ISBLANK(B336), "", concatenate("R", ROW()))</f>
        <v/>
      </c>
      <c r="B336" s="9" t="str">
        <f>IFERROR(__xludf.DUMMYFUNCTION(" QUERY(Request_Import!A336:H336, ""Select B"")"),"")</f>
        <v/>
      </c>
      <c r="C336" s="1" t="str">
        <f>IFERROR(__xludf.DUMMYFUNCTION(" QUERY(Request_Import!A336:H336, ""Select C"")"),"")</f>
        <v/>
      </c>
      <c r="D336" s="1" t="str">
        <f>IFERROR(__xludf.DUMMYFUNCTION(" QUERY(Request_Import!A336:H336, ""Select D"")"),"")</f>
        <v/>
      </c>
      <c r="E336" s="1" t="str">
        <f>IFERROR(__xludf.DUMMYFUNCTION(" QUERY(Request_Import!A336:H336, ""Select E"")"),"")</f>
        <v/>
      </c>
      <c r="F336" s="1" t="str">
        <f>IFERROR(__xludf.DUMMYFUNCTION(" QUERY(Request_Import!A336:H336, ""Select G"")"),"")</f>
        <v/>
      </c>
      <c r="G336" s="1" t="str">
        <f>IFERROR(__xludf.DUMMYFUNCTION(" QUERY(Request_Import!A336:H336, ""Select H"")"),"")</f>
        <v/>
      </c>
      <c r="H336" s="1" t="str">
        <f>IFERROR(__xludf.DUMMYFUNCTION(" IF(ISBLANK(B336), """", TIMEVALUE(ARRAYFORMULA(QUERY(Request_Import!D336:K336, ""Select I""))))"),"")</f>
        <v/>
      </c>
      <c r="I336" s="1" t="str">
        <f>IFERROR(__xludf.DUMMYFUNCTION(" QUERY(Request_Import!A336:J336, ""Select F"")"),"")</f>
        <v/>
      </c>
      <c r="J336" s="1" t="str">
        <f>IFERROR(__xludf.DUMMYFUNCTION(" QUERY(Request_Import!A336:J336, ""Select J"")"),"")</f>
        <v/>
      </c>
    </row>
    <row r="337">
      <c r="A337" s="9" t="str">
        <f t="array" ref="A337">IF(ISBLANK(B337), "", concatenate("R", ROW()))</f>
        <v/>
      </c>
      <c r="B337" s="9" t="str">
        <f>IFERROR(__xludf.DUMMYFUNCTION(" QUERY(Request_Import!A337:H337, ""Select B"")"),"")</f>
        <v/>
      </c>
      <c r="C337" s="1" t="str">
        <f>IFERROR(__xludf.DUMMYFUNCTION(" QUERY(Request_Import!A337:H337, ""Select C"")"),"")</f>
        <v/>
      </c>
      <c r="D337" s="1" t="str">
        <f>IFERROR(__xludf.DUMMYFUNCTION(" QUERY(Request_Import!A337:H337, ""Select D"")"),"")</f>
        <v/>
      </c>
      <c r="E337" s="1" t="str">
        <f>IFERROR(__xludf.DUMMYFUNCTION(" QUERY(Request_Import!A337:H337, ""Select E"")"),"")</f>
        <v/>
      </c>
      <c r="F337" s="1" t="str">
        <f>IFERROR(__xludf.DUMMYFUNCTION(" QUERY(Request_Import!A337:H337, ""Select G"")"),"")</f>
        <v/>
      </c>
      <c r="G337" s="1" t="str">
        <f>IFERROR(__xludf.DUMMYFUNCTION(" QUERY(Request_Import!A337:H337, ""Select H"")"),"")</f>
        <v/>
      </c>
      <c r="H337" s="1" t="str">
        <f>IFERROR(__xludf.DUMMYFUNCTION(" IF(ISBLANK(B337), """", TIMEVALUE(ARRAYFORMULA(QUERY(Request_Import!D337:K337, ""Select I""))))"),"")</f>
        <v/>
      </c>
      <c r="I337" s="1" t="str">
        <f>IFERROR(__xludf.DUMMYFUNCTION(" QUERY(Request_Import!A337:J337, ""Select F"")"),"")</f>
        <v/>
      </c>
      <c r="J337" s="1" t="str">
        <f>IFERROR(__xludf.DUMMYFUNCTION(" QUERY(Request_Import!A337:J337, ""Select J"")"),"")</f>
        <v/>
      </c>
    </row>
    <row r="338">
      <c r="A338" s="9" t="str">
        <f t="array" ref="A338">IF(ISBLANK(B338), "", concatenate("R", ROW()))</f>
        <v/>
      </c>
      <c r="B338" s="9" t="str">
        <f>IFERROR(__xludf.DUMMYFUNCTION(" QUERY(Request_Import!A338:H338, ""Select B"")"),"")</f>
        <v/>
      </c>
      <c r="C338" s="1" t="str">
        <f>IFERROR(__xludf.DUMMYFUNCTION(" QUERY(Request_Import!A338:H338, ""Select C"")"),"")</f>
        <v/>
      </c>
      <c r="D338" s="1" t="str">
        <f>IFERROR(__xludf.DUMMYFUNCTION(" QUERY(Request_Import!A338:H338, ""Select D"")"),"")</f>
        <v/>
      </c>
      <c r="E338" s="1" t="str">
        <f>IFERROR(__xludf.DUMMYFUNCTION(" QUERY(Request_Import!A338:H338, ""Select E"")"),"")</f>
        <v/>
      </c>
      <c r="F338" s="1" t="str">
        <f>IFERROR(__xludf.DUMMYFUNCTION(" QUERY(Request_Import!A338:H338, ""Select G"")"),"")</f>
        <v/>
      </c>
      <c r="G338" s="1" t="str">
        <f>IFERROR(__xludf.DUMMYFUNCTION(" QUERY(Request_Import!A338:H338, ""Select H"")"),"")</f>
        <v/>
      </c>
      <c r="H338" s="1" t="str">
        <f>IFERROR(__xludf.DUMMYFUNCTION(" IF(ISBLANK(B338), """", TIMEVALUE(ARRAYFORMULA(QUERY(Request_Import!D338:K338, ""Select I""))))"),"")</f>
        <v/>
      </c>
      <c r="I338" s="1" t="str">
        <f>IFERROR(__xludf.DUMMYFUNCTION(" QUERY(Request_Import!A338:J338, ""Select F"")"),"")</f>
        <v/>
      </c>
      <c r="J338" s="1" t="str">
        <f>IFERROR(__xludf.DUMMYFUNCTION(" QUERY(Request_Import!A338:J338, ""Select J"")"),"")</f>
        <v/>
      </c>
    </row>
    <row r="339">
      <c r="A339" s="9" t="str">
        <f t="array" ref="A339">IF(ISBLANK(B339), "", concatenate("R", ROW()))</f>
        <v/>
      </c>
      <c r="B339" s="9" t="str">
        <f>IFERROR(__xludf.DUMMYFUNCTION(" QUERY(Request_Import!A339:H339, ""Select B"")"),"")</f>
        <v/>
      </c>
      <c r="C339" s="1" t="str">
        <f>IFERROR(__xludf.DUMMYFUNCTION(" QUERY(Request_Import!A339:H339, ""Select C"")"),"")</f>
        <v/>
      </c>
      <c r="D339" s="1" t="str">
        <f>IFERROR(__xludf.DUMMYFUNCTION(" QUERY(Request_Import!A339:H339, ""Select D"")"),"")</f>
        <v/>
      </c>
      <c r="E339" s="1" t="str">
        <f>IFERROR(__xludf.DUMMYFUNCTION(" QUERY(Request_Import!A339:H339, ""Select E"")"),"")</f>
        <v/>
      </c>
      <c r="F339" s="1" t="str">
        <f>IFERROR(__xludf.DUMMYFUNCTION(" QUERY(Request_Import!A339:H339, ""Select G"")"),"")</f>
        <v/>
      </c>
      <c r="G339" s="1" t="str">
        <f>IFERROR(__xludf.DUMMYFUNCTION(" QUERY(Request_Import!A339:H339, ""Select H"")"),"")</f>
        <v/>
      </c>
      <c r="H339" s="1" t="str">
        <f>IFERROR(__xludf.DUMMYFUNCTION(" IF(ISBLANK(B339), """", TIMEVALUE(ARRAYFORMULA(QUERY(Request_Import!D339:K339, ""Select I""))))"),"")</f>
        <v/>
      </c>
      <c r="I339" s="1" t="str">
        <f>IFERROR(__xludf.DUMMYFUNCTION(" QUERY(Request_Import!A339:J339, ""Select F"")"),"")</f>
        <v/>
      </c>
      <c r="J339" s="1" t="str">
        <f>IFERROR(__xludf.DUMMYFUNCTION(" QUERY(Request_Import!A339:J339, ""Select J"")"),"")</f>
        <v/>
      </c>
    </row>
    <row r="340">
      <c r="A340" s="9" t="str">
        <f t="array" ref="A340">IF(ISBLANK(B340), "", concatenate("R", ROW()))</f>
        <v/>
      </c>
      <c r="B340" s="9" t="str">
        <f>IFERROR(__xludf.DUMMYFUNCTION(" QUERY(Request_Import!A340:H340, ""Select B"")"),"")</f>
        <v/>
      </c>
      <c r="C340" s="1" t="str">
        <f>IFERROR(__xludf.DUMMYFUNCTION(" QUERY(Request_Import!A340:H340, ""Select C"")"),"")</f>
        <v/>
      </c>
      <c r="D340" s="1" t="str">
        <f>IFERROR(__xludf.DUMMYFUNCTION(" QUERY(Request_Import!A340:H340, ""Select D"")"),"")</f>
        <v/>
      </c>
      <c r="E340" s="1" t="str">
        <f>IFERROR(__xludf.DUMMYFUNCTION(" QUERY(Request_Import!A340:H340, ""Select E"")"),"")</f>
        <v/>
      </c>
      <c r="F340" s="1" t="str">
        <f>IFERROR(__xludf.DUMMYFUNCTION(" QUERY(Request_Import!A340:H340, ""Select G"")"),"")</f>
        <v/>
      </c>
      <c r="G340" s="1" t="str">
        <f>IFERROR(__xludf.DUMMYFUNCTION(" QUERY(Request_Import!A340:H340, ""Select H"")"),"")</f>
        <v/>
      </c>
      <c r="H340" s="1" t="str">
        <f>IFERROR(__xludf.DUMMYFUNCTION(" IF(ISBLANK(B340), """", TIMEVALUE(ARRAYFORMULA(QUERY(Request_Import!D340:K340, ""Select I""))))"),"")</f>
        <v/>
      </c>
      <c r="I340" s="1" t="str">
        <f>IFERROR(__xludf.DUMMYFUNCTION(" QUERY(Request_Import!A340:J340, ""Select F"")"),"")</f>
        <v/>
      </c>
      <c r="J340" s="1" t="str">
        <f>IFERROR(__xludf.DUMMYFUNCTION(" QUERY(Request_Import!A340:J340, ""Select J"")"),"")</f>
        <v/>
      </c>
    </row>
    <row r="341">
      <c r="A341" s="9" t="str">
        <f t="array" ref="A341">IF(ISBLANK(B341), "", concatenate("R", ROW()))</f>
        <v/>
      </c>
      <c r="B341" s="9" t="str">
        <f>IFERROR(__xludf.DUMMYFUNCTION(" QUERY(Request_Import!A341:H341, ""Select B"")"),"")</f>
        <v/>
      </c>
      <c r="C341" s="1" t="str">
        <f>IFERROR(__xludf.DUMMYFUNCTION(" QUERY(Request_Import!A341:H341, ""Select C"")"),"")</f>
        <v/>
      </c>
      <c r="D341" s="1" t="str">
        <f>IFERROR(__xludf.DUMMYFUNCTION(" QUERY(Request_Import!A341:H341, ""Select D"")"),"")</f>
        <v/>
      </c>
      <c r="E341" s="1" t="str">
        <f>IFERROR(__xludf.DUMMYFUNCTION(" QUERY(Request_Import!A341:H341, ""Select E"")"),"")</f>
        <v/>
      </c>
      <c r="F341" s="1" t="str">
        <f>IFERROR(__xludf.DUMMYFUNCTION(" QUERY(Request_Import!A341:H341, ""Select G"")"),"")</f>
        <v/>
      </c>
      <c r="G341" s="1" t="str">
        <f>IFERROR(__xludf.DUMMYFUNCTION(" QUERY(Request_Import!A341:H341, ""Select H"")"),"")</f>
        <v/>
      </c>
      <c r="H341" s="1" t="str">
        <f>IFERROR(__xludf.DUMMYFUNCTION(" IF(ISBLANK(B341), """", TIMEVALUE(ARRAYFORMULA(QUERY(Request_Import!D341:K341, ""Select I""))))"),"")</f>
        <v/>
      </c>
      <c r="I341" s="1" t="str">
        <f>IFERROR(__xludf.DUMMYFUNCTION(" QUERY(Request_Import!A341:J341, ""Select F"")"),"")</f>
        <v/>
      </c>
      <c r="J341" s="1" t="str">
        <f>IFERROR(__xludf.DUMMYFUNCTION(" QUERY(Request_Import!A341:J341, ""Select J"")"),"")</f>
        <v/>
      </c>
    </row>
    <row r="342">
      <c r="A342" s="9" t="str">
        <f t="array" ref="A342">IF(ISBLANK(B342), "", concatenate("R", ROW()))</f>
        <v/>
      </c>
      <c r="B342" s="9" t="str">
        <f>IFERROR(__xludf.DUMMYFUNCTION(" QUERY(Request_Import!A342:H342, ""Select B"")"),"")</f>
        <v/>
      </c>
      <c r="C342" s="1" t="str">
        <f>IFERROR(__xludf.DUMMYFUNCTION(" QUERY(Request_Import!A342:H342, ""Select C"")"),"")</f>
        <v/>
      </c>
      <c r="D342" s="1" t="str">
        <f>IFERROR(__xludf.DUMMYFUNCTION(" QUERY(Request_Import!A342:H342, ""Select D"")"),"")</f>
        <v/>
      </c>
      <c r="E342" s="1" t="str">
        <f>IFERROR(__xludf.DUMMYFUNCTION(" QUERY(Request_Import!A342:H342, ""Select E"")"),"")</f>
        <v/>
      </c>
      <c r="F342" s="1" t="str">
        <f>IFERROR(__xludf.DUMMYFUNCTION(" QUERY(Request_Import!A342:H342, ""Select G"")"),"")</f>
        <v/>
      </c>
      <c r="G342" s="1" t="str">
        <f>IFERROR(__xludf.DUMMYFUNCTION(" QUERY(Request_Import!A342:H342, ""Select H"")"),"")</f>
        <v/>
      </c>
      <c r="H342" s="1" t="str">
        <f>IFERROR(__xludf.DUMMYFUNCTION(" IF(ISBLANK(B342), """", TIMEVALUE(ARRAYFORMULA(QUERY(Request_Import!D342:K342, ""Select I""))))"),"")</f>
        <v/>
      </c>
      <c r="I342" s="1" t="str">
        <f>IFERROR(__xludf.DUMMYFUNCTION(" QUERY(Request_Import!A342:J342, ""Select F"")"),"")</f>
        <v/>
      </c>
      <c r="J342" s="1" t="str">
        <f>IFERROR(__xludf.DUMMYFUNCTION(" QUERY(Request_Import!A342:J342, ""Select J"")"),"")</f>
        <v/>
      </c>
    </row>
    <row r="343">
      <c r="A343" s="9" t="str">
        <f t="array" ref="A343">IF(ISBLANK(B343), "", concatenate("R", ROW()))</f>
        <v/>
      </c>
      <c r="B343" s="9" t="str">
        <f>IFERROR(__xludf.DUMMYFUNCTION(" QUERY(Request_Import!A343:H343, ""Select B"")"),"")</f>
        <v/>
      </c>
      <c r="C343" s="1" t="str">
        <f>IFERROR(__xludf.DUMMYFUNCTION(" QUERY(Request_Import!A343:H343, ""Select C"")"),"")</f>
        <v/>
      </c>
      <c r="D343" s="1" t="str">
        <f>IFERROR(__xludf.DUMMYFUNCTION(" QUERY(Request_Import!A343:H343, ""Select D"")"),"")</f>
        <v/>
      </c>
      <c r="E343" s="1" t="str">
        <f>IFERROR(__xludf.DUMMYFUNCTION(" QUERY(Request_Import!A343:H343, ""Select E"")"),"")</f>
        <v/>
      </c>
      <c r="F343" s="1" t="str">
        <f>IFERROR(__xludf.DUMMYFUNCTION(" QUERY(Request_Import!A343:H343, ""Select G"")"),"")</f>
        <v/>
      </c>
      <c r="G343" s="1" t="str">
        <f>IFERROR(__xludf.DUMMYFUNCTION(" QUERY(Request_Import!A343:H343, ""Select H"")"),"")</f>
        <v/>
      </c>
      <c r="H343" s="1" t="str">
        <f>IFERROR(__xludf.DUMMYFUNCTION(" IF(ISBLANK(B343), """", TIMEVALUE(ARRAYFORMULA(QUERY(Request_Import!D343:K343, ""Select I""))))"),"")</f>
        <v/>
      </c>
      <c r="I343" s="1" t="str">
        <f>IFERROR(__xludf.DUMMYFUNCTION(" QUERY(Request_Import!A343:J343, ""Select F"")"),"")</f>
        <v/>
      </c>
      <c r="J343" s="1" t="str">
        <f>IFERROR(__xludf.DUMMYFUNCTION(" QUERY(Request_Import!A343:J343, ""Select J"")"),"")</f>
        <v/>
      </c>
    </row>
    <row r="344">
      <c r="A344" s="9" t="str">
        <f t="array" ref="A344">IF(ISBLANK(B344), "", concatenate("R", ROW()))</f>
        <v/>
      </c>
      <c r="B344" s="9" t="str">
        <f>IFERROR(__xludf.DUMMYFUNCTION(" QUERY(Request_Import!A344:H344, ""Select B"")"),"")</f>
        <v/>
      </c>
      <c r="C344" s="1" t="str">
        <f>IFERROR(__xludf.DUMMYFUNCTION(" QUERY(Request_Import!A344:H344, ""Select C"")"),"")</f>
        <v/>
      </c>
      <c r="D344" s="1" t="str">
        <f>IFERROR(__xludf.DUMMYFUNCTION(" QUERY(Request_Import!A344:H344, ""Select D"")"),"")</f>
        <v/>
      </c>
      <c r="E344" s="1" t="str">
        <f>IFERROR(__xludf.DUMMYFUNCTION(" QUERY(Request_Import!A344:H344, ""Select E"")"),"")</f>
        <v/>
      </c>
      <c r="F344" s="1" t="str">
        <f>IFERROR(__xludf.DUMMYFUNCTION(" QUERY(Request_Import!A344:H344, ""Select G"")"),"")</f>
        <v/>
      </c>
      <c r="G344" s="1" t="str">
        <f>IFERROR(__xludf.DUMMYFUNCTION(" QUERY(Request_Import!A344:H344, ""Select H"")"),"")</f>
        <v/>
      </c>
      <c r="H344" s="1" t="str">
        <f>IFERROR(__xludf.DUMMYFUNCTION(" IF(ISBLANK(B344), """", TIMEVALUE(ARRAYFORMULA(QUERY(Request_Import!D344:K344, ""Select I""))))"),"")</f>
        <v/>
      </c>
      <c r="I344" s="1" t="str">
        <f>IFERROR(__xludf.DUMMYFUNCTION(" QUERY(Request_Import!A344:J344, ""Select F"")"),"")</f>
        <v/>
      </c>
      <c r="J344" s="1" t="str">
        <f>IFERROR(__xludf.DUMMYFUNCTION(" QUERY(Request_Import!A344:J344, ""Select J"")"),"")</f>
        <v/>
      </c>
    </row>
    <row r="345">
      <c r="A345" s="9" t="str">
        <f t="array" ref="A345">IF(ISBLANK(B345), "", concatenate("R", ROW()))</f>
        <v/>
      </c>
      <c r="B345" s="9" t="str">
        <f>IFERROR(__xludf.DUMMYFUNCTION(" QUERY(Request_Import!A345:H345, ""Select B"")"),"")</f>
        <v/>
      </c>
      <c r="C345" s="1" t="str">
        <f>IFERROR(__xludf.DUMMYFUNCTION(" QUERY(Request_Import!A345:H345, ""Select C"")"),"")</f>
        <v/>
      </c>
      <c r="D345" s="1" t="str">
        <f>IFERROR(__xludf.DUMMYFUNCTION(" QUERY(Request_Import!A345:H345, ""Select D"")"),"")</f>
        <v/>
      </c>
      <c r="E345" s="1" t="str">
        <f>IFERROR(__xludf.DUMMYFUNCTION(" QUERY(Request_Import!A345:H345, ""Select E"")"),"")</f>
        <v/>
      </c>
      <c r="F345" s="1" t="str">
        <f>IFERROR(__xludf.DUMMYFUNCTION(" QUERY(Request_Import!A345:H345, ""Select G"")"),"")</f>
        <v/>
      </c>
      <c r="G345" s="1" t="str">
        <f>IFERROR(__xludf.DUMMYFUNCTION(" QUERY(Request_Import!A345:H345, ""Select H"")"),"")</f>
        <v/>
      </c>
      <c r="H345" s="1" t="str">
        <f>IFERROR(__xludf.DUMMYFUNCTION(" IF(ISBLANK(B345), """", TIMEVALUE(ARRAYFORMULA(QUERY(Request_Import!D345:K345, ""Select I""))))"),"")</f>
        <v/>
      </c>
      <c r="I345" s="1" t="str">
        <f>IFERROR(__xludf.DUMMYFUNCTION(" QUERY(Request_Import!A345:J345, ""Select F"")"),"")</f>
        <v/>
      </c>
      <c r="J345" s="1" t="str">
        <f>IFERROR(__xludf.DUMMYFUNCTION(" QUERY(Request_Import!A345:J345, ""Select J"")"),"")</f>
        <v/>
      </c>
    </row>
    <row r="346">
      <c r="A346" s="9" t="str">
        <f t="array" ref="A346">IF(ISBLANK(B346), "", concatenate("R", ROW()))</f>
        <v/>
      </c>
      <c r="B346" s="9" t="str">
        <f>IFERROR(__xludf.DUMMYFUNCTION(" QUERY(Request_Import!A346:H346, ""Select B"")"),"")</f>
        <v/>
      </c>
      <c r="C346" s="1" t="str">
        <f>IFERROR(__xludf.DUMMYFUNCTION(" QUERY(Request_Import!A346:H346, ""Select C"")"),"")</f>
        <v/>
      </c>
      <c r="D346" s="1" t="str">
        <f>IFERROR(__xludf.DUMMYFUNCTION(" QUERY(Request_Import!A346:H346, ""Select D"")"),"")</f>
        <v/>
      </c>
      <c r="E346" s="1" t="str">
        <f>IFERROR(__xludf.DUMMYFUNCTION(" QUERY(Request_Import!A346:H346, ""Select E"")"),"")</f>
        <v/>
      </c>
      <c r="F346" s="1" t="str">
        <f>IFERROR(__xludf.DUMMYFUNCTION(" QUERY(Request_Import!A346:H346, ""Select G"")"),"")</f>
        <v/>
      </c>
      <c r="G346" s="1" t="str">
        <f>IFERROR(__xludf.DUMMYFUNCTION(" QUERY(Request_Import!A346:H346, ""Select H"")"),"")</f>
        <v/>
      </c>
      <c r="H346" s="1" t="str">
        <f>IFERROR(__xludf.DUMMYFUNCTION(" IF(ISBLANK(B346), """", TIMEVALUE(ARRAYFORMULA(QUERY(Request_Import!D346:K346, ""Select I""))))"),"")</f>
        <v/>
      </c>
      <c r="I346" s="1" t="str">
        <f>IFERROR(__xludf.DUMMYFUNCTION(" QUERY(Request_Import!A346:J346, ""Select F"")"),"")</f>
        <v/>
      </c>
      <c r="J346" s="1" t="str">
        <f>IFERROR(__xludf.DUMMYFUNCTION(" QUERY(Request_Import!A346:J346, ""Select J"")"),"")</f>
        <v/>
      </c>
    </row>
    <row r="347">
      <c r="A347" s="9" t="str">
        <f t="array" ref="A347">IF(ISBLANK(B347), "", concatenate("R", ROW()))</f>
        <v/>
      </c>
      <c r="B347" s="9" t="str">
        <f>IFERROR(__xludf.DUMMYFUNCTION(" QUERY(Request_Import!A347:H347, ""Select B"")"),"")</f>
        <v/>
      </c>
      <c r="C347" s="1" t="str">
        <f>IFERROR(__xludf.DUMMYFUNCTION(" QUERY(Request_Import!A347:H347, ""Select C"")"),"")</f>
        <v/>
      </c>
      <c r="D347" s="1" t="str">
        <f>IFERROR(__xludf.DUMMYFUNCTION(" QUERY(Request_Import!A347:H347, ""Select D"")"),"")</f>
        <v/>
      </c>
      <c r="E347" s="1" t="str">
        <f>IFERROR(__xludf.DUMMYFUNCTION(" QUERY(Request_Import!A347:H347, ""Select E"")"),"")</f>
        <v/>
      </c>
      <c r="F347" s="1" t="str">
        <f>IFERROR(__xludf.DUMMYFUNCTION(" QUERY(Request_Import!A347:H347, ""Select G"")"),"")</f>
        <v/>
      </c>
      <c r="G347" s="1" t="str">
        <f>IFERROR(__xludf.DUMMYFUNCTION(" QUERY(Request_Import!A347:H347, ""Select H"")"),"")</f>
        <v/>
      </c>
      <c r="H347" s="1" t="str">
        <f>IFERROR(__xludf.DUMMYFUNCTION(" IF(ISBLANK(B347), """", TIMEVALUE(ARRAYFORMULA(QUERY(Request_Import!D347:K347, ""Select I""))))"),"")</f>
        <v/>
      </c>
      <c r="I347" s="1" t="str">
        <f>IFERROR(__xludf.DUMMYFUNCTION(" QUERY(Request_Import!A347:J347, ""Select F"")"),"")</f>
        <v/>
      </c>
      <c r="J347" s="1" t="str">
        <f>IFERROR(__xludf.DUMMYFUNCTION(" QUERY(Request_Import!A347:J347, ""Select J"")"),"")</f>
        <v/>
      </c>
    </row>
    <row r="348">
      <c r="A348" s="9" t="str">
        <f t="array" ref="A348">IF(ISBLANK(B348), "", concatenate("R", ROW()))</f>
        <v/>
      </c>
      <c r="B348" s="9" t="str">
        <f>IFERROR(__xludf.DUMMYFUNCTION(" QUERY(Request_Import!A348:H348, ""Select B"")"),"")</f>
        <v/>
      </c>
      <c r="C348" s="1" t="str">
        <f>IFERROR(__xludf.DUMMYFUNCTION(" QUERY(Request_Import!A348:H348, ""Select C"")"),"")</f>
        <v/>
      </c>
      <c r="D348" s="1" t="str">
        <f>IFERROR(__xludf.DUMMYFUNCTION(" QUERY(Request_Import!A348:H348, ""Select D"")"),"")</f>
        <v/>
      </c>
      <c r="E348" s="1" t="str">
        <f>IFERROR(__xludf.DUMMYFUNCTION(" QUERY(Request_Import!A348:H348, ""Select E"")"),"")</f>
        <v/>
      </c>
      <c r="F348" s="1" t="str">
        <f>IFERROR(__xludf.DUMMYFUNCTION(" QUERY(Request_Import!A348:H348, ""Select G"")"),"")</f>
        <v/>
      </c>
      <c r="G348" s="1" t="str">
        <f>IFERROR(__xludf.DUMMYFUNCTION(" QUERY(Request_Import!A348:H348, ""Select H"")"),"")</f>
        <v/>
      </c>
      <c r="H348" s="1" t="str">
        <f>IFERROR(__xludf.DUMMYFUNCTION(" IF(ISBLANK(B348), """", TIMEVALUE(ARRAYFORMULA(QUERY(Request_Import!D348:K348, ""Select I""))))"),"")</f>
        <v/>
      </c>
      <c r="I348" s="1" t="str">
        <f>IFERROR(__xludf.DUMMYFUNCTION(" QUERY(Request_Import!A348:J348, ""Select F"")"),"")</f>
        <v/>
      </c>
      <c r="J348" s="1" t="str">
        <f>IFERROR(__xludf.DUMMYFUNCTION(" QUERY(Request_Import!A348:J348, ""Select J"")"),"")</f>
        <v/>
      </c>
    </row>
    <row r="349">
      <c r="A349" s="9" t="str">
        <f t="array" ref="A349">IF(ISBLANK(B349), "", concatenate("R", ROW()))</f>
        <v/>
      </c>
      <c r="B349" s="9" t="str">
        <f>IFERROR(__xludf.DUMMYFUNCTION(" QUERY(Request_Import!A349:H349, ""Select B"")"),"")</f>
        <v/>
      </c>
      <c r="C349" s="1" t="str">
        <f>IFERROR(__xludf.DUMMYFUNCTION(" QUERY(Request_Import!A349:H349, ""Select C"")"),"")</f>
        <v/>
      </c>
      <c r="D349" s="1" t="str">
        <f>IFERROR(__xludf.DUMMYFUNCTION(" QUERY(Request_Import!A349:H349, ""Select D"")"),"")</f>
        <v/>
      </c>
      <c r="E349" s="1" t="str">
        <f>IFERROR(__xludf.DUMMYFUNCTION(" QUERY(Request_Import!A349:H349, ""Select E"")"),"")</f>
        <v/>
      </c>
      <c r="F349" s="1" t="str">
        <f>IFERROR(__xludf.DUMMYFUNCTION(" QUERY(Request_Import!A349:H349, ""Select G"")"),"")</f>
        <v/>
      </c>
      <c r="G349" s="1" t="str">
        <f>IFERROR(__xludf.DUMMYFUNCTION(" QUERY(Request_Import!A349:H349, ""Select H"")"),"")</f>
        <v/>
      </c>
      <c r="H349" s="1" t="str">
        <f>IFERROR(__xludf.DUMMYFUNCTION(" IF(ISBLANK(B349), """", TIMEVALUE(ARRAYFORMULA(QUERY(Request_Import!D349:K349, ""Select I""))))"),"")</f>
        <v/>
      </c>
      <c r="I349" s="1" t="str">
        <f>IFERROR(__xludf.DUMMYFUNCTION(" QUERY(Request_Import!A349:J349, ""Select F"")"),"")</f>
        <v/>
      </c>
      <c r="J349" s="1" t="str">
        <f>IFERROR(__xludf.DUMMYFUNCTION(" QUERY(Request_Import!A349:J349, ""Select J"")"),"")</f>
        <v/>
      </c>
    </row>
    <row r="350">
      <c r="A350" s="9" t="str">
        <f t="array" ref="A350">IF(ISBLANK(B350), "", concatenate("R", ROW()))</f>
        <v/>
      </c>
      <c r="B350" s="9" t="str">
        <f>IFERROR(__xludf.DUMMYFUNCTION(" QUERY(Request_Import!A350:H350, ""Select B"")"),"")</f>
        <v/>
      </c>
      <c r="C350" s="1" t="str">
        <f>IFERROR(__xludf.DUMMYFUNCTION(" QUERY(Request_Import!A350:H350, ""Select C"")"),"")</f>
        <v/>
      </c>
      <c r="D350" s="1" t="str">
        <f>IFERROR(__xludf.DUMMYFUNCTION(" QUERY(Request_Import!A350:H350, ""Select D"")"),"")</f>
        <v/>
      </c>
      <c r="E350" s="1" t="str">
        <f>IFERROR(__xludf.DUMMYFUNCTION(" QUERY(Request_Import!A350:H350, ""Select E"")"),"")</f>
        <v/>
      </c>
      <c r="F350" s="1" t="str">
        <f>IFERROR(__xludf.DUMMYFUNCTION(" QUERY(Request_Import!A350:H350, ""Select G"")"),"")</f>
        <v/>
      </c>
      <c r="G350" s="1" t="str">
        <f>IFERROR(__xludf.DUMMYFUNCTION(" QUERY(Request_Import!A350:H350, ""Select H"")"),"")</f>
        <v/>
      </c>
      <c r="H350" s="1" t="str">
        <f>IFERROR(__xludf.DUMMYFUNCTION(" IF(ISBLANK(B350), """", TIMEVALUE(ARRAYFORMULA(QUERY(Request_Import!D350:K350, ""Select I""))))"),"")</f>
        <v/>
      </c>
      <c r="I350" s="1" t="str">
        <f>IFERROR(__xludf.DUMMYFUNCTION(" QUERY(Request_Import!A350:J350, ""Select F"")"),"")</f>
        <v/>
      </c>
      <c r="J350" s="1" t="str">
        <f>IFERROR(__xludf.DUMMYFUNCTION(" QUERY(Request_Import!A350:J350, ""Select J"")"),"")</f>
        <v/>
      </c>
    </row>
    <row r="351">
      <c r="A351" s="9" t="str">
        <f t="array" ref="A351">IF(ISBLANK(B351), "", concatenate("R", ROW()))</f>
        <v/>
      </c>
      <c r="B351" s="9" t="str">
        <f>IFERROR(__xludf.DUMMYFUNCTION(" QUERY(Request_Import!A351:H351, ""Select B"")"),"")</f>
        <v/>
      </c>
      <c r="C351" s="1" t="str">
        <f>IFERROR(__xludf.DUMMYFUNCTION(" QUERY(Request_Import!A351:H351, ""Select C"")"),"")</f>
        <v/>
      </c>
      <c r="D351" s="1" t="str">
        <f>IFERROR(__xludf.DUMMYFUNCTION(" QUERY(Request_Import!A351:H351, ""Select D"")"),"")</f>
        <v/>
      </c>
      <c r="E351" s="1" t="str">
        <f>IFERROR(__xludf.DUMMYFUNCTION(" QUERY(Request_Import!A351:H351, ""Select E"")"),"")</f>
        <v/>
      </c>
      <c r="F351" s="1" t="str">
        <f>IFERROR(__xludf.DUMMYFUNCTION(" QUERY(Request_Import!A351:H351, ""Select G"")"),"")</f>
        <v/>
      </c>
      <c r="G351" s="1" t="str">
        <f>IFERROR(__xludf.DUMMYFUNCTION(" QUERY(Request_Import!A351:H351, ""Select H"")"),"")</f>
        <v/>
      </c>
      <c r="H351" s="1" t="str">
        <f>IFERROR(__xludf.DUMMYFUNCTION(" IF(ISBLANK(B351), """", TIMEVALUE(ARRAYFORMULA(QUERY(Request_Import!D351:K351, ""Select I""))))"),"")</f>
        <v/>
      </c>
      <c r="I351" s="1" t="str">
        <f>IFERROR(__xludf.DUMMYFUNCTION(" QUERY(Request_Import!A351:J351, ""Select F"")"),"")</f>
        <v/>
      </c>
      <c r="J351" s="1" t="str">
        <f>IFERROR(__xludf.DUMMYFUNCTION(" QUERY(Request_Import!A351:J351, ""Select J"")"),"")</f>
        <v/>
      </c>
    </row>
    <row r="352">
      <c r="A352" s="9" t="str">
        <f t="array" ref="A352">IF(ISBLANK(B352), "", concatenate("R", ROW()))</f>
        <v/>
      </c>
      <c r="B352" s="9" t="str">
        <f>IFERROR(__xludf.DUMMYFUNCTION(" QUERY(Request_Import!A352:H352, ""Select B"")"),"")</f>
        <v/>
      </c>
      <c r="C352" s="1" t="str">
        <f>IFERROR(__xludf.DUMMYFUNCTION(" QUERY(Request_Import!A352:H352, ""Select C"")"),"")</f>
        <v/>
      </c>
      <c r="D352" s="1" t="str">
        <f>IFERROR(__xludf.DUMMYFUNCTION(" QUERY(Request_Import!A352:H352, ""Select D"")"),"")</f>
        <v/>
      </c>
      <c r="E352" s="1" t="str">
        <f>IFERROR(__xludf.DUMMYFUNCTION(" QUERY(Request_Import!A352:H352, ""Select E"")"),"")</f>
        <v/>
      </c>
      <c r="F352" s="1" t="str">
        <f>IFERROR(__xludf.DUMMYFUNCTION(" QUERY(Request_Import!A352:H352, ""Select G"")"),"")</f>
        <v/>
      </c>
      <c r="G352" s="1" t="str">
        <f>IFERROR(__xludf.DUMMYFUNCTION(" QUERY(Request_Import!A352:H352, ""Select H"")"),"")</f>
        <v/>
      </c>
      <c r="H352" s="1" t="str">
        <f>IFERROR(__xludf.DUMMYFUNCTION(" IF(ISBLANK(B352), """", TIMEVALUE(ARRAYFORMULA(QUERY(Request_Import!D352:K352, ""Select I""))))"),"")</f>
        <v/>
      </c>
      <c r="I352" s="1" t="str">
        <f>IFERROR(__xludf.DUMMYFUNCTION(" QUERY(Request_Import!A352:J352, ""Select F"")"),"")</f>
        <v/>
      </c>
      <c r="J352" s="1" t="str">
        <f>IFERROR(__xludf.DUMMYFUNCTION(" QUERY(Request_Import!A352:J352, ""Select J"")"),"")</f>
        <v/>
      </c>
    </row>
    <row r="353">
      <c r="A353" s="9" t="str">
        <f t="array" ref="A353">IF(ISBLANK(B353), "", concatenate("R", ROW()))</f>
        <v/>
      </c>
      <c r="B353" s="9" t="str">
        <f>IFERROR(__xludf.DUMMYFUNCTION(" QUERY(Request_Import!A353:H353, ""Select B"")"),"")</f>
        <v/>
      </c>
      <c r="C353" s="1" t="str">
        <f>IFERROR(__xludf.DUMMYFUNCTION(" QUERY(Request_Import!A353:H353, ""Select C"")"),"")</f>
        <v/>
      </c>
      <c r="D353" s="1" t="str">
        <f>IFERROR(__xludf.DUMMYFUNCTION(" QUERY(Request_Import!A353:H353, ""Select D"")"),"")</f>
        <v/>
      </c>
      <c r="E353" s="1" t="str">
        <f>IFERROR(__xludf.DUMMYFUNCTION(" QUERY(Request_Import!A353:H353, ""Select E"")"),"")</f>
        <v/>
      </c>
      <c r="F353" s="1" t="str">
        <f>IFERROR(__xludf.DUMMYFUNCTION(" QUERY(Request_Import!A353:H353, ""Select G"")"),"")</f>
        <v/>
      </c>
      <c r="G353" s="1" t="str">
        <f>IFERROR(__xludf.DUMMYFUNCTION(" QUERY(Request_Import!A353:H353, ""Select H"")"),"")</f>
        <v/>
      </c>
      <c r="H353" s="1" t="str">
        <f>IFERROR(__xludf.DUMMYFUNCTION(" IF(ISBLANK(B353), """", TIMEVALUE(ARRAYFORMULA(QUERY(Request_Import!D353:K353, ""Select I""))))"),"")</f>
        <v/>
      </c>
      <c r="I353" s="1" t="str">
        <f>IFERROR(__xludf.DUMMYFUNCTION(" QUERY(Request_Import!A353:J353, ""Select F"")"),"")</f>
        <v/>
      </c>
      <c r="J353" s="1" t="str">
        <f>IFERROR(__xludf.DUMMYFUNCTION(" QUERY(Request_Import!A353:J353, ""Select J"")"),"")</f>
        <v/>
      </c>
    </row>
    <row r="354">
      <c r="A354" s="9" t="str">
        <f t="array" ref="A354">IF(ISBLANK(B354), "", concatenate("R", ROW()))</f>
        <v/>
      </c>
      <c r="B354" s="9" t="str">
        <f>IFERROR(__xludf.DUMMYFUNCTION(" QUERY(Request_Import!A354:H354, ""Select B"")"),"")</f>
        <v/>
      </c>
      <c r="C354" s="1" t="str">
        <f>IFERROR(__xludf.DUMMYFUNCTION(" QUERY(Request_Import!A354:H354, ""Select C"")"),"")</f>
        <v/>
      </c>
      <c r="D354" s="1" t="str">
        <f>IFERROR(__xludf.DUMMYFUNCTION(" QUERY(Request_Import!A354:H354, ""Select D"")"),"")</f>
        <v/>
      </c>
      <c r="E354" s="1" t="str">
        <f>IFERROR(__xludf.DUMMYFUNCTION(" QUERY(Request_Import!A354:H354, ""Select E"")"),"")</f>
        <v/>
      </c>
      <c r="F354" s="1" t="str">
        <f>IFERROR(__xludf.DUMMYFUNCTION(" QUERY(Request_Import!A354:H354, ""Select G"")"),"")</f>
        <v/>
      </c>
      <c r="G354" s="1" t="str">
        <f>IFERROR(__xludf.DUMMYFUNCTION(" QUERY(Request_Import!A354:H354, ""Select H"")"),"")</f>
        <v/>
      </c>
      <c r="H354" s="1" t="str">
        <f>IFERROR(__xludf.DUMMYFUNCTION(" IF(ISBLANK(B354), """", TIMEVALUE(ARRAYFORMULA(QUERY(Request_Import!D354:K354, ""Select I""))))"),"")</f>
        <v/>
      </c>
      <c r="I354" s="1" t="str">
        <f>IFERROR(__xludf.DUMMYFUNCTION(" QUERY(Request_Import!A354:J354, ""Select F"")"),"")</f>
        <v/>
      </c>
      <c r="J354" s="1" t="str">
        <f>IFERROR(__xludf.DUMMYFUNCTION(" QUERY(Request_Import!A354:J354, ""Select J"")"),"")</f>
        <v/>
      </c>
    </row>
    <row r="355">
      <c r="A355" s="9" t="str">
        <f t="array" ref="A355">IF(ISBLANK(B355), "", concatenate("R", ROW()))</f>
        <v/>
      </c>
      <c r="B355" s="9" t="str">
        <f>IFERROR(__xludf.DUMMYFUNCTION(" QUERY(Request_Import!A355:H355, ""Select B"")"),"")</f>
        <v/>
      </c>
      <c r="C355" s="1" t="str">
        <f>IFERROR(__xludf.DUMMYFUNCTION(" QUERY(Request_Import!A355:H355, ""Select C"")"),"")</f>
        <v/>
      </c>
      <c r="D355" s="1" t="str">
        <f>IFERROR(__xludf.DUMMYFUNCTION(" QUERY(Request_Import!A355:H355, ""Select D"")"),"")</f>
        <v/>
      </c>
      <c r="E355" s="1" t="str">
        <f>IFERROR(__xludf.DUMMYFUNCTION(" QUERY(Request_Import!A355:H355, ""Select E"")"),"")</f>
        <v/>
      </c>
      <c r="F355" s="1" t="str">
        <f>IFERROR(__xludf.DUMMYFUNCTION(" QUERY(Request_Import!A355:H355, ""Select G"")"),"")</f>
        <v/>
      </c>
      <c r="G355" s="1" t="str">
        <f>IFERROR(__xludf.DUMMYFUNCTION(" QUERY(Request_Import!A355:H355, ""Select H"")"),"")</f>
        <v/>
      </c>
      <c r="H355" s="1" t="str">
        <f>IFERROR(__xludf.DUMMYFUNCTION(" IF(ISBLANK(B355), """", TIMEVALUE(ARRAYFORMULA(QUERY(Request_Import!D355:K355, ""Select I""))))"),"")</f>
        <v/>
      </c>
      <c r="I355" s="1" t="str">
        <f>IFERROR(__xludf.DUMMYFUNCTION(" QUERY(Request_Import!A355:J355, ""Select F"")"),"")</f>
        <v/>
      </c>
      <c r="J355" s="1" t="str">
        <f>IFERROR(__xludf.DUMMYFUNCTION(" QUERY(Request_Import!A355:J355, ""Select J"")"),"")</f>
        <v/>
      </c>
    </row>
    <row r="356">
      <c r="A356" s="9" t="str">
        <f t="array" ref="A356">IF(ISBLANK(B356), "", concatenate("R", ROW()))</f>
        <v/>
      </c>
      <c r="B356" s="9" t="str">
        <f>IFERROR(__xludf.DUMMYFUNCTION(" QUERY(Request_Import!A356:H356, ""Select B"")"),"")</f>
        <v/>
      </c>
      <c r="C356" s="1" t="str">
        <f>IFERROR(__xludf.DUMMYFUNCTION(" QUERY(Request_Import!A356:H356, ""Select C"")"),"")</f>
        <v/>
      </c>
      <c r="D356" s="1" t="str">
        <f>IFERROR(__xludf.DUMMYFUNCTION(" QUERY(Request_Import!A356:H356, ""Select D"")"),"")</f>
        <v/>
      </c>
      <c r="E356" s="1" t="str">
        <f>IFERROR(__xludf.DUMMYFUNCTION(" QUERY(Request_Import!A356:H356, ""Select E"")"),"")</f>
        <v/>
      </c>
      <c r="F356" s="1" t="str">
        <f>IFERROR(__xludf.DUMMYFUNCTION(" QUERY(Request_Import!A356:H356, ""Select G"")"),"")</f>
        <v/>
      </c>
      <c r="G356" s="1" t="str">
        <f>IFERROR(__xludf.DUMMYFUNCTION(" QUERY(Request_Import!A356:H356, ""Select H"")"),"")</f>
        <v/>
      </c>
      <c r="H356" s="1" t="str">
        <f>IFERROR(__xludf.DUMMYFUNCTION(" IF(ISBLANK(B356), """", TIMEVALUE(ARRAYFORMULA(QUERY(Request_Import!D356:K356, ""Select I""))))"),"")</f>
        <v/>
      </c>
      <c r="I356" s="1" t="str">
        <f>IFERROR(__xludf.DUMMYFUNCTION(" QUERY(Request_Import!A356:J356, ""Select F"")"),"")</f>
        <v/>
      </c>
      <c r="J356" s="1" t="str">
        <f>IFERROR(__xludf.DUMMYFUNCTION(" QUERY(Request_Import!A356:J356, ""Select J"")"),"")</f>
        <v/>
      </c>
    </row>
    <row r="357">
      <c r="A357" s="9" t="str">
        <f t="array" ref="A357">IF(ISBLANK(B357), "", concatenate("R", ROW()))</f>
        <v/>
      </c>
      <c r="B357" s="9" t="str">
        <f>IFERROR(__xludf.DUMMYFUNCTION(" QUERY(Request_Import!A357:H357, ""Select B"")"),"")</f>
        <v/>
      </c>
      <c r="C357" s="1" t="str">
        <f>IFERROR(__xludf.DUMMYFUNCTION(" QUERY(Request_Import!A357:H357, ""Select C"")"),"")</f>
        <v/>
      </c>
      <c r="D357" s="1" t="str">
        <f>IFERROR(__xludf.DUMMYFUNCTION(" QUERY(Request_Import!A357:H357, ""Select D"")"),"")</f>
        <v/>
      </c>
      <c r="E357" s="1" t="str">
        <f>IFERROR(__xludf.DUMMYFUNCTION(" QUERY(Request_Import!A357:H357, ""Select E"")"),"")</f>
        <v/>
      </c>
      <c r="F357" s="1" t="str">
        <f>IFERROR(__xludf.DUMMYFUNCTION(" QUERY(Request_Import!A357:H357, ""Select G"")"),"")</f>
        <v/>
      </c>
      <c r="G357" s="1" t="str">
        <f>IFERROR(__xludf.DUMMYFUNCTION(" QUERY(Request_Import!A357:H357, ""Select H"")"),"")</f>
        <v/>
      </c>
      <c r="H357" s="1" t="str">
        <f>IFERROR(__xludf.DUMMYFUNCTION(" IF(ISBLANK(B357), """", TIMEVALUE(ARRAYFORMULA(QUERY(Request_Import!D357:K357, ""Select I""))))"),"")</f>
        <v/>
      </c>
      <c r="I357" s="1" t="str">
        <f>IFERROR(__xludf.DUMMYFUNCTION(" QUERY(Request_Import!A357:J357, ""Select F"")"),"")</f>
        <v/>
      </c>
      <c r="J357" s="1" t="str">
        <f>IFERROR(__xludf.DUMMYFUNCTION(" QUERY(Request_Import!A357:J357, ""Select J"")"),"")</f>
        <v/>
      </c>
    </row>
    <row r="358">
      <c r="A358" s="9" t="str">
        <f t="array" ref="A358">IF(ISBLANK(B358), "", concatenate("R", ROW()))</f>
        <v/>
      </c>
      <c r="B358" s="9" t="str">
        <f>IFERROR(__xludf.DUMMYFUNCTION(" QUERY(Request_Import!A358:H358, ""Select B"")"),"")</f>
        <v/>
      </c>
      <c r="C358" s="1" t="str">
        <f>IFERROR(__xludf.DUMMYFUNCTION(" QUERY(Request_Import!A358:H358, ""Select C"")"),"")</f>
        <v/>
      </c>
      <c r="D358" s="1" t="str">
        <f>IFERROR(__xludf.DUMMYFUNCTION(" QUERY(Request_Import!A358:H358, ""Select D"")"),"")</f>
        <v/>
      </c>
      <c r="E358" s="1" t="str">
        <f>IFERROR(__xludf.DUMMYFUNCTION(" QUERY(Request_Import!A358:H358, ""Select E"")"),"")</f>
        <v/>
      </c>
      <c r="F358" s="1" t="str">
        <f>IFERROR(__xludf.DUMMYFUNCTION(" QUERY(Request_Import!A358:H358, ""Select G"")"),"")</f>
        <v/>
      </c>
      <c r="G358" s="1" t="str">
        <f>IFERROR(__xludf.DUMMYFUNCTION(" QUERY(Request_Import!A358:H358, ""Select H"")"),"")</f>
        <v/>
      </c>
      <c r="H358" s="1" t="str">
        <f>IFERROR(__xludf.DUMMYFUNCTION(" IF(ISBLANK(B358), """", TIMEVALUE(ARRAYFORMULA(QUERY(Request_Import!D358:K358, ""Select I""))))"),"")</f>
        <v/>
      </c>
      <c r="I358" s="1" t="str">
        <f>IFERROR(__xludf.DUMMYFUNCTION(" QUERY(Request_Import!A358:J358, ""Select F"")"),"")</f>
        <v/>
      </c>
      <c r="J358" s="1" t="str">
        <f>IFERROR(__xludf.DUMMYFUNCTION(" QUERY(Request_Import!A358:J358, ""Select J"")"),"")</f>
        <v/>
      </c>
    </row>
    <row r="359">
      <c r="A359" s="9" t="str">
        <f t="array" ref="A359">IF(ISBLANK(B359), "", concatenate("R", ROW()))</f>
        <v/>
      </c>
      <c r="B359" s="9" t="str">
        <f>IFERROR(__xludf.DUMMYFUNCTION(" QUERY(Request_Import!A359:H359, ""Select B"")"),"")</f>
        <v/>
      </c>
      <c r="C359" s="1" t="str">
        <f>IFERROR(__xludf.DUMMYFUNCTION(" QUERY(Request_Import!A359:H359, ""Select C"")"),"")</f>
        <v/>
      </c>
      <c r="D359" s="1" t="str">
        <f>IFERROR(__xludf.DUMMYFUNCTION(" QUERY(Request_Import!A359:H359, ""Select D"")"),"")</f>
        <v/>
      </c>
      <c r="E359" s="1" t="str">
        <f>IFERROR(__xludf.DUMMYFUNCTION(" QUERY(Request_Import!A359:H359, ""Select E"")"),"")</f>
        <v/>
      </c>
      <c r="F359" s="1" t="str">
        <f>IFERROR(__xludf.DUMMYFUNCTION(" QUERY(Request_Import!A359:H359, ""Select G"")"),"")</f>
        <v/>
      </c>
      <c r="G359" s="1" t="str">
        <f>IFERROR(__xludf.DUMMYFUNCTION(" QUERY(Request_Import!A359:H359, ""Select H"")"),"")</f>
        <v/>
      </c>
      <c r="H359" s="1" t="str">
        <f>IFERROR(__xludf.DUMMYFUNCTION(" IF(ISBLANK(B359), """", TIMEVALUE(ARRAYFORMULA(QUERY(Request_Import!D359:K359, ""Select I""))))"),"")</f>
        <v/>
      </c>
      <c r="I359" s="1" t="str">
        <f>IFERROR(__xludf.DUMMYFUNCTION(" QUERY(Request_Import!A359:J359, ""Select F"")"),"")</f>
        <v/>
      </c>
      <c r="J359" s="1" t="str">
        <f>IFERROR(__xludf.DUMMYFUNCTION(" QUERY(Request_Import!A359:J359, ""Select J"")"),"")</f>
        <v/>
      </c>
    </row>
    <row r="360">
      <c r="A360" s="9" t="str">
        <f t="array" ref="A360">IF(ISBLANK(B360), "", concatenate("R", ROW()))</f>
        <v/>
      </c>
      <c r="B360" s="9" t="str">
        <f>IFERROR(__xludf.DUMMYFUNCTION(" QUERY(Request_Import!A360:H360, ""Select B"")"),"")</f>
        <v/>
      </c>
      <c r="C360" s="1" t="str">
        <f>IFERROR(__xludf.DUMMYFUNCTION(" QUERY(Request_Import!A360:H360, ""Select C"")"),"")</f>
        <v/>
      </c>
      <c r="D360" s="1" t="str">
        <f>IFERROR(__xludf.DUMMYFUNCTION(" QUERY(Request_Import!A360:H360, ""Select D"")"),"")</f>
        <v/>
      </c>
      <c r="E360" s="1" t="str">
        <f>IFERROR(__xludf.DUMMYFUNCTION(" QUERY(Request_Import!A360:H360, ""Select E"")"),"")</f>
        <v/>
      </c>
      <c r="F360" s="1" t="str">
        <f>IFERROR(__xludf.DUMMYFUNCTION(" QUERY(Request_Import!A360:H360, ""Select G"")"),"")</f>
        <v/>
      </c>
      <c r="G360" s="1" t="str">
        <f>IFERROR(__xludf.DUMMYFUNCTION(" QUERY(Request_Import!A360:H360, ""Select H"")"),"")</f>
        <v/>
      </c>
      <c r="H360" s="1" t="str">
        <f>IFERROR(__xludf.DUMMYFUNCTION(" IF(ISBLANK(B360), """", TIMEVALUE(ARRAYFORMULA(QUERY(Request_Import!D360:K360, ""Select I""))))"),"")</f>
        <v/>
      </c>
      <c r="I360" s="1" t="str">
        <f>IFERROR(__xludf.DUMMYFUNCTION(" QUERY(Request_Import!A360:J360, ""Select F"")"),"")</f>
        <v/>
      </c>
      <c r="J360" s="1" t="str">
        <f>IFERROR(__xludf.DUMMYFUNCTION(" QUERY(Request_Import!A360:J360, ""Select J"")"),"")</f>
        <v/>
      </c>
    </row>
    <row r="361">
      <c r="A361" s="9" t="str">
        <f t="array" ref="A361">IF(ISBLANK(B361), "", concatenate("R", ROW()))</f>
        <v/>
      </c>
      <c r="B361" s="9" t="str">
        <f>IFERROR(__xludf.DUMMYFUNCTION(" QUERY(Request_Import!A361:H361, ""Select B"")"),"")</f>
        <v/>
      </c>
      <c r="C361" s="1" t="str">
        <f>IFERROR(__xludf.DUMMYFUNCTION(" QUERY(Request_Import!A361:H361, ""Select C"")"),"")</f>
        <v/>
      </c>
      <c r="D361" s="1" t="str">
        <f>IFERROR(__xludf.DUMMYFUNCTION(" QUERY(Request_Import!A361:H361, ""Select D"")"),"")</f>
        <v/>
      </c>
      <c r="E361" s="1" t="str">
        <f>IFERROR(__xludf.DUMMYFUNCTION(" QUERY(Request_Import!A361:H361, ""Select E"")"),"")</f>
        <v/>
      </c>
      <c r="F361" s="1" t="str">
        <f>IFERROR(__xludf.DUMMYFUNCTION(" QUERY(Request_Import!A361:H361, ""Select G"")"),"")</f>
        <v/>
      </c>
      <c r="G361" s="1" t="str">
        <f>IFERROR(__xludf.DUMMYFUNCTION(" QUERY(Request_Import!A361:H361, ""Select H"")"),"")</f>
        <v/>
      </c>
      <c r="H361" s="1" t="str">
        <f>IFERROR(__xludf.DUMMYFUNCTION(" IF(ISBLANK(B361), """", TIMEVALUE(ARRAYFORMULA(QUERY(Request_Import!D361:K361, ""Select I""))))"),"")</f>
        <v/>
      </c>
      <c r="I361" s="1" t="str">
        <f>IFERROR(__xludf.DUMMYFUNCTION(" QUERY(Request_Import!A361:J361, ""Select F"")"),"")</f>
        <v/>
      </c>
      <c r="J361" s="1" t="str">
        <f>IFERROR(__xludf.DUMMYFUNCTION(" QUERY(Request_Import!A361:J361, ""Select J"")"),"")</f>
        <v/>
      </c>
    </row>
    <row r="362">
      <c r="A362" s="9" t="str">
        <f t="array" ref="A362">IF(ISBLANK(B362), "", concatenate("R", ROW()))</f>
        <v/>
      </c>
      <c r="B362" s="9" t="str">
        <f>IFERROR(__xludf.DUMMYFUNCTION(" QUERY(Request_Import!A362:H362, ""Select B"")"),"")</f>
        <v/>
      </c>
      <c r="C362" s="1" t="str">
        <f>IFERROR(__xludf.DUMMYFUNCTION(" QUERY(Request_Import!A362:H362, ""Select C"")"),"")</f>
        <v/>
      </c>
      <c r="D362" s="1" t="str">
        <f>IFERROR(__xludf.DUMMYFUNCTION(" QUERY(Request_Import!A362:H362, ""Select D"")"),"")</f>
        <v/>
      </c>
      <c r="E362" s="1" t="str">
        <f>IFERROR(__xludf.DUMMYFUNCTION(" QUERY(Request_Import!A362:H362, ""Select E"")"),"")</f>
        <v/>
      </c>
      <c r="F362" s="1" t="str">
        <f>IFERROR(__xludf.DUMMYFUNCTION(" QUERY(Request_Import!A362:H362, ""Select G"")"),"")</f>
        <v/>
      </c>
      <c r="G362" s="1" t="str">
        <f>IFERROR(__xludf.DUMMYFUNCTION(" QUERY(Request_Import!A362:H362, ""Select H"")"),"")</f>
        <v/>
      </c>
      <c r="H362" s="1" t="str">
        <f>IFERROR(__xludf.DUMMYFUNCTION(" IF(ISBLANK(B362), """", TIMEVALUE(ARRAYFORMULA(QUERY(Request_Import!D362:K362, ""Select I""))))"),"")</f>
        <v/>
      </c>
      <c r="I362" s="1" t="str">
        <f>IFERROR(__xludf.DUMMYFUNCTION(" QUERY(Request_Import!A362:J362, ""Select F"")"),"")</f>
        <v/>
      </c>
      <c r="J362" s="1" t="str">
        <f>IFERROR(__xludf.DUMMYFUNCTION(" QUERY(Request_Import!A362:J362, ""Select J"")"),"")</f>
        <v/>
      </c>
    </row>
    <row r="363">
      <c r="A363" s="9" t="str">
        <f t="array" ref="A363">IF(ISBLANK(B363), "", concatenate("R", ROW()))</f>
        <v/>
      </c>
      <c r="B363" s="9" t="str">
        <f>IFERROR(__xludf.DUMMYFUNCTION(" QUERY(Request_Import!A363:H363, ""Select B"")"),"")</f>
        <v/>
      </c>
      <c r="C363" s="1" t="str">
        <f>IFERROR(__xludf.DUMMYFUNCTION(" QUERY(Request_Import!A363:H363, ""Select C"")"),"")</f>
        <v/>
      </c>
      <c r="D363" s="1" t="str">
        <f>IFERROR(__xludf.DUMMYFUNCTION(" QUERY(Request_Import!A363:H363, ""Select D"")"),"")</f>
        <v/>
      </c>
      <c r="E363" s="1" t="str">
        <f>IFERROR(__xludf.DUMMYFUNCTION(" QUERY(Request_Import!A363:H363, ""Select E"")"),"")</f>
        <v/>
      </c>
      <c r="F363" s="1" t="str">
        <f>IFERROR(__xludf.DUMMYFUNCTION(" QUERY(Request_Import!A363:H363, ""Select G"")"),"")</f>
        <v/>
      </c>
      <c r="G363" s="1" t="str">
        <f>IFERROR(__xludf.DUMMYFUNCTION(" QUERY(Request_Import!A363:H363, ""Select H"")"),"")</f>
        <v/>
      </c>
      <c r="H363" s="1" t="str">
        <f>IFERROR(__xludf.DUMMYFUNCTION(" IF(ISBLANK(B363), """", TIMEVALUE(ARRAYFORMULA(QUERY(Request_Import!D363:K363, ""Select I""))))"),"")</f>
        <v/>
      </c>
      <c r="I363" s="1" t="str">
        <f>IFERROR(__xludf.DUMMYFUNCTION(" QUERY(Request_Import!A363:J363, ""Select F"")"),"")</f>
        <v/>
      </c>
      <c r="J363" s="1" t="str">
        <f>IFERROR(__xludf.DUMMYFUNCTION(" QUERY(Request_Import!A363:J363, ""Select J"")"),"")</f>
        <v/>
      </c>
    </row>
    <row r="364">
      <c r="A364" s="9" t="str">
        <f t="array" ref="A364">IF(ISBLANK(B364), "", concatenate("R", ROW()))</f>
        <v/>
      </c>
      <c r="B364" s="9" t="str">
        <f>IFERROR(__xludf.DUMMYFUNCTION(" QUERY(Request_Import!A364:H364, ""Select B"")"),"")</f>
        <v/>
      </c>
      <c r="C364" s="1" t="str">
        <f>IFERROR(__xludf.DUMMYFUNCTION(" QUERY(Request_Import!A364:H364, ""Select C"")"),"")</f>
        <v/>
      </c>
      <c r="D364" s="1" t="str">
        <f>IFERROR(__xludf.DUMMYFUNCTION(" QUERY(Request_Import!A364:H364, ""Select D"")"),"")</f>
        <v/>
      </c>
      <c r="E364" s="1" t="str">
        <f>IFERROR(__xludf.DUMMYFUNCTION(" QUERY(Request_Import!A364:H364, ""Select E"")"),"")</f>
        <v/>
      </c>
      <c r="F364" s="1" t="str">
        <f>IFERROR(__xludf.DUMMYFUNCTION(" QUERY(Request_Import!A364:H364, ""Select G"")"),"")</f>
        <v/>
      </c>
      <c r="G364" s="1" t="str">
        <f>IFERROR(__xludf.DUMMYFUNCTION(" QUERY(Request_Import!A364:H364, ""Select H"")"),"")</f>
        <v/>
      </c>
      <c r="H364" s="1" t="str">
        <f>IFERROR(__xludf.DUMMYFUNCTION(" IF(ISBLANK(B364), """", TIMEVALUE(ARRAYFORMULA(QUERY(Request_Import!D364:K364, ""Select I""))))"),"")</f>
        <v/>
      </c>
      <c r="I364" s="1" t="str">
        <f>IFERROR(__xludf.DUMMYFUNCTION(" QUERY(Request_Import!A364:J364, ""Select F"")"),"")</f>
        <v/>
      </c>
      <c r="J364" s="1" t="str">
        <f>IFERROR(__xludf.DUMMYFUNCTION(" QUERY(Request_Import!A364:J364, ""Select J"")"),"")</f>
        <v/>
      </c>
    </row>
    <row r="365">
      <c r="A365" s="9" t="str">
        <f t="array" ref="A365">IF(ISBLANK(B365), "", concatenate("R", ROW()))</f>
        <v/>
      </c>
      <c r="B365" s="9" t="str">
        <f>IFERROR(__xludf.DUMMYFUNCTION(" QUERY(Request_Import!A365:H365, ""Select B"")"),"")</f>
        <v/>
      </c>
      <c r="C365" s="1" t="str">
        <f>IFERROR(__xludf.DUMMYFUNCTION(" QUERY(Request_Import!A365:H365, ""Select C"")"),"")</f>
        <v/>
      </c>
      <c r="D365" s="1" t="str">
        <f>IFERROR(__xludf.DUMMYFUNCTION(" QUERY(Request_Import!A365:H365, ""Select D"")"),"")</f>
        <v/>
      </c>
      <c r="E365" s="1" t="str">
        <f>IFERROR(__xludf.DUMMYFUNCTION(" QUERY(Request_Import!A365:H365, ""Select E"")"),"")</f>
        <v/>
      </c>
      <c r="F365" s="1" t="str">
        <f>IFERROR(__xludf.DUMMYFUNCTION(" QUERY(Request_Import!A365:H365, ""Select G"")"),"")</f>
        <v/>
      </c>
      <c r="G365" s="1" t="str">
        <f>IFERROR(__xludf.DUMMYFUNCTION(" QUERY(Request_Import!A365:H365, ""Select H"")"),"")</f>
        <v/>
      </c>
      <c r="H365" s="1" t="str">
        <f>IFERROR(__xludf.DUMMYFUNCTION(" IF(ISBLANK(B365), """", TIMEVALUE(ARRAYFORMULA(QUERY(Request_Import!D365:K365, ""Select I""))))"),"")</f>
        <v/>
      </c>
      <c r="I365" s="1" t="str">
        <f>IFERROR(__xludf.DUMMYFUNCTION(" QUERY(Request_Import!A365:J365, ""Select F"")"),"")</f>
        <v/>
      </c>
      <c r="J365" s="1" t="str">
        <f>IFERROR(__xludf.DUMMYFUNCTION(" QUERY(Request_Import!A365:J365, ""Select J"")"),"")</f>
        <v/>
      </c>
    </row>
    <row r="366">
      <c r="A366" s="9" t="str">
        <f t="array" ref="A366">IF(ISBLANK(B366), "", concatenate("R", ROW()))</f>
        <v/>
      </c>
      <c r="B366" s="9" t="str">
        <f>IFERROR(__xludf.DUMMYFUNCTION(" QUERY(Request_Import!A366:H366, ""Select B"")"),"")</f>
        <v/>
      </c>
      <c r="C366" s="1" t="str">
        <f>IFERROR(__xludf.DUMMYFUNCTION(" QUERY(Request_Import!A366:H366, ""Select C"")"),"")</f>
        <v/>
      </c>
      <c r="D366" s="1" t="str">
        <f>IFERROR(__xludf.DUMMYFUNCTION(" QUERY(Request_Import!A366:H366, ""Select D"")"),"")</f>
        <v/>
      </c>
      <c r="E366" s="1" t="str">
        <f>IFERROR(__xludf.DUMMYFUNCTION(" QUERY(Request_Import!A366:H366, ""Select E"")"),"")</f>
        <v/>
      </c>
      <c r="F366" s="1" t="str">
        <f>IFERROR(__xludf.DUMMYFUNCTION(" QUERY(Request_Import!A366:H366, ""Select G"")"),"")</f>
        <v/>
      </c>
      <c r="G366" s="1" t="str">
        <f>IFERROR(__xludf.DUMMYFUNCTION(" QUERY(Request_Import!A366:H366, ""Select H"")"),"")</f>
        <v/>
      </c>
      <c r="H366" s="1" t="str">
        <f>IFERROR(__xludf.DUMMYFUNCTION(" IF(ISBLANK(B366), """", TIMEVALUE(ARRAYFORMULA(QUERY(Request_Import!D366:K366, ""Select I""))))"),"")</f>
        <v/>
      </c>
      <c r="I366" s="1" t="str">
        <f>IFERROR(__xludf.DUMMYFUNCTION(" QUERY(Request_Import!A366:J366, ""Select F"")"),"")</f>
        <v/>
      </c>
      <c r="J366" s="1" t="str">
        <f>IFERROR(__xludf.DUMMYFUNCTION(" QUERY(Request_Import!A366:J366, ""Select J"")"),"")</f>
        <v/>
      </c>
    </row>
    <row r="367">
      <c r="A367" s="9" t="str">
        <f t="array" ref="A367">IF(ISBLANK(B367), "", concatenate("R", ROW()))</f>
        <v/>
      </c>
      <c r="B367" s="9" t="str">
        <f>IFERROR(__xludf.DUMMYFUNCTION(" QUERY(Request_Import!A367:H367, ""Select B"")"),"")</f>
        <v/>
      </c>
      <c r="C367" s="1" t="str">
        <f>IFERROR(__xludf.DUMMYFUNCTION(" QUERY(Request_Import!A367:H367, ""Select C"")"),"")</f>
        <v/>
      </c>
      <c r="D367" s="1" t="str">
        <f>IFERROR(__xludf.DUMMYFUNCTION(" QUERY(Request_Import!A367:H367, ""Select D"")"),"")</f>
        <v/>
      </c>
      <c r="E367" s="1" t="str">
        <f>IFERROR(__xludf.DUMMYFUNCTION(" QUERY(Request_Import!A367:H367, ""Select E"")"),"")</f>
        <v/>
      </c>
      <c r="F367" s="1" t="str">
        <f>IFERROR(__xludf.DUMMYFUNCTION(" QUERY(Request_Import!A367:H367, ""Select G"")"),"")</f>
        <v/>
      </c>
      <c r="G367" s="1" t="str">
        <f>IFERROR(__xludf.DUMMYFUNCTION(" QUERY(Request_Import!A367:H367, ""Select H"")"),"")</f>
        <v/>
      </c>
      <c r="H367" s="1" t="str">
        <f>IFERROR(__xludf.DUMMYFUNCTION(" IF(ISBLANK(B367), """", TIMEVALUE(ARRAYFORMULA(QUERY(Request_Import!D367:K367, ""Select I""))))"),"")</f>
        <v/>
      </c>
      <c r="I367" s="1" t="str">
        <f>IFERROR(__xludf.DUMMYFUNCTION(" QUERY(Request_Import!A367:J367, ""Select F"")"),"")</f>
        <v/>
      </c>
      <c r="J367" s="1" t="str">
        <f>IFERROR(__xludf.DUMMYFUNCTION(" QUERY(Request_Import!A367:J367, ""Select J"")"),"")</f>
        <v/>
      </c>
    </row>
    <row r="368">
      <c r="A368" s="9" t="str">
        <f t="array" ref="A368">IF(ISBLANK(B368), "", concatenate("R", ROW()))</f>
        <v/>
      </c>
      <c r="B368" s="9" t="str">
        <f>IFERROR(__xludf.DUMMYFUNCTION(" QUERY(Request_Import!A368:H368, ""Select B"")"),"")</f>
        <v/>
      </c>
      <c r="C368" s="1" t="str">
        <f>IFERROR(__xludf.DUMMYFUNCTION(" QUERY(Request_Import!A368:H368, ""Select C"")"),"")</f>
        <v/>
      </c>
      <c r="D368" s="1" t="str">
        <f>IFERROR(__xludf.DUMMYFUNCTION(" QUERY(Request_Import!A368:H368, ""Select D"")"),"")</f>
        <v/>
      </c>
      <c r="E368" s="1" t="str">
        <f>IFERROR(__xludf.DUMMYFUNCTION(" QUERY(Request_Import!A368:H368, ""Select E"")"),"")</f>
        <v/>
      </c>
      <c r="F368" s="1" t="str">
        <f>IFERROR(__xludf.DUMMYFUNCTION(" QUERY(Request_Import!A368:H368, ""Select G"")"),"")</f>
        <v/>
      </c>
      <c r="G368" s="1" t="str">
        <f>IFERROR(__xludf.DUMMYFUNCTION(" QUERY(Request_Import!A368:H368, ""Select H"")"),"")</f>
        <v/>
      </c>
      <c r="H368" s="1" t="str">
        <f>IFERROR(__xludf.DUMMYFUNCTION(" IF(ISBLANK(B368), """", TIMEVALUE(ARRAYFORMULA(QUERY(Request_Import!D368:K368, ""Select I""))))"),"")</f>
        <v/>
      </c>
      <c r="I368" s="1" t="str">
        <f>IFERROR(__xludf.DUMMYFUNCTION(" QUERY(Request_Import!A368:J368, ""Select F"")"),"")</f>
        <v/>
      </c>
      <c r="J368" s="1" t="str">
        <f>IFERROR(__xludf.DUMMYFUNCTION(" QUERY(Request_Import!A368:J368, ""Select J"")"),"")</f>
        <v/>
      </c>
    </row>
    <row r="369">
      <c r="A369" s="9" t="str">
        <f t="array" ref="A369">IF(ISBLANK(B369), "", concatenate("R", ROW()))</f>
        <v/>
      </c>
      <c r="B369" s="9" t="str">
        <f>IFERROR(__xludf.DUMMYFUNCTION(" QUERY(Request_Import!A369:H369, ""Select B"")"),"")</f>
        <v/>
      </c>
      <c r="C369" s="1" t="str">
        <f>IFERROR(__xludf.DUMMYFUNCTION(" QUERY(Request_Import!A369:H369, ""Select C"")"),"")</f>
        <v/>
      </c>
      <c r="D369" s="1" t="str">
        <f>IFERROR(__xludf.DUMMYFUNCTION(" QUERY(Request_Import!A369:H369, ""Select D"")"),"")</f>
        <v/>
      </c>
      <c r="E369" s="1" t="str">
        <f>IFERROR(__xludf.DUMMYFUNCTION(" QUERY(Request_Import!A369:H369, ""Select E"")"),"")</f>
        <v/>
      </c>
      <c r="F369" s="1" t="str">
        <f>IFERROR(__xludf.DUMMYFUNCTION(" QUERY(Request_Import!A369:H369, ""Select G"")"),"")</f>
        <v/>
      </c>
      <c r="G369" s="1" t="str">
        <f>IFERROR(__xludf.DUMMYFUNCTION(" QUERY(Request_Import!A369:H369, ""Select H"")"),"")</f>
        <v/>
      </c>
      <c r="H369" s="1" t="str">
        <f>IFERROR(__xludf.DUMMYFUNCTION(" IF(ISBLANK(B369), """", TIMEVALUE(ARRAYFORMULA(QUERY(Request_Import!D369:K369, ""Select I""))))"),"")</f>
        <v/>
      </c>
      <c r="I369" s="1" t="str">
        <f>IFERROR(__xludf.DUMMYFUNCTION(" QUERY(Request_Import!A369:J369, ""Select F"")"),"")</f>
        <v/>
      </c>
      <c r="J369" s="1" t="str">
        <f>IFERROR(__xludf.DUMMYFUNCTION(" QUERY(Request_Import!A369:J369, ""Select J"")"),"")</f>
        <v/>
      </c>
    </row>
    <row r="370">
      <c r="A370" s="9" t="str">
        <f t="array" ref="A370">IF(ISBLANK(B370), "", concatenate("R", ROW()))</f>
        <v/>
      </c>
      <c r="B370" s="9" t="str">
        <f>IFERROR(__xludf.DUMMYFUNCTION(" QUERY(Request_Import!A370:H370, ""Select B"")"),"")</f>
        <v/>
      </c>
      <c r="C370" s="1" t="str">
        <f>IFERROR(__xludf.DUMMYFUNCTION(" QUERY(Request_Import!A370:H370, ""Select C"")"),"")</f>
        <v/>
      </c>
      <c r="D370" s="1" t="str">
        <f>IFERROR(__xludf.DUMMYFUNCTION(" QUERY(Request_Import!A370:H370, ""Select D"")"),"")</f>
        <v/>
      </c>
      <c r="E370" s="1" t="str">
        <f>IFERROR(__xludf.DUMMYFUNCTION(" QUERY(Request_Import!A370:H370, ""Select E"")"),"")</f>
        <v/>
      </c>
      <c r="F370" s="1" t="str">
        <f>IFERROR(__xludf.DUMMYFUNCTION(" QUERY(Request_Import!A370:H370, ""Select G"")"),"")</f>
        <v/>
      </c>
      <c r="G370" s="1" t="str">
        <f>IFERROR(__xludf.DUMMYFUNCTION(" QUERY(Request_Import!A370:H370, ""Select H"")"),"")</f>
        <v/>
      </c>
      <c r="H370" s="1" t="str">
        <f>IFERROR(__xludf.DUMMYFUNCTION(" IF(ISBLANK(B370), """", TIMEVALUE(ARRAYFORMULA(QUERY(Request_Import!D370:K370, ""Select I""))))"),"")</f>
        <v/>
      </c>
      <c r="I370" s="1" t="str">
        <f>IFERROR(__xludf.DUMMYFUNCTION(" QUERY(Request_Import!A370:J370, ""Select F"")"),"")</f>
        <v/>
      </c>
      <c r="J370" s="1" t="str">
        <f>IFERROR(__xludf.DUMMYFUNCTION(" QUERY(Request_Import!A370:J370, ""Select J"")"),"")</f>
        <v/>
      </c>
    </row>
    <row r="371">
      <c r="A371" s="9" t="str">
        <f t="array" ref="A371">IF(ISBLANK(B371), "", concatenate("R", ROW()))</f>
        <v/>
      </c>
      <c r="B371" s="9" t="str">
        <f>IFERROR(__xludf.DUMMYFUNCTION(" QUERY(Request_Import!A371:H371, ""Select B"")"),"")</f>
        <v/>
      </c>
      <c r="C371" s="1" t="str">
        <f>IFERROR(__xludf.DUMMYFUNCTION(" QUERY(Request_Import!A371:H371, ""Select C"")"),"")</f>
        <v/>
      </c>
      <c r="D371" s="1" t="str">
        <f>IFERROR(__xludf.DUMMYFUNCTION(" QUERY(Request_Import!A371:H371, ""Select D"")"),"")</f>
        <v/>
      </c>
      <c r="E371" s="1" t="str">
        <f>IFERROR(__xludf.DUMMYFUNCTION(" QUERY(Request_Import!A371:H371, ""Select E"")"),"")</f>
        <v/>
      </c>
      <c r="F371" s="1" t="str">
        <f>IFERROR(__xludf.DUMMYFUNCTION(" QUERY(Request_Import!A371:H371, ""Select G"")"),"")</f>
        <v/>
      </c>
      <c r="G371" s="1" t="str">
        <f>IFERROR(__xludf.DUMMYFUNCTION(" QUERY(Request_Import!A371:H371, ""Select H"")"),"")</f>
        <v/>
      </c>
      <c r="H371" s="1" t="str">
        <f>IFERROR(__xludf.DUMMYFUNCTION(" IF(ISBLANK(B371), """", TIMEVALUE(ARRAYFORMULA(QUERY(Request_Import!D371:K371, ""Select I""))))"),"")</f>
        <v/>
      </c>
      <c r="I371" s="1" t="str">
        <f>IFERROR(__xludf.DUMMYFUNCTION(" QUERY(Request_Import!A371:J371, ""Select F"")"),"")</f>
        <v/>
      </c>
      <c r="J371" s="1" t="str">
        <f>IFERROR(__xludf.DUMMYFUNCTION(" QUERY(Request_Import!A371:J371, ""Select J"")"),"")</f>
        <v/>
      </c>
    </row>
    <row r="372">
      <c r="A372" s="9" t="str">
        <f t="array" ref="A372">IF(ISBLANK(B372), "", concatenate("R", ROW()))</f>
        <v/>
      </c>
      <c r="B372" s="9" t="str">
        <f>IFERROR(__xludf.DUMMYFUNCTION(" QUERY(Request_Import!A372:H372, ""Select B"")"),"")</f>
        <v/>
      </c>
      <c r="C372" s="1" t="str">
        <f>IFERROR(__xludf.DUMMYFUNCTION(" QUERY(Request_Import!A372:H372, ""Select C"")"),"")</f>
        <v/>
      </c>
      <c r="D372" s="1" t="str">
        <f>IFERROR(__xludf.DUMMYFUNCTION(" QUERY(Request_Import!A372:H372, ""Select D"")"),"")</f>
        <v/>
      </c>
      <c r="E372" s="1" t="str">
        <f>IFERROR(__xludf.DUMMYFUNCTION(" QUERY(Request_Import!A372:H372, ""Select E"")"),"")</f>
        <v/>
      </c>
      <c r="F372" s="1" t="str">
        <f>IFERROR(__xludf.DUMMYFUNCTION(" QUERY(Request_Import!A372:H372, ""Select G"")"),"")</f>
        <v/>
      </c>
      <c r="G372" s="1" t="str">
        <f>IFERROR(__xludf.DUMMYFUNCTION(" QUERY(Request_Import!A372:H372, ""Select H"")"),"")</f>
        <v/>
      </c>
      <c r="H372" s="1" t="str">
        <f>IFERROR(__xludf.DUMMYFUNCTION(" IF(ISBLANK(B372), """", TIMEVALUE(ARRAYFORMULA(QUERY(Request_Import!D372:K372, ""Select I""))))"),"")</f>
        <v/>
      </c>
      <c r="I372" s="1" t="str">
        <f>IFERROR(__xludf.DUMMYFUNCTION(" QUERY(Request_Import!A372:J372, ""Select F"")"),"")</f>
        <v/>
      </c>
      <c r="J372" s="1" t="str">
        <f>IFERROR(__xludf.DUMMYFUNCTION(" QUERY(Request_Import!A372:J372, ""Select J"")"),"")</f>
        <v/>
      </c>
    </row>
    <row r="373">
      <c r="A373" s="9" t="str">
        <f t="array" ref="A373">IF(ISBLANK(B373), "", concatenate("R", ROW()))</f>
        <v/>
      </c>
      <c r="B373" s="9" t="str">
        <f>IFERROR(__xludf.DUMMYFUNCTION(" QUERY(Request_Import!A373:H373, ""Select B"")"),"")</f>
        <v/>
      </c>
      <c r="C373" s="1" t="str">
        <f>IFERROR(__xludf.DUMMYFUNCTION(" QUERY(Request_Import!A373:H373, ""Select C"")"),"")</f>
        <v/>
      </c>
      <c r="D373" s="1" t="str">
        <f>IFERROR(__xludf.DUMMYFUNCTION(" QUERY(Request_Import!A373:H373, ""Select D"")"),"")</f>
        <v/>
      </c>
      <c r="E373" s="1" t="str">
        <f>IFERROR(__xludf.DUMMYFUNCTION(" QUERY(Request_Import!A373:H373, ""Select E"")"),"")</f>
        <v/>
      </c>
      <c r="F373" s="1" t="str">
        <f>IFERROR(__xludf.DUMMYFUNCTION(" QUERY(Request_Import!A373:H373, ""Select G"")"),"")</f>
        <v/>
      </c>
      <c r="G373" s="1" t="str">
        <f>IFERROR(__xludf.DUMMYFUNCTION(" QUERY(Request_Import!A373:H373, ""Select H"")"),"")</f>
        <v/>
      </c>
      <c r="H373" s="1" t="str">
        <f>IFERROR(__xludf.DUMMYFUNCTION(" IF(ISBLANK(B373), """", TIMEVALUE(ARRAYFORMULA(QUERY(Request_Import!D373:K373, ""Select I""))))"),"")</f>
        <v/>
      </c>
      <c r="I373" s="1" t="str">
        <f>IFERROR(__xludf.DUMMYFUNCTION(" QUERY(Request_Import!A373:J373, ""Select F"")"),"")</f>
        <v/>
      </c>
      <c r="J373" s="1" t="str">
        <f>IFERROR(__xludf.DUMMYFUNCTION(" QUERY(Request_Import!A373:J373, ""Select J"")"),"")</f>
        <v/>
      </c>
    </row>
    <row r="374">
      <c r="A374" s="9" t="str">
        <f t="array" ref="A374">IF(ISBLANK(B374), "", concatenate("R", ROW()))</f>
        <v/>
      </c>
      <c r="B374" s="9" t="str">
        <f>IFERROR(__xludf.DUMMYFUNCTION(" QUERY(Request_Import!A374:H374, ""Select B"")"),"")</f>
        <v/>
      </c>
      <c r="C374" s="1" t="str">
        <f>IFERROR(__xludf.DUMMYFUNCTION(" QUERY(Request_Import!A374:H374, ""Select C"")"),"")</f>
        <v/>
      </c>
      <c r="D374" s="1" t="str">
        <f>IFERROR(__xludf.DUMMYFUNCTION(" QUERY(Request_Import!A374:H374, ""Select D"")"),"")</f>
        <v/>
      </c>
      <c r="E374" s="1" t="str">
        <f>IFERROR(__xludf.DUMMYFUNCTION(" QUERY(Request_Import!A374:H374, ""Select E"")"),"")</f>
        <v/>
      </c>
      <c r="F374" s="1" t="str">
        <f>IFERROR(__xludf.DUMMYFUNCTION(" QUERY(Request_Import!A374:H374, ""Select G"")"),"")</f>
        <v/>
      </c>
      <c r="G374" s="1" t="str">
        <f>IFERROR(__xludf.DUMMYFUNCTION(" QUERY(Request_Import!A374:H374, ""Select H"")"),"")</f>
        <v/>
      </c>
      <c r="H374" s="1" t="str">
        <f>IFERROR(__xludf.DUMMYFUNCTION(" IF(ISBLANK(B374), """", TIMEVALUE(ARRAYFORMULA(QUERY(Request_Import!D374:K374, ""Select I""))))"),"")</f>
        <v/>
      </c>
      <c r="I374" s="1" t="str">
        <f>IFERROR(__xludf.DUMMYFUNCTION(" QUERY(Request_Import!A374:J374, ""Select F"")"),"")</f>
        <v/>
      </c>
      <c r="J374" s="1" t="str">
        <f>IFERROR(__xludf.DUMMYFUNCTION(" QUERY(Request_Import!A374:J374, ""Select J"")"),"")</f>
        <v/>
      </c>
    </row>
    <row r="375">
      <c r="A375" s="9" t="str">
        <f t="array" ref="A375">IF(ISBLANK(B375), "", concatenate("R", ROW()))</f>
        <v/>
      </c>
      <c r="B375" s="9" t="str">
        <f>IFERROR(__xludf.DUMMYFUNCTION(" QUERY(Request_Import!A375:H375, ""Select B"")"),"")</f>
        <v/>
      </c>
      <c r="C375" s="1" t="str">
        <f>IFERROR(__xludf.DUMMYFUNCTION(" QUERY(Request_Import!A375:H375, ""Select C"")"),"")</f>
        <v/>
      </c>
      <c r="D375" s="1" t="str">
        <f>IFERROR(__xludf.DUMMYFUNCTION(" QUERY(Request_Import!A375:H375, ""Select D"")"),"")</f>
        <v/>
      </c>
      <c r="E375" s="1" t="str">
        <f>IFERROR(__xludf.DUMMYFUNCTION(" QUERY(Request_Import!A375:H375, ""Select E"")"),"")</f>
        <v/>
      </c>
      <c r="F375" s="1" t="str">
        <f>IFERROR(__xludf.DUMMYFUNCTION(" QUERY(Request_Import!A375:H375, ""Select G"")"),"")</f>
        <v/>
      </c>
      <c r="G375" s="1" t="str">
        <f>IFERROR(__xludf.DUMMYFUNCTION(" QUERY(Request_Import!A375:H375, ""Select H"")"),"")</f>
        <v/>
      </c>
      <c r="H375" s="1" t="str">
        <f>IFERROR(__xludf.DUMMYFUNCTION(" IF(ISBLANK(B375), """", TIMEVALUE(ARRAYFORMULA(QUERY(Request_Import!D375:K375, ""Select I""))))"),"")</f>
        <v/>
      </c>
      <c r="I375" s="1" t="str">
        <f>IFERROR(__xludf.DUMMYFUNCTION(" QUERY(Request_Import!A375:J375, ""Select F"")"),"")</f>
        <v/>
      </c>
      <c r="J375" s="1" t="str">
        <f>IFERROR(__xludf.DUMMYFUNCTION(" QUERY(Request_Import!A375:J375, ""Select J"")"),"")</f>
        <v/>
      </c>
    </row>
    <row r="376">
      <c r="A376" s="9" t="str">
        <f t="array" ref="A376">IF(ISBLANK(B376), "", concatenate("R", ROW()))</f>
        <v/>
      </c>
      <c r="B376" s="9" t="str">
        <f>IFERROR(__xludf.DUMMYFUNCTION(" QUERY(Request_Import!A376:H376, ""Select B"")"),"")</f>
        <v/>
      </c>
      <c r="C376" s="1" t="str">
        <f>IFERROR(__xludf.DUMMYFUNCTION(" QUERY(Request_Import!A376:H376, ""Select C"")"),"")</f>
        <v/>
      </c>
      <c r="D376" s="1" t="str">
        <f>IFERROR(__xludf.DUMMYFUNCTION(" QUERY(Request_Import!A376:H376, ""Select D"")"),"")</f>
        <v/>
      </c>
      <c r="E376" s="1" t="str">
        <f>IFERROR(__xludf.DUMMYFUNCTION(" QUERY(Request_Import!A376:H376, ""Select E"")"),"")</f>
        <v/>
      </c>
      <c r="F376" s="1" t="str">
        <f>IFERROR(__xludf.DUMMYFUNCTION(" QUERY(Request_Import!A376:H376, ""Select G"")"),"")</f>
        <v/>
      </c>
      <c r="G376" s="1" t="str">
        <f>IFERROR(__xludf.DUMMYFUNCTION(" QUERY(Request_Import!A376:H376, ""Select H"")"),"")</f>
        <v/>
      </c>
      <c r="H376" s="1" t="str">
        <f>IFERROR(__xludf.DUMMYFUNCTION(" IF(ISBLANK(B376), """", TIMEVALUE(ARRAYFORMULA(QUERY(Request_Import!D376:K376, ""Select I""))))"),"")</f>
        <v/>
      </c>
      <c r="I376" s="1" t="str">
        <f>IFERROR(__xludf.DUMMYFUNCTION(" QUERY(Request_Import!A376:J376, ""Select F"")"),"")</f>
        <v/>
      </c>
      <c r="J376" s="1" t="str">
        <f>IFERROR(__xludf.DUMMYFUNCTION(" QUERY(Request_Import!A376:J376, ""Select J"")"),"")</f>
        <v/>
      </c>
    </row>
    <row r="377">
      <c r="A377" s="9" t="str">
        <f t="array" ref="A377">IF(ISBLANK(B377), "", concatenate("R", ROW()))</f>
        <v/>
      </c>
      <c r="B377" s="9" t="str">
        <f>IFERROR(__xludf.DUMMYFUNCTION(" QUERY(Request_Import!A377:H377, ""Select B"")"),"")</f>
        <v/>
      </c>
      <c r="C377" s="1" t="str">
        <f>IFERROR(__xludf.DUMMYFUNCTION(" QUERY(Request_Import!A377:H377, ""Select C"")"),"")</f>
        <v/>
      </c>
      <c r="D377" s="1" t="str">
        <f>IFERROR(__xludf.DUMMYFUNCTION(" QUERY(Request_Import!A377:H377, ""Select D"")"),"")</f>
        <v/>
      </c>
      <c r="E377" s="1" t="str">
        <f>IFERROR(__xludf.DUMMYFUNCTION(" QUERY(Request_Import!A377:H377, ""Select E"")"),"")</f>
        <v/>
      </c>
      <c r="F377" s="1" t="str">
        <f>IFERROR(__xludf.DUMMYFUNCTION(" QUERY(Request_Import!A377:H377, ""Select G"")"),"")</f>
        <v/>
      </c>
      <c r="G377" s="1" t="str">
        <f>IFERROR(__xludf.DUMMYFUNCTION(" QUERY(Request_Import!A377:H377, ""Select H"")"),"")</f>
        <v/>
      </c>
      <c r="H377" s="1" t="str">
        <f>IFERROR(__xludf.DUMMYFUNCTION(" IF(ISBLANK(B377), """", TIMEVALUE(ARRAYFORMULA(QUERY(Request_Import!D377:K377, ""Select I""))))"),"")</f>
        <v/>
      </c>
      <c r="I377" s="1" t="str">
        <f>IFERROR(__xludf.DUMMYFUNCTION(" QUERY(Request_Import!A377:J377, ""Select F"")"),"")</f>
        <v/>
      </c>
      <c r="J377" s="1" t="str">
        <f>IFERROR(__xludf.DUMMYFUNCTION(" QUERY(Request_Import!A377:J377, ""Select J"")"),"")</f>
        <v/>
      </c>
    </row>
    <row r="378">
      <c r="A378" s="9" t="str">
        <f t="array" ref="A378">IF(ISBLANK(B378), "", concatenate("R", ROW()))</f>
        <v/>
      </c>
      <c r="B378" s="9" t="str">
        <f>IFERROR(__xludf.DUMMYFUNCTION(" QUERY(Request_Import!A378:H378, ""Select B"")"),"")</f>
        <v/>
      </c>
      <c r="C378" s="1" t="str">
        <f>IFERROR(__xludf.DUMMYFUNCTION(" QUERY(Request_Import!A378:H378, ""Select C"")"),"")</f>
        <v/>
      </c>
      <c r="D378" s="1" t="str">
        <f>IFERROR(__xludf.DUMMYFUNCTION(" QUERY(Request_Import!A378:H378, ""Select D"")"),"")</f>
        <v/>
      </c>
      <c r="E378" s="1" t="str">
        <f>IFERROR(__xludf.DUMMYFUNCTION(" QUERY(Request_Import!A378:H378, ""Select E"")"),"")</f>
        <v/>
      </c>
      <c r="F378" s="1" t="str">
        <f>IFERROR(__xludf.DUMMYFUNCTION(" QUERY(Request_Import!A378:H378, ""Select G"")"),"")</f>
        <v/>
      </c>
      <c r="G378" s="1" t="str">
        <f>IFERROR(__xludf.DUMMYFUNCTION(" QUERY(Request_Import!A378:H378, ""Select H"")"),"")</f>
        <v/>
      </c>
      <c r="H378" s="1" t="str">
        <f>IFERROR(__xludf.DUMMYFUNCTION(" IF(ISBLANK(B378), """", TIMEVALUE(ARRAYFORMULA(QUERY(Request_Import!D378:K378, ""Select I""))))"),"")</f>
        <v/>
      </c>
      <c r="I378" s="1" t="str">
        <f>IFERROR(__xludf.DUMMYFUNCTION(" QUERY(Request_Import!A378:J378, ""Select F"")"),"")</f>
        <v/>
      </c>
      <c r="J378" s="1" t="str">
        <f>IFERROR(__xludf.DUMMYFUNCTION(" QUERY(Request_Import!A378:J378, ""Select J"")"),"")</f>
        <v/>
      </c>
    </row>
    <row r="379">
      <c r="A379" s="9" t="str">
        <f t="array" ref="A379">IF(ISBLANK(B379), "", concatenate("R", ROW()))</f>
        <v/>
      </c>
      <c r="B379" s="9" t="str">
        <f>IFERROR(__xludf.DUMMYFUNCTION(" QUERY(Request_Import!A379:H379, ""Select B"")"),"")</f>
        <v/>
      </c>
      <c r="C379" s="1" t="str">
        <f>IFERROR(__xludf.DUMMYFUNCTION(" QUERY(Request_Import!A379:H379, ""Select C"")"),"")</f>
        <v/>
      </c>
      <c r="D379" s="1" t="str">
        <f>IFERROR(__xludf.DUMMYFUNCTION(" QUERY(Request_Import!A379:H379, ""Select D"")"),"")</f>
        <v/>
      </c>
      <c r="E379" s="1" t="str">
        <f>IFERROR(__xludf.DUMMYFUNCTION(" QUERY(Request_Import!A379:H379, ""Select E"")"),"")</f>
        <v/>
      </c>
      <c r="F379" s="1" t="str">
        <f>IFERROR(__xludf.DUMMYFUNCTION(" QUERY(Request_Import!A379:H379, ""Select G"")"),"")</f>
        <v/>
      </c>
      <c r="G379" s="1" t="str">
        <f>IFERROR(__xludf.DUMMYFUNCTION(" QUERY(Request_Import!A379:H379, ""Select H"")"),"")</f>
        <v/>
      </c>
      <c r="H379" s="1" t="str">
        <f>IFERROR(__xludf.DUMMYFUNCTION(" IF(ISBLANK(B379), """", TIMEVALUE(ARRAYFORMULA(QUERY(Request_Import!D379:K379, ""Select I""))))"),"")</f>
        <v/>
      </c>
      <c r="I379" s="1" t="str">
        <f>IFERROR(__xludf.DUMMYFUNCTION(" QUERY(Request_Import!A379:J379, ""Select F"")"),"")</f>
        <v/>
      </c>
      <c r="J379" s="1" t="str">
        <f>IFERROR(__xludf.DUMMYFUNCTION(" QUERY(Request_Import!A379:J379, ""Select J"")"),"")</f>
        <v/>
      </c>
    </row>
    <row r="380">
      <c r="A380" s="9" t="str">
        <f t="array" ref="A380">IF(ISBLANK(B380), "", concatenate("R", ROW()))</f>
        <v/>
      </c>
      <c r="B380" s="9" t="str">
        <f>IFERROR(__xludf.DUMMYFUNCTION(" QUERY(Request_Import!A380:H380, ""Select B"")"),"")</f>
        <v/>
      </c>
      <c r="C380" s="1" t="str">
        <f>IFERROR(__xludf.DUMMYFUNCTION(" QUERY(Request_Import!A380:H380, ""Select C"")"),"")</f>
        <v/>
      </c>
      <c r="D380" s="1" t="str">
        <f>IFERROR(__xludf.DUMMYFUNCTION(" QUERY(Request_Import!A380:H380, ""Select D"")"),"")</f>
        <v/>
      </c>
      <c r="E380" s="1" t="str">
        <f>IFERROR(__xludf.DUMMYFUNCTION(" QUERY(Request_Import!A380:H380, ""Select E"")"),"")</f>
        <v/>
      </c>
      <c r="F380" s="1" t="str">
        <f>IFERROR(__xludf.DUMMYFUNCTION(" QUERY(Request_Import!A380:H380, ""Select G"")"),"")</f>
        <v/>
      </c>
      <c r="G380" s="1" t="str">
        <f>IFERROR(__xludf.DUMMYFUNCTION(" QUERY(Request_Import!A380:H380, ""Select H"")"),"")</f>
        <v/>
      </c>
      <c r="H380" s="1" t="str">
        <f>IFERROR(__xludf.DUMMYFUNCTION(" IF(ISBLANK(B380), """", TIMEVALUE(ARRAYFORMULA(QUERY(Request_Import!D380:K380, ""Select I""))))"),"")</f>
        <v/>
      </c>
      <c r="I380" s="1" t="str">
        <f>IFERROR(__xludf.DUMMYFUNCTION(" QUERY(Request_Import!A380:J380, ""Select F"")"),"")</f>
        <v/>
      </c>
      <c r="J380" s="1" t="str">
        <f>IFERROR(__xludf.DUMMYFUNCTION(" QUERY(Request_Import!A380:J380, ""Select J"")"),"")</f>
        <v/>
      </c>
    </row>
    <row r="381">
      <c r="A381" s="9" t="str">
        <f t="array" ref="A381">IF(ISBLANK(B381), "", concatenate("R", ROW()))</f>
        <v/>
      </c>
      <c r="B381" s="9" t="str">
        <f>IFERROR(__xludf.DUMMYFUNCTION(" QUERY(Request_Import!A381:H381, ""Select B"")"),"")</f>
        <v/>
      </c>
      <c r="C381" s="1" t="str">
        <f>IFERROR(__xludf.DUMMYFUNCTION(" QUERY(Request_Import!A381:H381, ""Select C"")"),"")</f>
        <v/>
      </c>
      <c r="D381" s="1" t="str">
        <f>IFERROR(__xludf.DUMMYFUNCTION(" QUERY(Request_Import!A381:H381, ""Select D"")"),"")</f>
        <v/>
      </c>
      <c r="E381" s="1" t="str">
        <f>IFERROR(__xludf.DUMMYFUNCTION(" QUERY(Request_Import!A381:H381, ""Select E"")"),"")</f>
        <v/>
      </c>
      <c r="F381" s="1" t="str">
        <f>IFERROR(__xludf.DUMMYFUNCTION(" QUERY(Request_Import!A381:H381, ""Select G"")"),"")</f>
        <v/>
      </c>
      <c r="G381" s="1" t="str">
        <f>IFERROR(__xludf.DUMMYFUNCTION(" QUERY(Request_Import!A381:H381, ""Select H"")"),"")</f>
        <v/>
      </c>
      <c r="H381" s="1" t="str">
        <f>IFERROR(__xludf.DUMMYFUNCTION(" IF(ISBLANK(B381), """", TIMEVALUE(ARRAYFORMULA(QUERY(Request_Import!D381:K381, ""Select I""))))"),"")</f>
        <v/>
      </c>
      <c r="I381" s="1" t="str">
        <f>IFERROR(__xludf.DUMMYFUNCTION(" QUERY(Request_Import!A381:J381, ""Select F"")"),"")</f>
        <v/>
      </c>
      <c r="J381" s="1" t="str">
        <f>IFERROR(__xludf.DUMMYFUNCTION(" QUERY(Request_Import!A381:J381, ""Select J"")"),"")</f>
        <v/>
      </c>
    </row>
    <row r="382">
      <c r="A382" s="9" t="str">
        <f t="array" ref="A382">IF(ISBLANK(B382), "", concatenate("R", ROW()))</f>
        <v/>
      </c>
      <c r="B382" s="9" t="str">
        <f>IFERROR(__xludf.DUMMYFUNCTION(" QUERY(Request_Import!A382:H382, ""Select B"")"),"")</f>
        <v/>
      </c>
      <c r="C382" s="1" t="str">
        <f>IFERROR(__xludf.DUMMYFUNCTION(" QUERY(Request_Import!A382:H382, ""Select C"")"),"")</f>
        <v/>
      </c>
      <c r="D382" s="1" t="str">
        <f>IFERROR(__xludf.DUMMYFUNCTION(" QUERY(Request_Import!A382:H382, ""Select D"")"),"")</f>
        <v/>
      </c>
      <c r="E382" s="1" t="str">
        <f>IFERROR(__xludf.DUMMYFUNCTION(" QUERY(Request_Import!A382:H382, ""Select E"")"),"")</f>
        <v/>
      </c>
      <c r="F382" s="1" t="str">
        <f>IFERROR(__xludf.DUMMYFUNCTION(" QUERY(Request_Import!A382:H382, ""Select G"")"),"")</f>
        <v/>
      </c>
      <c r="G382" s="1" t="str">
        <f>IFERROR(__xludf.DUMMYFUNCTION(" QUERY(Request_Import!A382:H382, ""Select H"")"),"")</f>
        <v/>
      </c>
      <c r="H382" s="1" t="str">
        <f>IFERROR(__xludf.DUMMYFUNCTION(" IF(ISBLANK(B382), """", TIMEVALUE(ARRAYFORMULA(QUERY(Request_Import!D382:K382, ""Select I""))))"),"")</f>
        <v/>
      </c>
      <c r="I382" s="1" t="str">
        <f>IFERROR(__xludf.DUMMYFUNCTION(" QUERY(Request_Import!A382:J382, ""Select F"")"),"")</f>
        <v/>
      </c>
      <c r="J382" s="1" t="str">
        <f>IFERROR(__xludf.DUMMYFUNCTION(" QUERY(Request_Import!A382:J382, ""Select J"")"),"")</f>
        <v/>
      </c>
    </row>
    <row r="383">
      <c r="A383" s="9" t="str">
        <f t="array" ref="A383">IF(ISBLANK(B383), "", concatenate("R", ROW()))</f>
        <v/>
      </c>
      <c r="B383" s="9" t="str">
        <f>IFERROR(__xludf.DUMMYFUNCTION(" QUERY(Request_Import!A383:H383, ""Select B"")"),"")</f>
        <v/>
      </c>
      <c r="C383" s="1" t="str">
        <f>IFERROR(__xludf.DUMMYFUNCTION(" QUERY(Request_Import!A383:H383, ""Select C"")"),"")</f>
        <v/>
      </c>
      <c r="D383" s="1" t="str">
        <f>IFERROR(__xludf.DUMMYFUNCTION(" QUERY(Request_Import!A383:H383, ""Select D"")"),"")</f>
        <v/>
      </c>
      <c r="E383" s="1" t="str">
        <f>IFERROR(__xludf.DUMMYFUNCTION(" QUERY(Request_Import!A383:H383, ""Select E"")"),"")</f>
        <v/>
      </c>
      <c r="F383" s="1" t="str">
        <f>IFERROR(__xludf.DUMMYFUNCTION(" QUERY(Request_Import!A383:H383, ""Select G"")"),"")</f>
        <v/>
      </c>
      <c r="G383" s="1" t="str">
        <f>IFERROR(__xludf.DUMMYFUNCTION(" QUERY(Request_Import!A383:H383, ""Select H"")"),"")</f>
        <v/>
      </c>
      <c r="H383" s="1" t="str">
        <f>IFERROR(__xludf.DUMMYFUNCTION(" IF(ISBLANK(B383), """", TIMEVALUE(ARRAYFORMULA(QUERY(Request_Import!D383:K383, ""Select I""))))"),"")</f>
        <v/>
      </c>
      <c r="I383" s="1" t="str">
        <f>IFERROR(__xludf.DUMMYFUNCTION(" QUERY(Request_Import!A383:J383, ""Select F"")"),"")</f>
        <v/>
      </c>
      <c r="J383" s="1" t="str">
        <f>IFERROR(__xludf.DUMMYFUNCTION(" QUERY(Request_Import!A383:J383, ""Select J"")"),"")</f>
        <v/>
      </c>
    </row>
    <row r="384">
      <c r="A384" s="9" t="str">
        <f t="array" ref="A384">IF(ISBLANK(B384), "", concatenate("R", ROW()))</f>
        <v/>
      </c>
      <c r="B384" s="9" t="str">
        <f>IFERROR(__xludf.DUMMYFUNCTION(" QUERY(Request_Import!A384:H384, ""Select B"")"),"")</f>
        <v/>
      </c>
      <c r="C384" s="1" t="str">
        <f>IFERROR(__xludf.DUMMYFUNCTION(" QUERY(Request_Import!A384:H384, ""Select C"")"),"")</f>
        <v/>
      </c>
      <c r="D384" s="1" t="str">
        <f>IFERROR(__xludf.DUMMYFUNCTION(" QUERY(Request_Import!A384:H384, ""Select D"")"),"")</f>
        <v/>
      </c>
      <c r="E384" s="1" t="str">
        <f>IFERROR(__xludf.DUMMYFUNCTION(" QUERY(Request_Import!A384:H384, ""Select E"")"),"")</f>
        <v/>
      </c>
      <c r="F384" s="1" t="str">
        <f>IFERROR(__xludf.DUMMYFUNCTION(" QUERY(Request_Import!A384:H384, ""Select G"")"),"")</f>
        <v/>
      </c>
      <c r="G384" s="1" t="str">
        <f>IFERROR(__xludf.DUMMYFUNCTION(" QUERY(Request_Import!A384:H384, ""Select H"")"),"")</f>
        <v/>
      </c>
      <c r="H384" s="1" t="str">
        <f>IFERROR(__xludf.DUMMYFUNCTION(" IF(ISBLANK(B384), """", TIMEVALUE(ARRAYFORMULA(QUERY(Request_Import!D384:K384, ""Select I""))))"),"")</f>
        <v/>
      </c>
      <c r="I384" s="1" t="str">
        <f>IFERROR(__xludf.DUMMYFUNCTION(" QUERY(Request_Import!A384:J384, ""Select F"")"),"")</f>
        <v/>
      </c>
      <c r="J384" s="1" t="str">
        <f>IFERROR(__xludf.DUMMYFUNCTION(" QUERY(Request_Import!A384:J384, ""Select J"")"),"")</f>
        <v/>
      </c>
    </row>
    <row r="385">
      <c r="A385" s="9" t="str">
        <f t="array" ref="A385">IF(ISBLANK(B385), "", concatenate("R", ROW()))</f>
        <v/>
      </c>
      <c r="B385" s="9" t="str">
        <f>IFERROR(__xludf.DUMMYFUNCTION(" QUERY(Request_Import!A385:H385, ""Select B"")"),"")</f>
        <v/>
      </c>
      <c r="C385" s="1" t="str">
        <f>IFERROR(__xludf.DUMMYFUNCTION(" QUERY(Request_Import!A385:H385, ""Select C"")"),"")</f>
        <v/>
      </c>
      <c r="D385" s="1" t="str">
        <f>IFERROR(__xludf.DUMMYFUNCTION(" QUERY(Request_Import!A385:H385, ""Select D"")"),"")</f>
        <v/>
      </c>
      <c r="E385" s="1" t="str">
        <f>IFERROR(__xludf.DUMMYFUNCTION(" QUERY(Request_Import!A385:H385, ""Select E"")"),"")</f>
        <v/>
      </c>
      <c r="F385" s="1" t="str">
        <f>IFERROR(__xludf.DUMMYFUNCTION(" QUERY(Request_Import!A385:H385, ""Select G"")"),"")</f>
        <v/>
      </c>
      <c r="G385" s="1" t="str">
        <f>IFERROR(__xludf.DUMMYFUNCTION(" QUERY(Request_Import!A385:H385, ""Select H"")"),"")</f>
        <v/>
      </c>
      <c r="H385" s="1" t="str">
        <f>IFERROR(__xludf.DUMMYFUNCTION(" IF(ISBLANK(B385), """", TIMEVALUE(ARRAYFORMULA(QUERY(Request_Import!D385:K385, ""Select I""))))"),"")</f>
        <v/>
      </c>
      <c r="I385" s="1" t="str">
        <f>IFERROR(__xludf.DUMMYFUNCTION(" QUERY(Request_Import!A385:J385, ""Select F"")"),"")</f>
        <v/>
      </c>
      <c r="J385" s="1" t="str">
        <f>IFERROR(__xludf.DUMMYFUNCTION(" QUERY(Request_Import!A385:J385, ""Select J"")"),"")</f>
        <v/>
      </c>
    </row>
    <row r="386">
      <c r="A386" s="9" t="str">
        <f t="array" ref="A386">IF(ISBLANK(B386), "", concatenate("R", ROW()))</f>
        <v/>
      </c>
      <c r="B386" s="9" t="str">
        <f>IFERROR(__xludf.DUMMYFUNCTION(" QUERY(Request_Import!A386:H386, ""Select B"")"),"")</f>
        <v/>
      </c>
      <c r="C386" s="1" t="str">
        <f>IFERROR(__xludf.DUMMYFUNCTION(" QUERY(Request_Import!A386:H386, ""Select C"")"),"")</f>
        <v/>
      </c>
      <c r="D386" s="1" t="str">
        <f>IFERROR(__xludf.DUMMYFUNCTION(" QUERY(Request_Import!A386:H386, ""Select D"")"),"")</f>
        <v/>
      </c>
      <c r="E386" s="1" t="str">
        <f>IFERROR(__xludf.DUMMYFUNCTION(" QUERY(Request_Import!A386:H386, ""Select E"")"),"")</f>
        <v/>
      </c>
      <c r="F386" s="1" t="str">
        <f>IFERROR(__xludf.DUMMYFUNCTION(" QUERY(Request_Import!A386:H386, ""Select G"")"),"")</f>
        <v/>
      </c>
      <c r="G386" s="1" t="str">
        <f>IFERROR(__xludf.DUMMYFUNCTION(" QUERY(Request_Import!A386:H386, ""Select H"")"),"")</f>
        <v/>
      </c>
      <c r="H386" s="1" t="str">
        <f>IFERROR(__xludf.DUMMYFUNCTION(" IF(ISBLANK(B386), """", TIMEVALUE(ARRAYFORMULA(QUERY(Request_Import!D386:K386, ""Select I""))))"),"")</f>
        <v/>
      </c>
      <c r="I386" s="1" t="str">
        <f>IFERROR(__xludf.DUMMYFUNCTION(" QUERY(Request_Import!A386:J386, ""Select F"")"),"")</f>
        <v/>
      </c>
      <c r="J386" s="1" t="str">
        <f>IFERROR(__xludf.DUMMYFUNCTION(" QUERY(Request_Import!A386:J386, ""Select J"")"),"")</f>
        <v/>
      </c>
    </row>
    <row r="387">
      <c r="A387" s="9" t="str">
        <f t="array" ref="A387">IF(ISBLANK(B387), "", concatenate("R", ROW()))</f>
        <v/>
      </c>
      <c r="B387" s="9" t="str">
        <f>IFERROR(__xludf.DUMMYFUNCTION(" QUERY(Request_Import!A387:H387, ""Select B"")"),"")</f>
        <v/>
      </c>
      <c r="C387" s="1" t="str">
        <f>IFERROR(__xludf.DUMMYFUNCTION(" QUERY(Request_Import!A387:H387, ""Select C"")"),"")</f>
        <v/>
      </c>
      <c r="D387" s="1" t="str">
        <f>IFERROR(__xludf.DUMMYFUNCTION(" QUERY(Request_Import!A387:H387, ""Select D"")"),"")</f>
        <v/>
      </c>
      <c r="E387" s="1" t="str">
        <f>IFERROR(__xludf.DUMMYFUNCTION(" QUERY(Request_Import!A387:H387, ""Select E"")"),"")</f>
        <v/>
      </c>
      <c r="F387" s="1" t="str">
        <f>IFERROR(__xludf.DUMMYFUNCTION(" QUERY(Request_Import!A387:H387, ""Select G"")"),"")</f>
        <v/>
      </c>
      <c r="G387" s="1" t="str">
        <f>IFERROR(__xludf.DUMMYFUNCTION(" QUERY(Request_Import!A387:H387, ""Select H"")"),"")</f>
        <v/>
      </c>
      <c r="H387" s="1" t="str">
        <f>IFERROR(__xludf.DUMMYFUNCTION(" IF(ISBLANK(B387), """", TIMEVALUE(ARRAYFORMULA(QUERY(Request_Import!D387:K387, ""Select I""))))"),"")</f>
        <v/>
      </c>
      <c r="I387" s="1" t="str">
        <f>IFERROR(__xludf.DUMMYFUNCTION(" QUERY(Request_Import!A387:J387, ""Select F"")"),"")</f>
        <v/>
      </c>
      <c r="J387" s="1" t="str">
        <f>IFERROR(__xludf.DUMMYFUNCTION(" QUERY(Request_Import!A387:J387, ""Select J"")"),"")</f>
        <v/>
      </c>
    </row>
    <row r="388">
      <c r="A388" s="9" t="str">
        <f t="array" ref="A388">IF(ISBLANK(B388), "", concatenate("R", ROW()))</f>
        <v/>
      </c>
      <c r="B388" s="9" t="str">
        <f>IFERROR(__xludf.DUMMYFUNCTION(" QUERY(Request_Import!A388:H388, ""Select B"")"),"")</f>
        <v/>
      </c>
      <c r="C388" s="1" t="str">
        <f>IFERROR(__xludf.DUMMYFUNCTION(" QUERY(Request_Import!A388:H388, ""Select C"")"),"")</f>
        <v/>
      </c>
      <c r="D388" s="1" t="str">
        <f>IFERROR(__xludf.DUMMYFUNCTION(" QUERY(Request_Import!A388:H388, ""Select D"")"),"")</f>
        <v/>
      </c>
      <c r="E388" s="1" t="str">
        <f>IFERROR(__xludf.DUMMYFUNCTION(" QUERY(Request_Import!A388:H388, ""Select E"")"),"")</f>
        <v/>
      </c>
      <c r="F388" s="1" t="str">
        <f>IFERROR(__xludf.DUMMYFUNCTION(" QUERY(Request_Import!A388:H388, ""Select G"")"),"")</f>
        <v/>
      </c>
      <c r="G388" s="1" t="str">
        <f>IFERROR(__xludf.DUMMYFUNCTION(" QUERY(Request_Import!A388:H388, ""Select H"")"),"")</f>
        <v/>
      </c>
      <c r="H388" s="1" t="str">
        <f>IFERROR(__xludf.DUMMYFUNCTION(" IF(ISBLANK(B388), """", TIMEVALUE(ARRAYFORMULA(QUERY(Request_Import!D388:K388, ""Select I""))))"),"")</f>
        <v/>
      </c>
      <c r="I388" s="1" t="str">
        <f>IFERROR(__xludf.DUMMYFUNCTION(" QUERY(Request_Import!A388:J388, ""Select F"")"),"")</f>
        <v/>
      </c>
      <c r="J388" s="1" t="str">
        <f>IFERROR(__xludf.DUMMYFUNCTION(" QUERY(Request_Import!A388:J388, ""Select J"")"),"")</f>
        <v/>
      </c>
    </row>
    <row r="389">
      <c r="A389" s="9" t="str">
        <f t="array" ref="A389">IF(ISBLANK(B389), "", concatenate("R", ROW()))</f>
        <v/>
      </c>
      <c r="B389" s="9" t="str">
        <f>IFERROR(__xludf.DUMMYFUNCTION(" QUERY(Request_Import!A389:H389, ""Select B"")"),"")</f>
        <v/>
      </c>
      <c r="C389" s="1" t="str">
        <f>IFERROR(__xludf.DUMMYFUNCTION(" QUERY(Request_Import!A389:H389, ""Select C"")"),"")</f>
        <v/>
      </c>
      <c r="D389" s="1" t="str">
        <f>IFERROR(__xludf.DUMMYFUNCTION(" QUERY(Request_Import!A389:H389, ""Select D"")"),"")</f>
        <v/>
      </c>
      <c r="E389" s="1" t="str">
        <f>IFERROR(__xludf.DUMMYFUNCTION(" QUERY(Request_Import!A389:H389, ""Select E"")"),"")</f>
        <v/>
      </c>
      <c r="F389" s="1" t="str">
        <f>IFERROR(__xludf.DUMMYFUNCTION(" QUERY(Request_Import!A389:H389, ""Select G"")"),"")</f>
        <v/>
      </c>
      <c r="G389" s="1" t="str">
        <f>IFERROR(__xludf.DUMMYFUNCTION(" QUERY(Request_Import!A389:H389, ""Select H"")"),"")</f>
        <v/>
      </c>
      <c r="H389" s="1" t="str">
        <f>IFERROR(__xludf.DUMMYFUNCTION(" IF(ISBLANK(B389), """", TIMEVALUE(ARRAYFORMULA(QUERY(Request_Import!D389:K389, ""Select I""))))"),"")</f>
        <v/>
      </c>
      <c r="I389" s="1" t="str">
        <f>IFERROR(__xludf.DUMMYFUNCTION(" QUERY(Request_Import!A389:J389, ""Select F"")"),"")</f>
        <v/>
      </c>
      <c r="J389" s="1" t="str">
        <f>IFERROR(__xludf.DUMMYFUNCTION(" QUERY(Request_Import!A389:J389, ""Select J"")"),"")</f>
        <v/>
      </c>
    </row>
    <row r="390">
      <c r="A390" s="9" t="str">
        <f t="array" ref="A390">IF(ISBLANK(B390), "", concatenate("R", ROW()))</f>
        <v/>
      </c>
      <c r="B390" s="9" t="str">
        <f>IFERROR(__xludf.DUMMYFUNCTION(" QUERY(Request_Import!A390:H390, ""Select B"")"),"")</f>
        <v/>
      </c>
      <c r="C390" s="1" t="str">
        <f>IFERROR(__xludf.DUMMYFUNCTION(" QUERY(Request_Import!A390:H390, ""Select C"")"),"")</f>
        <v/>
      </c>
      <c r="D390" s="1" t="str">
        <f>IFERROR(__xludf.DUMMYFUNCTION(" QUERY(Request_Import!A390:H390, ""Select D"")"),"")</f>
        <v/>
      </c>
      <c r="E390" s="1" t="str">
        <f>IFERROR(__xludf.DUMMYFUNCTION(" QUERY(Request_Import!A390:H390, ""Select E"")"),"")</f>
        <v/>
      </c>
      <c r="F390" s="1" t="str">
        <f>IFERROR(__xludf.DUMMYFUNCTION(" QUERY(Request_Import!A390:H390, ""Select G"")"),"")</f>
        <v/>
      </c>
      <c r="G390" s="1" t="str">
        <f>IFERROR(__xludf.DUMMYFUNCTION(" QUERY(Request_Import!A390:H390, ""Select H"")"),"")</f>
        <v/>
      </c>
      <c r="H390" s="1" t="str">
        <f>IFERROR(__xludf.DUMMYFUNCTION(" IF(ISBLANK(B390), """", TIMEVALUE(ARRAYFORMULA(QUERY(Request_Import!D390:K390, ""Select I""))))"),"")</f>
        <v/>
      </c>
      <c r="I390" s="1" t="str">
        <f>IFERROR(__xludf.DUMMYFUNCTION(" QUERY(Request_Import!A390:J390, ""Select F"")"),"")</f>
        <v/>
      </c>
      <c r="J390" s="1" t="str">
        <f>IFERROR(__xludf.DUMMYFUNCTION(" QUERY(Request_Import!A390:J390, ""Select J"")"),"")</f>
        <v/>
      </c>
    </row>
    <row r="391">
      <c r="A391" s="9" t="str">
        <f t="array" ref="A391">IF(ISBLANK(B391), "", concatenate("R", ROW()))</f>
        <v/>
      </c>
      <c r="B391" s="9" t="str">
        <f>IFERROR(__xludf.DUMMYFUNCTION(" QUERY(Request_Import!A391:H391, ""Select B"")"),"")</f>
        <v/>
      </c>
      <c r="C391" s="1" t="str">
        <f>IFERROR(__xludf.DUMMYFUNCTION(" QUERY(Request_Import!A391:H391, ""Select C"")"),"")</f>
        <v/>
      </c>
      <c r="D391" s="1" t="str">
        <f>IFERROR(__xludf.DUMMYFUNCTION(" QUERY(Request_Import!A391:H391, ""Select D"")"),"")</f>
        <v/>
      </c>
      <c r="E391" s="1" t="str">
        <f>IFERROR(__xludf.DUMMYFUNCTION(" QUERY(Request_Import!A391:H391, ""Select E"")"),"")</f>
        <v/>
      </c>
      <c r="F391" s="1" t="str">
        <f>IFERROR(__xludf.DUMMYFUNCTION(" QUERY(Request_Import!A391:H391, ""Select G"")"),"")</f>
        <v/>
      </c>
      <c r="G391" s="1" t="str">
        <f>IFERROR(__xludf.DUMMYFUNCTION(" QUERY(Request_Import!A391:H391, ""Select H"")"),"")</f>
        <v/>
      </c>
      <c r="H391" s="1" t="str">
        <f>IFERROR(__xludf.DUMMYFUNCTION(" IF(ISBLANK(B391), """", TIMEVALUE(ARRAYFORMULA(QUERY(Request_Import!D391:K391, ""Select I""))))"),"")</f>
        <v/>
      </c>
      <c r="I391" s="1" t="str">
        <f>IFERROR(__xludf.DUMMYFUNCTION(" QUERY(Request_Import!A391:J391, ""Select F"")"),"")</f>
        <v/>
      </c>
      <c r="J391" s="1" t="str">
        <f>IFERROR(__xludf.DUMMYFUNCTION(" QUERY(Request_Import!A391:J391, ""Select J"")"),"")</f>
        <v/>
      </c>
    </row>
    <row r="392">
      <c r="A392" s="9" t="str">
        <f t="array" ref="A392">IF(ISBLANK(B392), "", concatenate("R", ROW()))</f>
        <v/>
      </c>
      <c r="B392" s="9" t="str">
        <f>IFERROR(__xludf.DUMMYFUNCTION(" QUERY(Request_Import!A392:H392, ""Select B"")"),"")</f>
        <v/>
      </c>
      <c r="C392" s="1" t="str">
        <f>IFERROR(__xludf.DUMMYFUNCTION(" QUERY(Request_Import!A392:H392, ""Select C"")"),"")</f>
        <v/>
      </c>
      <c r="D392" s="1" t="str">
        <f>IFERROR(__xludf.DUMMYFUNCTION(" QUERY(Request_Import!A392:H392, ""Select D"")"),"")</f>
        <v/>
      </c>
      <c r="E392" s="1" t="str">
        <f>IFERROR(__xludf.DUMMYFUNCTION(" QUERY(Request_Import!A392:H392, ""Select E"")"),"")</f>
        <v/>
      </c>
      <c r="F392" s="1" t="str">
        <f>IFERROR(__xludf.DUMMYFUNCTION(" QUERY(Request_Import!A392:H392, ""Select G"")"),"")</f>
        <v/>
      </c>
      <c r="G392" s="1" t="str">
        <f>IFERROR(__xludf.DUMMYFUNCTION(" QUERY(Request_Import!A392:H392, ""Select H"")"),"")</f>
        <v/>
      </c>
      <c r="H392" s="1" t="str">
        <f>IFERROR(__xludf.DUMMYFUNCTION(" IF(ISBLANK(B392), """", TIMEVALUE(ARRAYFORMULA(QUERY(Request_Import!D392:K392, ""Select I""))))"),"")</f>
        <v/>
      </c>
      <c r="I392" s="1" t="str">
        <f>IFERROR(__xludf.DUMMYFUNCTION(" QUERY(Request_Import!A392:J392, ""Select F"")"),"")</f>
        <v/>
      </c>
      <c r="J392" s="1" t="str">
        <f>IFERROR(__xludf.DUMMYFUNCTION(" QUERY(Request_Import!A392:J392, ""Select J"")"),"")</f>
        <v/>
      </c>
    </row>
    <row r="393">
      <c r="A393" s="9" t="str">
        <f t="array" ref="A393">IF(ISBLANK(B393), "", concatenate("R", ROW()))</f>
        <v/>
      </c>
      <c r="B393" s="9" t="str">
        <f>IFERROR(__xludf.DUMMYFUNCTION(" QUERY(Request_Import!A393:H393, ""Select B"")"),"")</f>
        <v/>
      </c>
      <c r="C393" s="1" t="str">
        <f>IFERROR(__xludf.DUMMYFUNCTION(" QUERY(Request_Import!A393:H393, ""Select C"")"),"")</f>
        <v/>
      </c>
      <c r="D393" s="1" t="str">
        <f>IFERROR(__xludf.DUMMYFUNCTION(" QUERY(Request_Import!A393:H393, ""Select D"")"),"")</f>
        <v/>
      </c>
      <c r="E393" s="1" t="str">
        <f>IFERROR(__xludf.DUMMYFUNCTION(" QUERY(Request_Import!A393:H393, ""Select E"")"),"")</f>
        <v/>
      </c>
      <c r="F393" s="1" t="str">
        <f>IFERROR(__xludf.DUMMYFUNCTION(" QUERY(Request_Import!A393:H393, ""Select G"")"),"")</f>
        <v/>
      </c>
      <c r="G393" s="1" t="str">
        <f>IFERROR(__xludf.DUMMYFUNCTION(" QUERY(Request_Import!A393:H393, ""Select H"")"),"")</f>
        <v/>
      </c>
      <c r="H393" s="1" t="str">
        <f>IFERROR(__xludf.DUMMYFUNCTION(" IF(ISBLANK(B393), """", TIMEVALUE(ARRAYFORMULA(QUERY(Request_Import!D393:K393, ""Select I""))))"),"")</f>
        <v/>
      </c>
      <c r="I393" s="1" t="str">
        <f>IFERROR(__xludf.DUMMYFUNCTION(" QUERY(Request_Import!A393:J393, ""Select F"")"),"")</f>
        <v/>
      </c>
      <c r="J393" s="1" t="str">
        <f>IFERROR(__xludf.DUMMYFUNCTION(" QUERY(Request_Import!A393:J393, ""Select J"")"),"")</f>
        <v/>
      </c>
    </row>
    <row r="394">
      <c r="A394" s="9" t="str">
        <f t="array" ref="A394">IF(ISBLANK(B394), "", concatenate("R", ROW()))</f>
        <v/>
      </c>
      <c r="B394" s="9" t="str">
        <f>IFERROR(__xludf.DUMMYFUNCTION(" QUERY(Request_Import!A394:H394, ""Select B"")"),"")</f>
        <v/>
      </c>
      <c r="C394" s="1" t="str">
        <f>IFERROR(__xludf.DUMMYFUNCTION(" QUERY(Request_Import!A394:H394, ""Select C"")"),"")</f>
        <v/>
      </c>
      <c r="D394" s="1" t="str">
        <f>IFERROR(__xludf.DUMMYFUNCTION(" QUERY(Request_Import!A394:H394, ""Select D"")"),"")</f>
        <v/>
      </c>
      <c r="E394" s="1" t="str">
        <f>IFERROR(__xludf.DUMMYFUNCTION(" QUERY(Request_Import!A394:H394, ""Select E"")"),"")</f>
        <v/>
      </c>
      <c r="F394" s="1" t="str">
        <f>IFERROR(__xludf.DUMMYFUNCTION(" QUERY(Request_Import!A394:H394, ""Select G"")"),"")</f>
        <v/>
      </c>
      <c r="G394" s="1" t="str">
        <f>IFERROR(__xludf.DUMMYFUNCTION(" QUERY(Request_Import!A394:H394, ""Select H"")"),"")</f>
        <v/>
      </c>
      <c r="H394" s="1" t="str">
        <f>IFERROR(__xludf.DUMMYFUNCTION(" IF(ISBLANK(B394), """", TIMEVALUE(ARRAYFORMULA(QUERY(Request_Import!D394:K394, ""Select I""))))"),"")</f>
        <v/>
      </c>
      <c r="I394" s="1" t="str">
        <f>IFERROR(__xludf.DUMMYFUNCTION(" QUERY(Request_Import!A394:J394, ""Select F"")"),"")</f>
        <v/>
      </c>
      <c r="J394" s="1" t="str">
        <f>IFERROR(__xludf.DUMMYFUNCTION(" QUERY(Request_Import!A394:J394, ""Select J"")"),"")</f>
        <v/>
      </c>
    </row>
    <row r="395">
      <c r="A395" s="9" t="str">
        <f t="array" ref="A395">IF(ISBLANK(B395), "", concatenate("R", ROW()))</f>
        <v/>
      </c>
      <c r="B395" s="9" t="str">
        <f>IFERROR(__xludf.DUMMYFUNCTION(" QUERY(Request_Import!A395:H395, ""Select B"")"),"")</f>
        <v/>
      </c>
      <c r="C395" s="1" t="str">
        <f>IFERROR(__xludf.DUMMYFUNCTION(" QUERY(Request_Import!A395:H395, ""Select C"")"),"")</f>
        <v/>
      </c>
      <c r="D395" s="1" t="str">
        <f>IFERROR(__xludf.DUMMYFUNCTION(" QUERY(Request_Import!A395:H395, ""Select D"")"),"")</f>
        <v/>
      </c>
      <c r="E395" s="1" t="str">
        <f>IFERROR(__xludf.DUMMYFUNCTION(" QUERY(Request_Import!A395:H395, ""Select E"")"),"")</f>
        <v/>
      </c>
      <c r="F395" s="1" t="str">
        <f>IFERROR(__xludf.DUMMYFUNCTION(" QUERY(Request_Import!A395:H395, ""Select G"")"),"")</f>
        <v/>
      </c>
      <c r="G395" s="1" t="str">
        <f>IFERROR(__xludf.DUMMYFUNCTION(" QUERY(Request_Import!A395:H395, ""Select H"")"),"")</f>
        <v/>
      </c>
      <c r="H395" s="1" t="str">
        <f>IFERROR(__xludf.DUMMYFUNCTION(" IF(ISBLANK(B395), """", TIMEVALUE(ARRAYFORMULA(QUERY(Request_Import!D395:K395, ""Select I""))))"),"")</f>
        <v/>
      </c>
      <c r="I395" s="1" t="str">
        <f>IFERROR(__xludf.DUMMYFUNCTION(" QUERY(Request_Import!A395:J395, ""Select F"")"),"")</f>
        <v/>
      </c>
      <c r="J395" s="1" t="str">
        <f>IFERROR(__xludf.DUMMYFUNCTION(" QUERY(Request_Import!A395:J395, ""Select J"")"),"")</f>
        <v/>
      </c>
    </row>
    <row r="396">
      <c r="A396" s="9" t="str">
        <f t="array" ref="A396">IF(ISBLANK(B396), "", concatenate("R", ROW()))</f>
        <v/>
      </c>
      <c r="B396" s="9" t="str">
        <f>IFERROR(__xludf.DUMMYFUNCTION(" QUERY(Request_Import!A396:H396, ""Select B"")"),"")</f>
        <v/>
      </c>
      <c r="C396" s="1" t="str">
        <f>IFERROR(__xludf.DUMMYFUNCTION(" QUERY(Request_Import!A396:H396, ""Select C"")"),"")</f>
        <v/>
      </c>
      <c r="D396" s="1" t="str">
        <f>IFERROR(__xludf.DUMMYFUNCTION(" QUERY(Request_Import!A396:H396, ""Select D"")"),"")</f>
        <v/>
      </c>
      <c r="E396" s="1" t="str">
        <f>IFERROR(__xludf.DUMMYFUNCTION(" QUERY(Request_Import!A396:H396, ""Select E"")"),"")</f>
        <v/>
      </c>
      <c r="F396" s="1" t="str">
        <f>IFERROR(__xludf.DUMMYFUNCTION(" QUERY(Request_Import!A396:H396, ""Select G"")"),"")</f>
        <v/>
      </c>
      <c r="G396" s="1" t="str">
        <f>IFERROR(__xludf.DUMMYFUNCTION(" QUERY(Request_Import!A396:H396, ""Select H"")"),"")</f>
        <v/>
      </c>
      <c r="H396" s="1" t="str">
        <f>IFERROR(__xludf.DUMMYFUNCTION(" IF(ISBLANK(B396), """", TIMEVALUE(ARRAYFORMULA(QUERY(Request_Import!D396:K396, ""Select I""))))"),"")</f>
        <v/>
      </c>
      <c r="I396" s="1" t="str">
        <f>IFERROR(__xludf.DUMMYFUNCTION(" QUERY(Request_Import!A396:J396, ""Select F"")"),"")</f>
        <v/>
      </c>
      <c r="J396" s="1" t="str">
        <f>IFERROR(__xludf.DUMMYFUNCTION(" QUERY(Request_Import!A396:J396, ""Select J"")"),"")</f>
        <v/>
      </c>
    </row>
    <row r="397">
      <c r="A397" s="9" t="str">
        <f t="array" ref="A397">IF(ISBLANK(B397), "", concatenate("R", ROW()))</f>
        <v/>
      </c>
      <c r="B397" s="9" t="str">
        <f>IFERROR(__xludf.DUMMYFUNCTION(" QUERY(Request_Import!A397:H397, ""Select B"")"),"")</f>
        <v/>
      </c>
      <c r="C397" s="1" t="str">
        <f>IFERROR(__xludf.DUMMYFUNCTION(" QUERY(Request_Import!A397:H397, ""Select C"")"),"")</f>
        <v/>
      </c>
      <c r="D397" s="1" t="str">
        <f>IFERROR(__xludf.DUMMYFUNCTION(" QUERY(Request_Import!A397:H397, ""Select D"")"),"")</f>
        <v/>
      </c>
      <c r="E397" s="1" t="str">
        <f>IFERROR(__xludf.DUMMYFUNCTION(" QUERY(Request_Import!A397:H397, ""Select E"")"),"")</f>
        <v/>
      </c>
      <c r="F397" s="1" t="str">
        <f>IFERROR(__xludf.DUMMYFUNCTION(" QUERY(Request_Import!A397:H397, ""Select G"")"),"")</f>
        <v/>
      </c>
      <c r="G397" s="1" t="str">
        <f>IFERROR(__xludf.DUMMYFUNCTION(" QUERY(Request_Import!A397:H397, ""Select H"")"),"")</f>
        <v/>
      </c>
      <c r="H397" s="1" t="str">
        <f>IFERROR(__xludf.DUMMYFUNCTION(" IF(ISBLANK(B397), """", TIMEVALUE(ARRAYFORMULA(QUERY(Request_Import!D397:K397, ""Select I""))))"),"")</f>
        <v/>
      </c>
      <c r="I397" s="1" t="str">
        <f>IFERROR(__xludf.DUMMYFUNCTION(" QUERY(Request_Import!A397:J397, ""Select F"")"),"")</f>
        <v/>
      </c>
      <c r="J397" s="1" t="str">
        <f>IFERROR(__xludf.DUMMYFUNCTION(" QUERY(Request_Import!A397:J397, ""Select J"")"),"")</f>
        <v/>
      </c>
    </row>
    <row r="398">
      <c r="A398" s="9" t="str">
        <f t="array" ref="A398">IF(ISBLANK(B398), "", concatenate("R", ROW()))</f>
        <v/>
      </c>
      <c r="B398" s="9" t="str">
        <f>IFERROR(__xludf.DUMMYFUNCTION(" QUERY(Request_Import!A398:H398, ""Select B"")"),"")</f>
        <v/>
      </c>
      <c r="C398" s="1" t="str">
        <f>IFERROR(__xludf.DUMMYFUNCTION(" QUERY(Request_Import!A398:H398, ""Select C"")"),"")</f>
        <v/>
      </c>
      <c r="D398" s="1" t="str">
        <f>IFERROR(__xludf.DUMMYFUNCTION(" QUERY(Request_Import!A398:H398, ""Select D"")"),"")</f>
        <v/>
      </c>
      <c r="E398" s="1" t="str">
        <f>IFERROR(__xludf.DUMMYFUNCTION(" QUERY(Request_Import!A398:H398, ""Select E"")"),"")</f>
        <v/>
      </c>
      <c r="F398" s="1" t="str">
        <f>IFERROR(__xludf.DUMMYFUNCTION(" QUERY(Request_Import!A398:H398, ""Select G"")"),"")</f>
        <v/>
      </c>
      <c r="G398" s="1" t="str">
        <f>IFERROR(__xludf.DUMMYFUNCTION(" QUERY(Request_Import!A398:H398, ""Select H"")"),"")</f>
        <v/>
      </c>
      <c r="H398" s="1" t="str">
        <f>IFERROR(__xludf.DUMMYFUNCTION(" IF(ISBLANK(B398), """", TIMEVALUE(ARRAYFORMULA(QUERY(Request_Import!D398:K398, ""Select I""))))"),"")</f>
        <v/>
      </c>
      <c r="I398" s="1" t="str">
        <f>IFERROR(__xludf.DUMMYFUNCTION(" QUERY(Request_Import!A398:J398, ""Select F"")"),"")</f>
        <v/>
      </c>
      <c r="J398" s="1" t="str">
        <f>IFERROR(__xludf.DUMMYFUNCTION(" QUERY(Request_Import!A398:J398, ""Select J"")"),"")</f>
        <v/>
      </c>
    </row>
    <row r="399">
      <c r="A399" s="9" t="str">
        <f t="array" ref="A399">IF(ISBLANK(B399), "", concatenate("R", ROW()))</f>
        <v/>
      </c>
      <c r="B399" s="9" t="str">
        <f>IFERROR(__xludf.DUMMYFUNCTION(" QUERY(Request_Import!A399:H399, ""Select B"")"),"")</f>
        <v/>
      </c>
      <c r="C399" s="1" t="str">
        <f>IFERROR(__xludf.DUMMYFUNCTION(" QUERY(Request_Import!A399:H399, ""Select C"")"),"")</f>
        <v/>
      </c>
      <c r="D399" s="1" t="str">
        <f>IFERROR(__xludf.DUMMYFUNCTION(" QUERY(Request_Import!A399:H399, ""Select D"")"),"")</f>
        <v/>
      </c>
      <c r="E399" s="1" t="str">
        <f>IFERROR(__xludf.DUMMYFUNCTION(" QUERY(Request_Import!A399:H399, ""Select E"")"),"")</f>
        <v/>
      </c>
      <c r="F399" s="1" t="str">
        <f>IFERROR(__xludf.DUMMYFUNCTION(" QUERY(Request_Import!A399:H399, ""Select G"")"),"")</f>
        <v/>
      </c>
      <c r="G399" s="1" t="str">
        <f>IFERROR(__xludf.DUMMYFUNCTION(" QUERY(Request_Import!A399:H399, ""Select H"")"),"")</f>
        <v/>
      </c>
      <c r="H399" s="1" t="str">
        <f>IFERROR(__xludf.DUMMYFUNCTION(" IF(ISBLANK(B399), """", TIMEVALUE(ARRAYFORMULA(QUERY(Request_Import!D399:K399, ""Select I""))))"),"")</f>
        <v/>
      </c>
      <c r="I399" s="1" t="str">
        <f>IFERROR(__xludf.DUMMYFUNCTION(" QUERY(Request_Import!A399:J399, ""Select F"")"),"")</f>
        <v/>
      </c>
      <c r="J399" s="1" t="str">
        <f>IFERROR(__xludf.DUMMYFUNCTION(" QUERY(Request_Import!A399:J399, ""Select J"")"),"")</f>
        <v/>
      </c>
    </row>
    <row r="400">
      <c r="A400" s="9" t="str">
        <f t="array" ref="A400">IF(ISBLANK(B400), "", concatenate("R", ROW()))</f>
        <v/>
      </c>
      <c r="B400" s="9" t="str">
        <f>IFERROR(__xludf.DUMMYFUNCTION(" QUERY(Request_Import!A400:H400, ""Select B"")"),"")</f>
        <v/>
      </c>
      <c r="C400" s="1" t="str">
        <f>IFERROR(__xludf.DUMMYFUNCTION(" QUERY(Request_Import!A400:H400, ""Select C"")"),"")</f>
        <v/>
      </c>
      <c r="D400" s="1" t="str">
        <f>IFERROR(__xludf.DUMMYFUNCTION(" QUERY(Request_Import!A400:H400, ""Select D"")"),"")</f>
        <v/>
      </c>
      <c r="E400" s="1" t="str">
        <f>IFERROR(__xludf.DUMMYFUNCTION(" QUERY(Request_Import!A400:H400, ""Select E"")"),"")</f>
        <v/>
      </c>
      <c r="F400" s="1" t="str">
        <f>IFERROR(__xludf.DUMMYFUNCTION(" QUERY(Request_Import!A400:H400, ""Select G"")"),"")</f>
        <v/>
      </c>
      <c r="G400" s="1" t="str">
        <f>IFERROR(__xludf.DUMMYFUNCTION(" QUERY(Request_Import!A400:H400, ""Select H"")"),"")</f>
        <v/>
      </c>
      <c r="H400" s="1" t="str">
        <f>IFERROR(__xludf.DUMMYFUNCTION(" IF(ISBLANK(B400), """", TIMEVALUE(ARRAYFORMULA(QUERY(Request_Import!D400:K400, ""Select I""))))"),"")</f>
        <v/>
      </c>
      <c r="I400" s="1" t="str">
        <f>IFERROR(__xludf.DUMMYFUNCTION(" QUERY(Request_Import!A400:J400, ""Select F"")"),"")</f>
        <v/>
      </c>
      <c r="J400" s="1" t="str">
        <f>IFERROR(__xludf.DUMMYFUNCTION(" QUERY(Request_Import!A400:J400, ""Select J"")"),"")</f>
        <v/>
      </c>
    </row>
    <row r="401">
      <c r="A401" s="9" t="str">
        <f t="array" ref="A401">IF(ISBLANK(B401), "", concatenate("R", ROW()))</f>
        <v/>
      </c>
      <c r="B401" s="9" t="str">
        <f>IFERROR(__xludf.DUMMYFUNCTION(" QUERY(Request_Import!A401:H401, ""Select B"")"),"")</f>
        <v/>
      </c>
      <c r="C401" s="1" t="str">
        <f>IFERROR(__xludf.DUMMYFUNCTION(" QUERY(Request_Import!A401:H401, ""Select C"")"),"")</f>
        <v/>
      </c>
      <c r="D401" s="1" t="str">
        <f>IFERROR(__xludf.DUMMYFUNCTION(" QUERY(Request_Import!A401:H401, ""Select D"")"),"")</f>
        <v/>
      </c>
      <c r="E401" s="1" t="str">
        <f>IFERROR(__xludf.DUMMYFUNCTION(" QUERY(Request_Import!A401:H401, ""Select E"")"),"")</f>
        <v/>
      </c>
      <c r="F401" s="1" t="str">
        <f>IFERROR(__xludf.DUMMYFUNCTION(" QUERY(Request_Import!A401:H401, ""Select G"")"),"")</f>
        <v/>
      </c>
      <c r="G401" s="1" t="str">
        <f>IFERROR(__xludf.DUMMYFUNCTION(" QUERY(Request_Import!A401:H401, ""Select H"")"),"")</f>
        <v/>
      </c>
      <c r="H401" s="1" t="str">
        <f>IFERROR(__xludf.DUMMYFUNCTION(" IF(ISBLANK(B401), """", TIMEVALUE(ARRAYFORMULA(QUERY(Request_Import!D401:K401, ""Select I""))))"),"")</f>
        <v/>
      </c>
      <c r="I401" s="1" t="str">
        <f>IFERROR(__xludf.DUMMYFUNCTION(" QUERY(Request_Import!A401:J401, ""Select F"")"),"")</f>
        <v/>
      </c>
      <c r="J401" s="1" t="str">
        <f>IFERROR(__xludf.DUMMYFUNCTION(" QUERY(Request_Import!A401:J401, ""Select J"")"),"")</f>
        <v/>
      </c>
    </row>
    <row r="402">
      <c r="A402" s="9" t="str">
        <f t="array" ref="A402">IF(ISBLANK(B402), "", concatenate("R", ROW()))</f>
        <v/>
      </c>
      <c r="B402" s="9" t="str">
        <f>IFERROR(__xludf.DUMMYFUNCTION(" QUERY(Request_Import!A402:H402, ""Select B"")"),"")</f>
        <v/>
      </c>
      <c r="C402" s="1" t="str">
        <f>IFERROR(__xludf.DUMMYFUNCTION(" QUERY(Request_Import!A402:H402, ""Select C"")"),"")</f>
        <v/>
      </c>
      <c r="D402" s="1" t="str">
        <f>IFERROR(__xludf.DUMMYFUNCTION(" QUERY(Request_Import!A402:H402, ""Select D"")"),"")</f>
        <v/>
      </c>
      <c r="E402" s="1" t="str">
        <f>IFERROR(__xludf.DUMMYFUNCTION(" QUERY(Request_Import!A402:H402, ""Select E"")"),"")</f>
        <v/>
      </c>
      <c r="F402" s="1" t="str">
        <f>IFERROR(__xludf.DUMMYFUNCTION(" QUERY(Request_Import!A402:H402, ""Select G"")"),"")</f>
        <v/>
      </c>
      <c r="G402" s="1" t="str">
        <f>IFERROR(__xludf.DUMMYFUNCTION(" QUERY(Request_Import!A402:H402, ""Select H"")"),"")</f>
        <v/>
      </c>
      <c r="H402" s="1" t="str">
        <f>IFERROR(__xludf.DUMMYFUNCTION(" IF(ISBLANK(B402), """", TIMEVALUE(ARRAYFORMULA(QUERY(Request_Import!D402:K402, ""Select I""))))"),"")</f>
        <v/>
      </c>
      <c r="I402" s="1" t="str">
        <f>IFERROR(__xludf.DUMMYFUNCTION(" QUERY(Request_Import!A402:J402, ""Select F"")"),"")</f>
        <v/>
      </c>
      <c r="J402" s="1" t="str">
        <f>IFERROR(__xludf.DUMMYFUNCTION(" QUERY(Request_Import!A402:J402, ""Select J"")"),"")</f>
        <v/>
      </c>
    </row>
    <row r="403">
      <c r="A403" s="9" t="str">
        <f t="array" ref="A403">IF(ISBLANK(B403), "", concatenate("R", ROW()))</f>
        <v/>
      </c>
      <c r="B403" s="9" t="str">
        <f>IFERROR(__xludf.DUMMYFUNCTION(" QUERY(Request_Import!A403:H403, ""Select B"")"),"")</f>
        <v/>
      </c>
      <c r="C403" s="1" t="str">
        <f>IFERROR(__xludf.DUMMYFUNCTION(" QUERY(Request_Import!A403:H403, ""Select C"")"),"")</f>
        <v/>
      </c>
      <c r="D403" s="1" t="str">
        <f>IFERROR(__xludf.DUMMYFUNCTION(" QUERY(Request_Import!A403:H403, ""Select D"")"),"")</f>
        <v/>
      </c>
      <c r="E403" s="1" t="str">
        <f>IFERROR(__xludf.DUMMYFUNCTION(" QUERY(Request_Import!A403:H403, ""Select E"")"),"")</f>
        <v/>
      </c>
      <c r="F403" s="1" t="str">
        <f>IFERROR(__xludf.DUMMYFUNCTION(" QUERY(Request_Import!A403:H403, ""Select G"")"),"")</f>
        <v/>
      </c>
      <c r="G403" s="1" t="str">
        <f>IFERROR(__xludf.DUMMYFUNCTION(" QUERY(Request_Import!A403:H403, ""Select H"")"),"")</f>
        <v/>
      </c>
      <c r="H403" s="1" t="str">
        <f>IFERROR(__xludf.DUMMYFUNCTION(" IF(ISBLANK(B403), """", TIMEVALUE(ARRAYFORMULA(QUERY(Request_Import!D403:K403, ""Select I""))))"),"")</f>
        <v/>
      </c>
      <c r="I403" s="1" t="str">
        <f>IFERROR(__xludf.DUMMYFUNCTION(" QUERY(Request_Import!A403:J403, ""Select F"")"),"")</f>
        <v/>
      </c>
      <c r="J403" s="1" t="str">
        <f>IFERROR(__xludf.DUMMYFUNCTION(" QUERY(Request_Import!A403:J403, ""Select J"")"),"")</f>
        <v/>
      </c>
    </row>
    <row r="404">
      <c r="A404" s="9" t="str">
        <f t="array" ref="A404">IF(ISBLANK(B404), "", concatenate("R", ROW()))</f>
        <v/>
      </c>
      <c r="B404" s="9" t="str">
        <f>IFERROR(__xludf.DUMMYFUNCTION(" QUERY(Request_Import!A404:H404, ""Select B"")"),"")</f>
        <v/>
      </c>
      <c r="C404" s="1" t="str">
        <f>IFERROR(__xludf.DUMMYFUNCTION(" QUERY(Request_Import!A404:H404, ""Select C"")"),"")</f>
        <v/>
      </c>
      <c r="D404" s="1" t="str">
        <f>IFERROR(__xludf.DUMMYFUNCTION(" QUERY(Request_Import!A404:H404, ""Select D"")"),"")</f>
        <v/>
      </c>
      <c r="E404" s="1" t="str">
        <f>IFERROR(__xludf.DUMMYFUNCTION(" QUERY(Request_Import!A404:H404, ""Select E"")"),"")</f>
        <v/>
      </c>
      <c r="F404" s="1" t="str">
        <f>IFERROR(__xludf.DUMMYFUNCTION(" QUERY(Request_Import!A404:H404, ""Select G"")"),"")</f>
        <v/>
      </c>
      <c r="G404" s="1" t="str">
        <f>IFERROR(__xludf.DUMMYFUNCTION(" QUERY(Request_Import!A404:H404, ""Select H"")"),"")</f>
        <v/>
      </c>
      <c r="H404" s="1" t="str">
        <f>IFERROR(__xludf.DUMMYFUNCTION(" IF(ISBLANK(B404), """", TIMEVALUE(ARRAYFORMULA(QUERY(Request_Import!D404:K404, ""Select I""))))"),"")</f>
        <v/>
      </c>
      <c r="I404" s="1" t="str">
        <f>IFERROR(__xludf.DUMMYFUNCTION(" QUERY(Request_Import!A404:J404, ""Select F"")"),"")</f>
        <v/>
      </c>
      <c r="J404" s="1" t="str">
        <f>IFERROR(__xludf.DUMMYFUNCTION(" QUERY(Request_Import!A404:J404, ""Select J"")"),"")</f>
        <v/>
      </c>
    </row>
    <row r="405">
      <c r="A405" s="9" t="str">
        <f t="array" ref="A405">IF(ISBLANK(B405), "", concatenate("R", ROW()))</f>
        <v/>
      </c>
      <c r="B405" s="9" t="str">
        <f>IFERROR(__xludf.DUMMYFUNCTION(" QUERY(Request_Import!A405:H405, ""Select B"")"),"")</f>
        <v/>
      </c>
      <c r="C405" s="1" t="str">
        <f>IFERROR(__xludf.DUMMYFUNCTION(" QUERY(Request_Import!A405:H405, ""Select C"")"),"")</f>
        <v/>
      </c>
      <c r="D405" s="1" t="str">
        <f>IFERROR(__xludf.DUMMYFUNCTION(" QUERY(Request_Import!A405:H405, ""Select D"")"),"")</f>
        <v/>
      </c>
      <c r="E405" s="1" t="str">
        <f>IFERROR(__xludf.DUMMYFUNCTION(" QUERY(Request_Import!A405:H405, ""Select E"")"),"")</f>
        <v/>
      </c>
      <c r="F405" s="1" t="str">
        <f>IFERROR(__xludf.DUMMYFUNCTION(" QUERY(Request_Import!A405:H405, ""Select G"")"),"")</f>
        <v/>
      </c>
      <c r="G405" s="1" t="str">
        <f>IFERROR(__xludf.DUMMYFUNCTION(" QUERY(Request_Import!A405:H405, ""Select H"")"),"")</f>
        <v/>
      </c>
      <c r="H405" s="1" t="str">
        <f>IFERROR(__xludf.DUMMYFUNCTION(" IF(ISBLANK(B405), """", TIMEVALUE(ARRAYFORMULA(QUERY(Request_Import!D405:K405, ""Select I""))))"),"")</f>
        <v/>
      </c>
      <c r="I405" s="1" t="str">
        <f>IFERROR(__xludf.DUMMYFUNCTION(" QUERY(Request_Import!A405:J405, ""Select F"")"),"")</f>
        <v/>
      </c>
      <c r="J405" s="1" t="str">
        <f>IFERROR(__xludf.DUMMYFUNCTION(" QUERY(Request_Import!A405:J405, ""Select J"")"),"")</f>
        <v/>
      </c>
    </row>
    <row r="406">
      <c r="A406" s="9" t="str">
        <f t="array" ref="A406">IF(ISBLANK(B406), "", concatenate("R", ROW()))</f>
        <v/>
      </c>
      <c r="B406" s="9" t="str">
        <f>IFERROR(__xludf.DUMMYFUNCTION(" QUERY(Request_Import!A406:H406, ""Select B"")"),"")</f>
        <v/>
      </c>
      <c r="C406" s="1" t="str">
        <f>IFERROR(__xludf.DUMMYFUNCTION(" QUERY(Request_Import!A406:H406, ""Select C"")"),"")</f>
        <v/>
      </c>
      <c r="D406" s="1" t="str">
        <f>IFERROR(__xludf.DUMMYFUNCTION(" QUERY(Request_Import!A406:H406, ""Select D"")"),"")</f>
        <v/>
      </c>
      <c r="E406" s="1" t="str">
        <f>IFERROR(__xludf.DUMMYFUNCTION(" QUERY(Request_Import!A406:H406, ""Select E"")"),"")</f>
        <v/>
      </c>
      <c r="F406" s="1" t="str">
        <f>IFERROR(__xludf.DUMMYFUNCTION(" QUERY(Request_Import!A406:H406, ""Select G"")"),"")</f>
        <v/>
      </c>
      <c r="G406" s="1" t="str">
        <f>IFERROR(__xludf.DUMMYFUNCTION(" QUERY(Request_Import!A406:H406, ""Select H"")"),"")</f>
        <v/>
      </c>
      <c r="H406" s="1" t="str">
        <f>IFERROR(__xludf.DUMMYFUNCTION(" IF(ISBLANK(B406), """", TIMEVALUE(ARRAYFORMULA(QUERY(Request_Import!D406:K406, ""Select I""))))"),"")</f>
        <v/>
      </c>
      <c r="I406" s="1" t="str">
        <f>IFERROR(__xludf.DUMMYFUNCTION(" QUERY(Request_Import!A406:J406, ""Select F"")"),"")</f>
        <v/>
      </c>
      <c r="J406" s="1" t="str">
        <f>IFERROR(__xludf.DUMMYFUNCTION(" QUERY(Request_Import!A406:J406, ""Select J"")"),"")</f>
        <v/>
      </c>
    </row>
    <row r="407">
      <c r="A407" s="9" t="str">
        <f t="array" ref="A407">IF(ISBLANK(B407), "", concatenate("R", ROW()))</f>
        <v/>
      </c>
      <c r="B407" s="9" t="str">
        <f>IFERROR(__xludf.DUMMYFUNCTION(" QUERY(Request_Import!A407:H407, ""Select B"")"),"")</f>
        <v/>
      </c>
      <c r="C407" s="1" t="str">
        <f>IFERROR(__xludf.DUMMYFUNCTION(" QUERY(Request_Import!A407:H407, ""Select C"")"),"")</f>
        <v/>
      </c>
      <c r="D407" s="1" t="str">
        <f>IFERROR(__xludf.DUMMYFUNCTION(" QUERY(Request_Import!A407:H407, ""Select D"")"),"")</f>
        <v/>
      </c>
      <c r="E407" s="1" t="str">
        <f>IFERROR(__xludf.DUMMYFUNCTION(" QUERY(Request_Import!A407:H407, ""Select E"")"),"")</f>
        <v/>
      </c>
      <c r="F407" s="1" t="str">
        <f>IFERROR(__xludf.DUMMYFUNCTION(" QUERY(Request_Import!A407:H407, ""Select G"")"),"")</f>
        <v/>
      </c>
      <c r="G407" s="1" t="str">
        <f>IFERROR(__xludf.DUMMYFUNCTION(" QUERY(Request_Import!A407:H407, ""Select H"")"),"")</f>
        <v/>
      </c>
      <c r="H407" s="1" t="str">
        <f>IFERROR(__xludf.DUMMYFUNCTION(" IF(ISBLANK(B407), """", TIMEVALUE(ARRAYFORMULA(QUERY(Request_Import!D407:K407, ""Select I""))))"),"")</f>
        <v/>
      </c>
      <c r="I407" s="1" t="str">
        <f>IFERROR(__xludf.DUMMYFUNCTION(" QUERY(Request_Import!A407:J407, ""Select F"")"),"")</f>
        <v/>
      </c>
      <c r="J407" s="1" t="str">
        <f>IFERROR(__xludf.DUMMYFUNCTION(" QUERY(Request_Import!A407:J407, ""Select J"")"),"")</f>
        <v/>
      </c>
    </row>
    <row r="408">
      <c r="A408" s="9" t="str">
        <f t="array" ref="A408">IF(ISBLANK(B408), "", concatenate("R", ROW()))</f>
        <v/>
      </c>
      <c r="B408" s="9" t="str">
        <f>IFERROR(__xludf.DUMMYFUNCTION(" QUERY(Request_Import!A408:H408, ""Select B"")"),"")</f>
        <v/>
      </c>
      <c r="C408" s="1" t="str">
        <f>IFERROR(__xludf.DUMMYFUNCTION(" QUERY(Request_Import!A408:H408, ""Select C"")"),"")</f>
        <v/>
      </c>
      <c r="D408" s="1" t="str">
        <f>IFERROR(__xludf.DUMMYFUNCTION(" QUERY(Request_Import!A408:H408, ""Select D"")"),"")</f>
        <v/>
      </c>
      <c r="E408" s="1" t="str">
        <f>IFERROR(__xludf.DUMMYFUNCTION(" QUERY(Request_Import!A408:H408, ""Select E"")"),"")</f>
        <v/>
      </c>
      <c r="F408" s="1" t="str">
        <f>IFERROR(__xludf.DUMMYFUNCTION(" QUERY(Request_Import!A408:H408, ""Select G"")"),"")</f>
        <v/>
      </c>
      <c r="G408" s="1" t="str">
        <f>IFERROR(__xludf.DUMMYFUNCTION(" QUERY(Request_Import!A408:H408, ""Select H"")"),"")</f>
        <v/>
      </c>
      <c r="H408" s="1" t="str">
        <f>IFERROR(__xludf.DUMMYFUNCTION(" IF(ISBLANK(B408), """", TIMEVALUE(ARRAYFORMULA(QUERY(Request_Import!D408:K408, ""Select I""))))"),"")</f>
        <v/>
      </c>
      <c r="I408" s="1" t="str">
        <f>IFERROR(__xludf.DUMMYFUNCTION(" QUERY(Request_Import!A408:J408, ""Select F"")"),"")</f>
        <v/>
      </c>
      <c r="J408" s="1" t="str">
        <f>IFERROR(__xludf.DUMMYFUNCTION(" QUERY(Request_Import!A408:J408, ""Select J"")"),"")</f>
        <v/>
      </c>
    </row>
    <row r="409">
      <c r="A409" s="9" t="str">
        <f t="array" ref="A409">IF(ISBLANK(B409), "", concatenate("R", ROW()))</f>
        <v/>
      </c>
      <c r="B409" s="9" t="str">
        <f>IFERROR(__xludf.DUMMYFUNCTION(" QUERY(Request_Import!A409:H409, ""Select B"")"),"")</f>
        <v/>
      </c>
      <c r="C409" s="1" t="str">
        <f>IFERROR(__xludf.DUMMYFUNCTION(" QUERY(Request_Import!A409:H409, ""Select C"")"),"")</f>
        <v/>
      </c>
      <c r="D409" s="1" t="str">
        <f>IFERROR(__xludf.DUMMYFUNCTION(" QUERY(Request_Import!A409:H409, ""Select D"")"),"")</f>
        <v/>
      </c>
      <c r="E409" s="1" t="str">
        <f>IFERROR(__xludf.DUMMYFUNCTION(" QUERY(Request_Import!A409:H409, ""Select E"")"),"")</f>
        <v/>
      </c>
      <c r="F409" s="1" t="str">
        <f>IFERROR(__xludf.DUMMYFUNCTION(" QUERY(Request_Import!A409:H409, ""Select G"")"),"")</f>
        <v/>
      </c>
      <c r="G409" s="1" t="str">
        <f>IFERROR(__xludf.DUMMYFUNCTION(" QUERY(Request_Import!A409:H409, ""Select H"")"),"")</f>
        <v/>
      </c>
      <c r="H409" s="1" t="str">
        <f>IFERROR(__xludf.DUMMYFUNCTION(" IF(ISBLANK(B409), """", TIMEVALUE(ARRAYFORMULA(QUERY(Request_Import!D409:K409, ""Select I""))))"),"")</f>
        <v/>
      </c>
      <c r="I409" s="1" t="str">
        <f>IFERROR(__xludf.DUMMYFUNCTION(" QUERY(Request_Import!A409:J409, ""Select F"")"),"")</f>
        <v/>
      </c>
      <c r="J409" s="1" t="str">
        <f>IFERROR(__xludf.DUMMYFUNCTION(" QUERY(Request_Import!A409:J409, ""Select J"")"),"")</f>
        <v/>
      </c>
    </row>
    <row r="410">
      <c r="A410" s="9" t="str">
        <f t="array" ref="A410">IF(ISBLANK(B410), "", concatenate("R", ROW()))</f>
        <v/>
      </c>
      <c r="B410" s="9" t="str">
        <f>IFERROR(__xludf.DUMMYFUNCTION(" QUERY(Request_Import!A410:H410, ""Select B"")"),"")</f>
        <v/>
      </c>
      <c r="C410" s="1" t="str">
        <f>IFERROR(__xludf.DUMMYFUNCTION(" QUERY(Request_Import!A410:H410, ""Select C"")"),"")</f>
        <v/>
      </c>
      <c r="D410" s="1" t="str">
        <f>IFERROR(__xludf.DUMMYFUNCTION(" QUERY(Request_Import!A410:H410, ""Select D"")"),"")</f>
        <v/>
      </c>
      <c r="E410" s="1" t="str">
        <f>IFERROR(__xludf.DUMMYFUNCTION(" QUERY(Request_Import!A410:H410, ""Select E"")"),"")</f>
        <v/>
      </c>
      <c r="F410" s="1" t="str">
        <f>IFERROR(__xludf.DUMMYFUNCTION(" QUERY(Request_Import!A410:H410, ""Select G"")"),"")</f>
        <v/>
      </c>
      <c r="G410" s="1" t="str">
        <f>IFERROR(__xludf.DUMMYFUNCTION(" QUERY(Request_Import!A410:H410, ""Select H"")"),"")</f>
        <v/>
      </c>
      <c r="H410" s="1" t="str">
        <f>IFERROR(__xludf.DUMMYFUNCTION(" IF(ISBLANK(B410), """", TIMEVALUE(ARRAYFORMULA(QUERY(Request_Import!D410:K410, ""Select I""))))"),"")</f>
        <v/>
      </c>
      <c r="I410" s="1" t="str">
        <f>IFERROR(__xludf.DUMMYFUNCTION(" QUERY(Request_Import!A410:J410, ""Select F"")"),"")</f>
        <v/>
      </c>
      <c r="J410" s="1" t="str">
        <f>IFERROR(__xludf.DUMMYFUNCTION(" QUERY(Request_Import!A410:J410, ""Select J"")"),"")</f>
        <v/>
      </c>
    </row>
    <row r="411">
      <c r="A411" s="9" t="str">
        <f t="array" ref="A411">IF(ISBLANK(B411), "", concatenate("R", ROW()))</f>
        <v/>
      </c>
      <c r="B411" s="9" t="str">
        <f>IFERROR(__xludf.DUMMYFUNCTION(" QUERY(Request_Import!A411:H411, ""Select B"")"),"")</f>
        <v/>
      </c>
      <c r="C411" s="1" t="str">
        <f>IFERROR(__xludf.DUMMYFUNCTION(" QUERY(Request_Import!A411:H411, ""Select C"")"),"")</f>
        <v/>
      </c>
      <c r="D411" s="1" t="str">
        <f>IFERROR(__xludf.DUMMYFUNCTION(" QUERY(Request_Import!A411:H411, ""Select D"")"),"")</f>
        <v/>
      </c>
      <c r="E411" s="1" t="str">
        <f>IFERROR(__xludf.DUMMYFUNCTION(" QUERY(Request_Import!A411:H411, ""Select E"")"),"")</f>
        <v/>
      </c>
      <c r="F411" s="1" t="str">
        <f>IFERROR(__xludf.DUMMYFUNCTION(" QUERY(Request_Import!A411:H411, ""Select G"")"),"")</f>
        <v/>
      </c>
      <c r="G411" s="1" t="str">
        <f>IFERROR(__xludf.DUMMYFUNCTION(" QUERY(Request_Import!A411:H411, ""Select H"")"),"")</f>
        <v/>
      </c>
      <c r="H411" s="1" t="str">
        <f>IFERROR(__xludf.DUMMYFUNCTION(" IF(ISBLANK(B411), """", TIMEVALUE(ARRAYFORMULA(QUERY(Request_Import!D411:K411, ""Select I""))))"),"")</f>
        <v/>
      </c>
      <c r="I411" s="1" t="str">
        <f>IFERROR(__xludf.DUMMYFUNCTION(" QUERY(Request_Import!A411:J411, ""Select F"")"),"")</f>
        <v/>
      </c>
      <c r="J411" s="1" t="str">
        <f>IFERROR(__xludf.DUMMYFUNCTION(" QUERY(Request_Import!A411:J411, ""Select J"")"),"")</f>
        <v/>
      </c>
    </row>
    <row r="412">
      <c r="A412" s="9" t="str">
        <f t="array" ref="A412">IF(ISBLANK(B412), "", concatenate("R", ROW()))</f>
        <v/>
      </c>
      <c r="B412" s="9" t="str">
        <f>IFERROR(__xludf.DUMMYFUNCTION(" QUERY(Request_Import!A412:H412, ""Select B"")"),"")</f>
        <v/>
      </c>
      <c r="C412" s="1" t="str">
        <f>IFERROR(__xludf.DUMMYFUNCTION(" QUERY(Request_Import!A412:H412, ""Select C"")"),"")</f>
        <v/>
      </c>
      <c r="D412" s="1" t="str">
        <f>IFERROR(__xludf.DUMMYFUNCTION(" QUERY(Request_Import!A412:H412, ""Select D"")"),"")</f>
        <v/>
      </c>
      <c r="E412" s="1" t="str">
        <f>IFERROR(__xludf.DUMMYFUNCTION(" QUERY(Request_Import!A412:H412, ""Select E"")"),"")</f>
        <v/>
      </c>
      <c r="F412" s="1" t="str">
        <f>IFERROR(__xludf.DUMMYFUNCTION(" QUERY(Request_Import!A412:H412, ""Select G"")"),"")</f>
        <v/>
      </c>
      <c r="G412" s="1" t="str">
        <f>IFERROR(__xludf.DUMMYFUNCTION(" QUERY(Request_Import!A412:H412, ""Select H"")"),"")</f>
        <v/>
      </c>
      <c r="H412" s="1" t="str">
        <f>IFERROR(__xludf.DUMMYFUNCTION(" IF(ISBLANK(B412), """", TIMEVALUE(ARRAYFORMULA(QUERY(Request_Import!D412:K412, ""Select I""))))"),"")</f>
        <v/>
      </c>
      <c r="I412" s="1" t="str">
        <f>IFERROR(__xludf.DUMMYFUNCTION(" QUERY(Request_Import!A412:J412, ""Select F"")"),"")</f>
        <v/>
      </c>
      <c r="J412" s="1" t="str">
        <f>IFERROR(__xludf.DUMMYFUNCTION(" QUERY(Request_Import!A412:J412, ""Select J"")"),"")</f>
        <v/>
      </c>
    </row>
    <row r="413">
      <c r="A413" s="9" t="str">
        <f t="array" ref="A413">IF(ISBLANK(B413), "", concatenate("R", ROW()))</f>
        <v/>
      </c>
      <c r="B413" s="9" t="str">
        <f>IFERROR(__xludf.DUMMYFUNCTION(" QUERY(Request_Import!A413:H413, ""Select B"")"),"")</f>
        <v/>
      </c>
      <c r="C413" s="1" t="str">
        <f>IFERROR(__xludf.DUMMYFUNCTION(" QUERY(Request_Import!A413:H413, ""Select C"")"),"")</f>
        <v/>
      </c>
      <c r="D413" s="1" t="str">
        <f>IFERROR(__xludf.DUMMYFUNCTION(" QUERY(Request_Import!A413:H413, ""Select D"")"),"")</f>
        <v/>
      </c>
      <c r="E413" s="1" t="str">
        <f>IFERROR(__xludf.DUMMYFUNCTION(" QUERY(Request_Import!A413:H413, ""Select E"")"),"")</f>
        <v/>
      </c>
      <c r="F413" s="1" t="str">
        <f>IFERROR(__xludf.DUMMYFUNCTION(" QUERY(Request_Import!A413:H413, ""Select G"")"),"")</f>
        <v/>
      </c>
      <c r="G413" s="1" t="str">
        <f>IFERROR(__xludf.DUMMYFUNCTION(" QUERY(Request_Import!A413:H413, ""Select H"")"),"")</f>
        <v/>
      </c>
      <c r="H413" s="1" t="str">
        <f>IFERROR(__xludf.DUMMYFUNCTION(" IF(ISBLANK(B413), """", TIMEVALUE(ARRAYFORMULA(QUERY(Request_Import!D413:K413, ""Select I""))))"),"")</f>
        <v/>
      </c>
      <c r="I413" s="1" t="str">
        <f>IFERROR(__xludf.DUMMYFUNCTION(" QUERY(Request_Import!A413:J413, ""Select F"")"),"")</f>
        <v/>
      </c>
      <c r="J413" s="1" t="str">
        <f>IFERROR(__xludf.DUMMYFUNCTION(" QUERY(Request_Import!A413:J413, ""Select J"")"),"")</f>
        <v/>
      </c>
    </row>
    <row r="414">
      <c r="A414" s="9" t="str">
        <f t="array" ref="A414">IF(ISBLANK(B414), "", concatenate("R", ROW()))</f>
        <v/>
      </c>
      <c r="B414" s="9" t="str">
        <f>IFERROR(__xludf.DUMMYFUNCTION(" QUERY(Request_Import!A414:H414, ""Select B"")"),"")</f>
        <v/>
      </c>
      <c r="C414" s="1" t="str">
        <f>IFERROR(__xludf.DUMMYFUNCTION(" QUERY(Request_Import!A414:H414, ""Select C"")"),"")</f>
        <v/>
      </c>
      <c r="D414" s="1" t="str">
        <f>IFERROR(__xludf.DUMMYFUNCTION(" QUERY(Request_Import!A414:H414, ""Select D"")"),"")</f>
        <v/>
      </c>
      <c r="E414" s="1" t="str">
        <f>IFERROR(__xludf.DUMMYFUNCTION(" QUERY(Request_Import!A414:H414, ""Select E"")"),"")</f>
        <v/>
      </c>
      <c r="F414" s="1" t="str">
        <f>IFERROR(__xludf.DUMMYFUNCTION(" QUERY(Request_Import!A414:H414, ""Select G"")"),"")</f>
        <v/>
      </c>
      <c r="G414" s="1" t="str">
        <f>IFERROR(__xludf.DUMMYFUNCTION(" QUERY(Request_Import!A414:H414, ""Select H"")"),"")</f>
        <v/>
      </c>
      <c r="H414" s="1" t="str">
        <f>IFERROR(__xludf.DUMMYFUNCTION(" IF(ISBLANK(B414), """", TIMEVALUE(ARRAYFORMULA(QUERY(Request_Import!D414:K414, ""Select I""))))"),"")</f>
        <v/>
      </c>
      <c r="I414" s="1" t="str">
        <f>IFERROR(__xludf.DUMMYFUNCTION(" QUERY(Request_Import!A414:J414, ""Select F"")"),"")</f>
        <v/>
      </c>
      <c r="J414" s="1" t="str">
        <f>IFERROR(__xludf.DUMMYFUNCTION(" QUERY(Request_Import!A414:J414, ""Select J"")"),"")</f>
        <v/>
      </c>
    </row>
    <row r="415">
      <c r="A415" s="9" t="str">
        <f t="array" ref="A415">IF(ISBLANK(B415), "", concatenate("R", ROW()))</f>
        <v/>
      </c>
      <c r="B415" s="9" t="str">
        <f>IFERROR(__xludf.DUMMYFUNCTION(" QUERY(Request_Import!A415:H415, ""Select B"")"),"")</f>
        <v/>
      </c>
      <c r="C415" s="1" t="str">
        <f>IFERROR(__xludf.DUMMYFUNCTION(" QUERY(Request_Import!A415:H415, ""Select C"")"),"")</f>
        <v/>
      </c>
      <c r="D415" s="1" t="str">
        <f>IFERROR(__xludf.DUMMYFUNCTION(" QUERY(Request_Import!A415:H415, ""Select D"")"),"")</f>
        <v/>
      </c>
      <c r="E415" s="1" t="str">
        <f>IFERROR(__xludf.DUMMYFUNCTION(" QUERY(Request_Import!A415:H415, ""Select E"")"),"")</f>
        <v/>
      </c>
      <c r="F415" s="1" t="str">
        <f>IFERROR(__xludf.DUMMYFUNCTION(" QUERY(Request_Import!A415:H415, ""Select G"")"),"")</f>
        <v/>
      </c>
      <c r="G415" s="1" t="str">
        <f>IFERROR(__xludf.DUMMYFUNCTION(" QUERY(Request_Import!A415:H415, ""Select H"")"),"")</f>
        <v/>
      </c>
      <c r="H415" s="1" t="str">
        <f>IFERROR(__xludf.DUMMYFUNCTION(" IF(ISBLANK(B415), """", TIMEVALUE(ARRAYFORMULA(QUERY(Request_Import!D415:K415, ""Select I""))))"),"")</f>
        <v/>
      </c>
      <c r="I415" s="1" t="str">
        <f>IFERROR(__xludf.DUMMYFUNCTION(" QUERY(Request_Import!A415:J415, ""Select F"")"),"")</f>
        <v/>
      </c>
      <c r="J415" s="1" t="str">
        <f>IFERROR(__xludf.DUMMYFUNCTION(" QUERY(Request_Import!A415:J415, ""Select J"")"),"")</f>
        <v/>
      </c>
    </row>
    <row r="416">
      <c r="A416" s="9" t="str">
        <f t="array" ref="A416">IF(ISBLANK(B416), "", concatenate("R", ROW()))</f>
        <v/>
      </c>
      <c r="B416" s="9" t="str">
        <f>IFERROR(__xludf.DUMMYFUNCTION(" QUERY(Request_Import!A416:H416, ""Select B"")"),"")</f>
        <v/>
      </c>
      <c r="C416" s="1" t="str">
        <f>IFERROR(__xludf.DUMMYFUNCTION(" QUERY(Request_Import!A416:H416, ""Select C"")"),"")</f>
        <v/>
      </c>
      <c r="D416" s="1" t="str">
        <f>IFERROR(__xludf.DUMMYFUNCTION(" QUERY(Request_Import!A416:H416, ""Select D"")"),"")</f>
        <v/>
      </c>
      <c r="E416" s="1" t="str">
        <f>IFERROR(__xludf.DUMMYFUNCTION(" QUERY(Request_Import!A416:H416, ""Select E"")"),"")</f>
        <v/>
      </c>
      <c r="F416" s="1" t="str">
        <f>IFERROR(__xludf.DUMMYFUNCTION(" QUERY(Request_Import!A416:H416, ""Select G"")"),"")</f>
        <v/>
      </c>
      <c r="G416" s="1" t="str">
        <f>IFERROR(__xludf.DUMMYFUNCTION(" QUERY(Request_Import!A416:H416, ""Select H"")"),"")</f>
        <v/>
      </c>
      <c r="H416" s="1" t="str">
        <f>IFERROR(__xludf.DUMMYFUNCTION(" IF(ISBLANK(B416), """", TIMEVALUE(ARRAYFORMULA(QUERY(Request_Import!D416:K416, ""Select I""))))"),"")</f>
        <v/>
      </c>
      <c r="I416" s="1" t="str">
        <f>IFERROR(__xludf.DUMMYFUNCTION(" QUERY(Request_Import!A416:J416, ""Select F"")"),"")</f>
        <v/>
      </c>
      <c r="J416" s="1" t="str">
        <f>IFERROR(__xludf.DUMMYFUNCTION(" QUERY(Request_Import!A416:J416, ""Select J"")"),"")</f>
        <v/>
      </c>
    </row>
    <row r="417">
      <c r="A417" s="9" t="str">
        <f t="array" ref="A417">IF(ISBLANK(B417), "", concatenate("R", ROW()))</f>
        <v/>
      </c>
      <c r="B417" s="9" t="str">
        <f>IFERROR(__xludf.DUMMYFUNCTION(" QUERY(Request_Import!A417:H417, ""Select B"")"),"")</f>
        <v/>
      </c>
      <c r="C417" s="1" t="str">
        <f>IFERROR(__xludf.DUMMYFUNCTION(" QUERY(Request_Import!A417:H417, ""Select C"")"),"")</f>
        <v/>
      </c>
      <c r="D417" s="1" t="str">
        <f>IFERROR(__xludf.DUMMYFUNCTION(" QUERY(Request_Import!A417:H417, ""Select D"")"),"")</f>
        <v/>
      </c>
      <c r="E417" s="1" t="str">
        <f>IFERROR(__xludf.DUMMYFUNCTION(" QUERY(Request_Import!A417:H417, ""Select E"")"),"")</f>
        <v/>
      </c>
      <c r="F417" s="1" t="str">
        <f>IFERROR(__xludf.DUMMYFUNCTION(" QUERY(Request_Import!A417:H417, ""Select G"")"),"")</f>
        <v/>
      </c>
      <c r="G417" s="1" t="str">
        <f>IFERROR(__xludf.DUMMYFUNCTION(" QUERY(Request_Import!A417:H417, ""Select H"")"),"")</f>
        <v/>
      </c>
      <c r="H417" s="1" t="str">
        <f>IFERROR(__xludf.DUMMYFUNCTION(" IF(ISBLANK(B417), """", TIMEVALUE(ARRAYFORMULA(QUERY(Request_Import!D417:K417, ""Select I""))))"),"")</f>
        <v/>
      </c>
      <c r="I417" s="1" t="str">
        <f>IFERROR(__xludf.DUMMYFUNCTION(" QUERY(Request_Import!A417:J417, ""Select F"")"),"")</f>
        <v/>
      </c>
      <c r="J417" s="1" t="str">
        <f>IFERROR(__xludf.DUMMYFUNCTION(" QUERY(Request_Import!A417:J417, ""Select J"")"),"")</f>
        <v/>
      </c>
    </row>
    <row r="418">
      <c r="A418" s="9" t="str">
        <f t="array" ref="A418">IF(ISBLANK(B418), "", concatenate("R", ROW()))</f>
        <v/>
      </c>
      <c r="B418" s="9" t="str">
        <f>IFERROR(__xludf.DUMMYFUNCTION(" QUERY(Request_Import!A418:H418, ""Select B"")"),"")</f>
        <v/>
      </c>
      <c r="C418" s="1" t="str">
        <f>IFERROR(__xludf.DUMMYFUNCTION(" QUERY(Request_Import!A418:H418, ""Select C"")"),"")</f>
        <v/>
      </c>
      <c r="D418" s="1" t="str">
        <f>IFERROR(__xludf.DUMMYFUNCTION(" QUERY(Request_Import!A418:H418, ""Select D"")"),"")</f>
        <v/>
      </c>
      <c r="E418" s="1" t="str">
        <f>IFERROR(__xludf.DUMMYFUNCTION(" QUERY(Request_Import!A418:H418, ""Select E"")"),"")</f>
        <v/>
      </c>
      <c r="F418" s="1" t="str">
        <f>IFERROR(__xludf.DUMMYFUNCTION(" QUERY(Request_Import!A418:H418, ""Select G"")"),"")</f>
        <v/>
      </c>
      <c r="G418" s="1" t="str">
        <f>IFERROR(__xludf.DUMMYFUNCTION(" QUERY(Request_Import!A418:H418, ""Select H"")"),"")</f>
        <v/>
      </c>
      <c r="H418" s="1" t="str">
        <f>IFERROR(__xludf.DUMMYFUNCTION(" IF(ISBLANK(B418), """", TIMEVALUE(ARRAYFORMULA(QUERY(Request_Import!D418:K418, ""Select I""))))"),"")</f>
        <v/>
      </c>
      <c r="I418" s="1" t="str">
        <f>IFERROR(__xludf.DUMMYFUNCTION(" QUERY(Request_Import!A418:J418, ""Select F"")"),"")</f>
        <v/>
      </c>
      <c r="J418" s="1" t="str">
        <f>IFERROR(__xludf.DUMMYFUNCTION(" QUERY(Request_Import!A418:J418, ""Select J"")"),"")</f>
        <v/>
      </c>
    </row>
    <row r="419">
      <c r="A419" s="9" t="str">
        <f t="array" ref="A419">IF(ISBLANK(B419), "", concatenate("R", ROW()))</f>
        <v/>
      </c>
      <c r="B419" s="9" t="str">
        <f>IFERROR(__xludf.DUMMYFUNCTION(" QUERY(Request_Import!A419:H419, ""Select B"")"),"")</f>
        <v/>
      </c>
      <c r="C419" s="1" t="str">
        <f>IFERROR(__xludf.DUMMYFUNCTION(" QUERY(Request_Import!A419:H419, ""Select C"")"),"")</f>
        <v/>
      </c>
      <c r="D419" s="1" t="str">
        <f>IFERROR(__xludf.DUMMYFUNCTION(" QUERY(Request_Import!A419:H419, ""Select D"")"),"")</f>
        <v/>
      </c>
      <c r="E419" s="1" t="str">
        <f>IFERROR(__xludf.DUMMYFUNCTION(" QUERY(Request_Import!A419:H419, ""Select E"")"),"")</f>
        <v/>
      </c>
      <c r="F419" s="1" t="str">
        <f>IFERROR(__xludf.DUMMYFUNCTION(" QUERY(Request_Import!A419:H419, ""Select G"")"),"")</f>
        <v/>
      </c>
      <c r="G419" s="1" t="str">
        <f>IFERROR(__xludf.DUMMYFUNCTION(" QUERY(Request_Import!A419:H419, ""Select H"")"),"")</f>
        <v/>
      </c>
      <c r="H419" s="1" t="str">
        <f>IFERROR(__xludf.DUMMYFUNCTION(" IF(ISBLANK(B419), """", TIMEVALUE(ARRAYFORMULA(QUERY(Request_Import!D419:K419, ""Select I""))))"),"")</f>
        <v/>
      </c>
      <c r="I419" s="1" t="str">
        <f>IFERROR(__xludf.DUMMYFUNCTION(" QUERY(Request_Import!A419:J419, ""Select F"")"),"")</f>
        <v/>
      </c>
      <c r="J419" s="1" t="str">
        <f>IFERROR(__xludf.DUMMYFUNCTION(" QUERY(Request_Import!A419:J419, ""Select J"")"),"")</f>
        <v/>
      </c>
    </row>
    <row r="420">
      <c r="A420" s="9" t="str">
        <f t="array" ref="A420">IF(ISBLANK(B420), "", concatenate("R", ROW()))</f>
        <v/>
      </c>
      <c r="B420" s="9" t="str">
        <f>IFERROR(__xludf.DUMMYFUNCTION(" QUERY(Request_Import!A420:H420, ""Select B"")"),"")</f>
        <v/>
      </c>
      <c r="C420" s="1" t="str">
        <f>IFERROR(__xludf.DUMMYFUNCTION(" QUERY(Request_Import!A420:H420, ""Select C"")"),"")</f>
        <v/>
      </c>
      <c r="D420" s="1" t="str">
        <f>IFERROR(__xludf.DUMMYFUNCTION(" QUERY(Request_Import!A420:H420, ""Select D"")"),"")</f>
        <v/>
      </c>
      <c r="E420" s="1" t="str">
        <f>IFERROR(__xludf.DUMMYFUNCTION(" QUERY(Request_Import!A420:H420, ""Select E"")"),"")</f>
        <v/>
      </c>
      <c r="F420" s="1" t="str">
        <f>IFERROR(__xludf.DUMMYFUNCTION(" QUERY(Request_Import!A420:H420, ""Select G"")"),"")</f>
        <v/>
      </c>
      <c r="G420" s="1" t="str">
        <f>IFERROR(__xludf.DUMMYFUNCTION(" QUERY(Request_Import!A420:H420, ""Select H"")"),"")</f>
        <v/>
      </c>
      <c r="H420" s="1" t="str">
        <f>IFERROR(__xludf.DUMMYFUNCTION(" IF(ISBLANK(B420), """", TIMEVALUE(ARRAYFORMULA(QUERY(Request_Import!D420:K420, ""Select I""))))"),"")</f>
        <v/>
      </c>
      <c r="I420" s="1" t="str">
        <f>IFERROR(__xludf.DUMMYFUNCTION(" QUERY(Request_Import!A420:J420, ""Select F"")"),"")</f>
        <v/>
      </c>
      <c r="J420" s="1" t="str">
        <f>IFERROR(__xludf.DUMMYFUNCTION(" QUERY(Request_Import!A420:J420, ""Select J"")"),"")</f>
        <v/>
      </c>
    </row>
    <row r="421">
      <c r="A421" s="9" t="str">
        <f t="array" ref="A421">IF(ISBLANK(B421), "", concatenate("R", ROW()))</f>
        <v/>
      </c>
      <c r="B421" s="9" t="str">
        <f>IFERROR(__xludf.DUMMYFUNCTION(" QUERY(Request_Import!A421:H421, ""Select B"")"),"")</f>
        <v/>
      </c>
      <c r="C421" s="1" t="str">
        <f>IFERROR(__xludf.DUMMYFUNCTION(" QUERY(Request_Import!A421:H421, ""Select C"")"),"")</f>
        <v/>
      </c>
      <c r="D421" s="1" t="str">
        <f>IFERROR(__xludf.DUMMYFUNCTION(" QUERY(Request_Import!A421:H421, ""Select D"")"),"")</f>
        <v/>
      </c>
      <c r="E421" s="1" t="str">
        <f>IFERROR(__xludf.DUMMYFUNCTION(" QUERY(Request_Import!A421:H421, ""Select E"")"),"")</f>
        <v/>
      </c>
      <c r="F421" s="1" t="str">
        <f>IFERROR(__xludf.DUMMYFUNCTION(" QUERY(Request_Import!A421:H421, ""Select G"")"),"")</f>
        <v/>
      </c>
      <c r="G421" s="1" t="str">
        <f>IFERROR(__xludf.DUMMYFUNCTION(" QUERY(Request_Import!A421:H421, ""Select H"")"),"")</f>
        <v/>
      </c>
      <c r="H421" s="1" t="str">
        <f>IFERROR(__xludf.DUMMYFUNCTION(" IF(ISBLANK(B421), """", TIMEVALUE(ARRAYFORMULA(QUERY(Request_Import!D421:K421, ""Select I""))))"),"")</f>
        <v/>
      </c>
      <c r="I421" s="1" t="str">
        <f>IFERROR(__xludf.DUMMYFUNCTION(" QUERY(Request_Import!A421:J421, ""Select F"")"),"")</f>
        <v/>
      </c>
      <c r="J421" s="1" t="str">
        <f>IFERROR(__xludf.DUMMYFUNCTION(" QUERY(Request_Import!A421:J421, ""Select J"")"),"")</f>
        <v/>
      </c>
    </row>
    <row r="422">
      <c r="A422" s="9" t="str">
        <f t="array" ref="A422">IF(ISBLANK(B422), "", concatenate("R", ROW()))</f>
        <v/>
      </c>
      <c r="B422" s="9" t="str">
        <f>IFERROR(__xludf.DUMMYFUNCTION(" QUERY(Request_Import!A422:H422, ""Select B"")"),"")</f>
        <v/>
      </c>
      <c r="C422" s="1" t="str">
        <f>IFERROR(__xludf.DUMMYFUNCTION(" QUERY(Request_Import!A422:H422, ""Select C"")"),"")</f>
        <v/>
      </c>
      <c r="D422" s="1" t="str">
        <f>IFERROR(__xludf.DUMMYFUNCTION(" QUERY(Request_Import!A422:H422, ""Select D"")"),"")</f>
        <v/>
      </c>
      <c r="E422" s="1" t="str">
        <f>IFERROR(__xludf.DUMMYFUNCTION(" QUERY(Request_Import!A422:H422, ""Select E"")"),"")</f>
        <v/>
      </c>
      <c r="F422" s="1" t="str">
        <f>IFERROR(__xludf.DUMMYFUNCTION(" QUERY(Request_Import!A422:H422, ""Select G"")"),"")</f>
        <v/>
      </c>
      <c r="G422" s="1" t="str">
        <f>IFERROR(__xludf.DUMMYFUNCTION(" QUERY(Request_Import!A422:H422, ""Select H"")"),"")</f>
        <v/>
      </c>
      <c r="H422" s="1" t="str">
        <f>IFERROR(__xludf.DUMMYFUNCTION(" IF(ISBLANK(B422), """", TIMEVALUE(ARRAYFORMULA(QUERY(Request_Import!D422:K422, ""Select I""))))"),"")</f>
        <v/>
      </c>
      <c r="I422" s="1" t="str">
        <f>IFERROR(__xludf.DUMMYFUNCTION(" QUERY(Request_Import!A422:J422, ""Select F"")"),"")</f>
        <v/>
      </c>
      <c r="J422" s="1" t="str">
        <f>IFERROR(__xludf.DUMMYFUNCTION(" QUERY(Request_Import!A422:J422, ""Select J"")"),"")</f>
        <v/>
      </c>
    </row>
    <row r="423">
      <c r="A423" s="9" t="str">
        <f t="array" ref="A423">IF(ISBLANK(B423), "", concatenate("R", ROW()))</f>
        <v/>
      </c>
      <c r="B423" s="9" t="str">
        <f>IFERROR(__xludf.DUMMYFUNCTION(" QUERY(Request_Import!A423:H423, ""Select B"")"),"")</f>
        <v/>
      </c>
      <c r="C423" s="1" t="str">
        <f>IFERROR(__xludf.DUMMYFUNCTION(" QUERY(Request_Import!A423:H423, ""Select C"")"),"")</f>
        <v/>
      </c>
      <c r="D423" s="1" t="str">
        <f>IFERROR(__xludf.DUMMYFUNCTION(" QUERY(Request_Import!A423:H423, ""Select D"")"),"")</f>
        <v/>
      </c>
      <c r="E423" s="1" t="str">
        <f>IFERROR(__xludf.DUMMYFUNCTION(" QUERY(Request_Import!A423:H423, ""Select E"")"),"")</f>
        <v/>
      </c>
      <c r="F423" s="1" t="str">
        <f>IFERROR(__xludf.DUMMYFUNCTION(" QUERY(Request_Import!A423:H423, ""Select G"")"),"")</f>
        <v/>
      </c>
      <c r="G423" s="1" t="str">
        <f>IFERROR(__xludf.DUMMYFUNCTION(" QUERY(Request_Import!A423:H423, ""Select H"")"),"")</f>
        <v/>
      </c>
      <c r="H423" s="1" t="str">
        <f>IFERROR(__xludf.DUMMYFUNCTION(" IF(ISBLANK(B423), """", TIMEVALUE(ARRAYFORMULA(QUERY(Request_Import!D423:K423, ""Select I""))))"),"")</f>
        <v/>
      </c>
      <c r="I423" s="1" t="str">
        <f>IFERROR(__xludf.DUMMYFUNCTION(" QUERY(Request_Import!A423:J423, ""Select F"")"),"")</f>
        <v/>
      </c>
      <c r="J423" s="1" t="str">
        <f>IFERROR(__xludf.DUMMYFUNCTION(" QUERY(Request_Import!A423:J423, ""Select J"")"),"")</f>
        <v/>
      </c>
    </row>
    <row r="424">
      <c r="A424" s="9" t="str">
        <f t="array" ref="A424">IF(ISBLANK(B424), "", concatenate("R", ROW()))</f>
        <v/>
      </c>
      <c r="B424" s="9" t="str">
        <f>IFERROR(__xludf.DUMMYFUNCTION(" QUERY(Request_Import!A424:H424, ""Select B"")"),"")</f>
        <v/>
      </c>
      <c r="C424" s="1" t="str">
        <f>IFERROR(__xludf.DUMMYFUNCTION(" QUERY(Request_Import!A424:H424, ""Select C"")"),"")</f>
        <v/>
      </c>
      <c r="D424" s="1" t="str">
        <f>IFERROR(__xludf.DUMMYFUNCTION(" QUERY(Request_Import!A424:H424, ""Select D"")"),"")</f>
        <v/>
      </c>
      <c r="E424" s="1" t="str">
        <f>IFERROR(__xludf.DUMMYFUNCTION(" QUERY(Request_Import!A424:H424, ""Select E"")"),"")</f>
        <v/>
      </c>
      <c r="F424" s="1" t="str">
        <f>IFERROR(__xludf.DUMMYFUNCTION(" QUERY(Request_Import!A424:H424, ""Select G"")"),"")</f>
        <v/>
      </c>
      <c r="G424" s="1" t="str">
        <f>IFERROR(__xludf.DUMMYFUNCTION(" QUERY(Request_Import!A424:H424, ""Select H"")"),"")</f>
        <v/>
      </c>
      <c r="H424" s="1" t="str">
        <f>IFERROR(__xludf.DUMMYFUNCTION(" IF(ISBLANK(B424), """", TIMEVALUE(ARRAYFORMULA(QUERY(Request_Import!D424:K424, ""Select I""))))"),"")</f>
        <v/>
      </c>
      <c r="I424" s="1" t="str">
        <f>IFERROR(__xludf.DUMMYFUNCTION(" QUERY(Request_Import!A424:J424, ""Select F"")"),"")</f>
        <v/>
      </c>
      <c r="J424" s="1" t="str">
        <f>IFERROR(__xludf.DUMMYFUNCTION(" QUERY(Request_Import!A424:J424, ""Select J"")"),"")</f>
        <v/>
      </c>
    </row>
    <row r="425">
      <c r="A425" s="9" t="str">
        <f t="array" ref="A425">IF(ISBLANK(B425), "", concatenate("R", ROW()))</f>
        <v/>
      </c>
      <c r="B425" s="9" t="str">
        <f>IFERROR(__xludf.DUMMYFUNCTION(" QUERY(Request_Import!A425:H425, ""Select B"")"),"")</f>
        <v/>
      </c>
      <c r="C425" s="1" t="str">
        <f>IFERROR(__xludf.DUMMYFUNCTION(" QUERY(Request_Import!A425:H425, ""Select C"")"),"")</f>
        <v/>
      </c>
      <c r="D425" s="1" t="str">
        <f>IFERROR(__xludf.DUMMYFUNCTION(" QUERY(Request_Import!A425:H425, ""Select D"")"),"")</f>
        <v/>
      </c>
      <c r="E425" s="1" t="str">
        <f>IFERROR(__xludf.DUMMYFUNCTION(" QUERY(Request_Import!A425:H425, ""Select E"")"),"")</f>
        <v/>
      </c>
      <c r="F425" s="1" t="str">
        <f>IFERROR(__xludf.DUMMYFUNCTION(" QUERY(Request_Import!A425:H425, ""Select G"")"),"")</f>
        <v/>
      </c>
      <c r="G425" s="1" t="str">
        <f>IFERROR(__xludf.DUMMYFUNCTION(" QUERY(Request_Import!A425:H425, ""Select H"")"),"")</f>
        <v/>
      </c>
      <c r="H425" s="1" t="str">
        <f>IFERROR(__xludf.DUMMYFUNCTION(" IF(ISBLANK(B425), """", TIMEVALUE(ARRAYFORMULA(QUERY(Request_Import!D425:K425, ""Select I""))))"),"")</f>
        <v/>
      </c>
      <c r="I425" s="1" t="str">
        <f>IFERROR(__xludf.DUMMYFUNCTION(" QUERY(Request_Import!A425:J425, ""Select F"")"),"")</f>
        <v/>
      </c>
      <c r="J425" s="1" t="str">
        <f>IFERROR(__xludf.DUMMYFUNCTION(" QUERY(Request_Import!A425:J425, ""Select J"")"),"")</f>
        <v/>
      </c>
    </row>
    <row r="426">
      <c r="A426" s="9" t="str">
        <f t="array" ref="A426">IF(ISBLANK(B426), "", concatenate("R", ROW()))</f>
        <v/>
      </c>
      <c r="B426" s="9" t="str">
        <f>IFERROR(__xludf.DUMMYFUNCTION(" QUERY(Request_Import!A426:H426, ""Select B"")"),"")</f>
        <v/>
      </c>
      <c r="C426" s="1" t="str">
        <f>IFERROR(__xludf.DUMMYFUNCTION(" QUERY(Request_Import!A426:H426, ""Select C"")"),"")</f>
        <v/>
      </c>
      <c r="D426" s="1" t="str">
        <f>IFERROR(__xludf.DUMMYFUNCTION(" QUERY(Request_Import!A426:H426, ""Select D"")"),"")</f>
        <v/>
      </c>
      <c r="E426" s="1" t="str">
        <f>IFERROR(__xludf.DUMMYFUNCTION(" QUERY(Request_Import!A426:H426, ""Select E"")"),"")</f>
        <v/>
      </c>
      <c r="F426" s="1" t="str">
        <f>IFERROR(__xludf.DUMMYFUNCTION(" QUERY(Request_Import!A426:H426, ""Select G"")"),"")</f>
        <v/>
      </c>
      <c r="G426" s="1" t="str">
        <f>IFERROR(__xludf.DUMMYFUNCTION(" QUERY(Request_Import!A426:H426, ""Select H"")"),"")</f>
        <v/>
      </c>
      <c r="H426" s="1" t="str">
        <f>IFERROR(__xludf.DUMMYFUNCTION(" IF(ISBLANK(B426), """", TIMEVALUE(ARRAYFORMULA(QUERY(Request_Import!D426:K426, ""Select I""))))"),"")</f>
        <v/>
      </c>
      <c r="I426" s="1" t="str">
        <f>IFERROR(__xludf.DUMMYFUNCTION(" QUERY(Request_Import!A426:J426, ""Select F"")"),"")</f>
        <v/>
      </c>
      <c r="J426" s="1" t="str">
        <f>IFERROR(__xludf.DUMMYFUNCTION(" QUERY(Request_Import!A426:J426, ""Select J"")"),"")</f>
        <v/>
      </c>
    </row>
    <row r="427">
      <c r="A427" s="9" t="str">
        <f t="array" ref="A427">IF(ISBLANK(B427), "", concatenate("R", ROW()))</f>
        <v/>
      </c>
      <c r="B427" s="9" t="str">
        <f>IFERROR(__xludf.DUMMYFUNCTION(" QUERY(Request_Import!A427:H427, ""Select B"")"),"")</f>
        <v/>
      </c>
      <c r="C427" s="1" t="str">
        <f>IFERROR(__xludf.DUMMYFUNCTION(" QUERY(Request_Import!A427:H427, ""Select C"")"),"")</f>
        <v/>
      </c>
      <c r="D427" s="1" t="str">
        <f>IFERROR(__xludf.DUMMYFUNCTION(" QUERY(Request_Import!A427:H427, ""Select D"")"),"")</f>
        <v/>
      </c>
      <c r="E427" s="1" t="str">
        <f>IFERROR(__xludf.DUMMYFUNCTION(" QUERY(Request_Import!A427:H427, ""Select E"")"),"")</f>
        <v/>
      </c>
      <c r="F427" s="1" t="str">
        <f>IFERROR(__xludf.DUMMYFUNCTION(" QUERY(Request_Import!A427:H427, ""Select G"")"),"")</f>
        <v/>
      </c>
      <c r="G427" s="1" t="str">
        <f>IFERROR(__xludf.DUMMYFUNCTION(" QUERY(Request_Import!A427:H427, ""Select H"")"),"")</f>
        <v/>
      </c>
      <c r="H427" s="1" t="str">
        <f>IFERROR(__xludf.DUMMYFUNCTION(" IF(ISBLANK(B427), """", TIMEVALUE(ARRAYFORMULA(QUERY(Request_Import!D427:K427, ""Select I""))))"),"")</f>
        <v/>
      </c>
      <c r="I427" s="1" t="str">
        <f>IFERROR(__xludf.DUMMYFUNCTION(" QUERY(Request_Import!A427:J427, ""Select F"")"),"")</f>
        <v/>
      </c>
      <c r="J427" s="1" t="str">
        <f>IFERROR(__xludf.DUMMYFUNCTION(" QUERY(Request_Import!A427:J427, ""Select J"")"),"")</f>
        <v/>
      </c>
    </row>
    <row r="428">
      <c r="A428" s="9" t="str">
        <f t="array" ref="A428">IF(ISBLANK(B428), "", concatenate("R", ROW()))</f>
        <v/>
      </c>
      <c r="B428" s="9" t="str">
        <f>IFERROR(__xludf.DUMMYFUNCTION(" QUERY(Request_Import!A428:H428, ""Select B"")"),"")</f>
        <v/>
      </c>
      <c r="C428" s="1" t="str">
        <f>IFERROR(__xludf.DUMMYFUNCTION(" QUERY(Request_Import!A428:H428, ""Select C"")"),"")</f>
        <v/>
      </c>
      <c r="D428" s="1" t="str">
        <f>IFERROR(__xludf.DUMMYFUNCTION(" QUERY(Request_Import!A428:H428, ""Select D"")"),"")</f>
        <v/>
      </c>
      <c r="E428" s="1" t="str">
        <f>IFERROR(__xludf.DUMMYFUNCTION(" QUERY(Request_Import!A428:H428, ""Select E"")"),"")</f>
        <v/>
      </c>
      <c r="F428" s="1" t="str">
        <f>IFERROR(__xludf.DUMMYFUNCTION(" QUERY(Request_Import!A428:H428, ""Select G"")"),"")</f>
        <v/>
      </c>
      <c r="G428" s="1" t="str">
        <f>IFERROR(__xludf.DUMMYFUNCTION(" QUERY(Request_Import!A428:H428, ""Select H"")"),"")</f>
        <v/>
      </c>
      <c r="H428" s="1" t="str">
        <f>IFERROR(__xludf.DUMMYFUNCTION(" IF(ISBLANK(B428), """", TIMEVALUE(ARRAYFORMULA(QUERY(Request_Import!D428:K428, ""Select I""))))"),"")</f>
        <v/>
      </c>
      <c r="I428" s="1" t="str">
        <f>IFERROR(__xludf.DUMMYFUNCTION(" QUERY(Request_Import!A428:J428, ""Select F"")"),"")</f>
        <v/>
      </c>
      <c r="J428" s="1" t="str">
        <f>IFERROR(__xludf.DUMMYFUNCTION(" QUERY(Request_Import!A428:J428, ""Select J"")"),"")</f>
        <v/>
      </c>
    </row>
    <row r="429">
      <c r="A429" s="9" t="str">
        <f t="array" ref="A429">IF(ISBLANK(B429), "", concatenate("R", ROW()))</f>
        <v/>
      </c>
      <c r="B429" s="9" t="str">
        <f>IFERROR(__xludf.DUMMYFUNCTION(" QUERY(Request_Import!A429:H429, ""Select B"")"),"")</f>
        <v/>
      </c>
      <c r="C429" s="1" t="str">
        <f>IFERROR(__xludf.DUMMYFUNCTION(" QUERY(Request_Import!A429:H429, ""Select C"")"),"")</f>
        <v/>
      </c>
      <c r="D429" s="1" t="str">
        <f>IFERROR(__xludf.DUMMYFUNCTION(" QUERY(Request_Import!A429:H429, ""Select D"")"),"")</f>
        <v/>
      </c>
      <c r="E429" s="1" t="str">
        <f>IFERROR(__xludf.DUMMYFUNCTION(" QUERY(Request_Import!A429:H429, ""Select E"")"),"")</f>
        <v/>
      </c>
      <c r="F429" s="1" t="str">
        <f>IFERROR(__xludf.DUMMYFUNCTION(" QUERY(Request_Import!A429:H429, ""Select G"")"),"")</f>
        <v/>
      </c>
      <c r="G429" s="1" t="str">
        <f>IFERROR(__xludf.DUMMYFUNCTION(" QUERY(Request_Import!A429:H429, ""Select H"")"),"")</f>
        <v/>
      </c>
      <c r="H429" s="1" t="str">
        <f>IFERROR(__xludf.DUMMYFUNCTION(" IF(ISBLANK(B429), """", TIMEVALUE(ARRAYFORMULA(QUERY(Request_Import!D429:K429, ""Select I""))))"),"")</f>
        <v/>
      </c>
      <c r="I429" s="1" t="str">
        <f>IFERROR(__xludf.DUMMYFUNCTION(" QUERY(Request_Import!A429:J429, ""Select F"")"),"")</f>
        <v/>
      </c>
      <c r="J429" s="1" t="str">
        <f>IFERROR(__xludf.DUMMYFUNCTION(" QUERY(Request_Import!A429:J429, ""Select J"")"),"")</f>
        <v/>
      </c>
    </row>
    <row r="430">
      <c r="A430" s="9" t="str">
        <f t="array" ref="A430">IF(ISBLANK(B430), "", concatenate("R", ROW()))</f>
        <v/>
      </c>
      <c r="B430" s="9" t="str">
        <f>IFERROR(__xludf.DUMMYFUNCTION(" QUERY(Request_Import!A430:H430, ""Select B"")"),"")</f>
        <v/>
      </c>
      <c r="C430" s="1" t="str">
        <f>IFERROR(__xludf.DUMMYFUNCTION(" QUERY(Request_Import!A430:H430, ""Select C"")"),"")</f>
        <v/>
      </c>
      <c r="D430" s="1" t="str">
        <f>IFERROR(__xludf.DUMMYFUNCTION(" QUERY(Request_Import!A430:H430, ""Select D"")"),"")</f>
        <v/>
      </c>
      <c r="E430" s="1" t="str">
        <f>IFERROR(__xludf.DUMMYFUNCTION(" QUERY(Request_Import!A430:H430, ""Select E"")"),"")</f>
        <v/>
      </c>
      <c r="F430" s="1" t="str">
        <f>IFERROR(__xludf.DUMMYFUNCTION(" QUERY(Request_Import!A430:H430, ""Select G"")"),"")</f>
        <v/>
      </c>
      <c r="G430" s="1" t="str">
        <f>IFERROR(__xludf.DUMMYFUNCTION(" QUERY(Request_Import!A430:H430, ""Select H"")"),"")</f>
        <v/>
      </c>
      <c r="H430" s="1" t="str">
        <f>IFERROR(__xludf.DUMMYFUNCTION(" IF(ISBLANK(B430), """", TIMEVALUE(ARRAYFORMULA(QUERY(Request_Import!D430:K430, ""Select I""))))"),"")</f>
        <v/>
      </c>
      <c r="I430" s="1" t="str">
        <f>IFERROR(__xludf.DUMMYFUNCTION(" QUERY(Request_Import!A430:J430, ""Select F"")"),"")</f>
        <v/>
      </c>
      <c r="J430" s="1" t="str">
        <f>IFERROR(__xludf.DUMMYFUNCTION(" QUERY(Request_Import!A430:J430, ""Select J"")"),"")</f>
        <v/>
      </c>
    </row>
    <row r="431">
      <c r="A431" s="9" t="str">
        <f t="array" ref="A431">IF(ISBLANK(B431), "", concatenate("R", ROW()))</f>
        <v/>
      </c>
      <c r="B431" s="9" t="str">
        <f>IFERROR(__xludf.DUMMYFUNCTION(" QUERY(Request_Import!A431:H431, ""Select B"")"),"")</f>
        <v/>
      </c>
      <c r="C431" s="1" t="str">
        <f>IFERROR(__xludf.DUMMYFUNCTION(" QUERY(Request_Import!A431:H431, ""Select C"")"),"")</f>
        <v/>
      </c>
      <c r="D431" s="1" t="str">
        <f>IFERROR(__xludf.DUMMYFUNCTION(" QUERY(Request_Import!A431:H431, ""Select D"")"),"")</f>
        <v/>
      </c>
      <c r="E431" s="1" t="str">
        <f>IFERROR(__xludf.DUMMYFUNCTION(" QUERY(Request_Import!A431:H431, ""Select E"")"),"")</f>
        <v/>
      </c>
      <c r="F431" s="1" t="str">
        <f>IFERROR(__xludf.DUMMYFUNCTION(" QUERY(Request_Import!A431:H431, ""Select G"")"),"")</f>
        <v/>
      </c>
      <c r="G431" s="1" t="str">
        <f>IFERROR(__xludf.DUMMYFUNCTION(" QUERY(Request_Import!A431:H431, ""Select H"")"),"")</f>
        <v/>
      </c>
      <c r="H431" s="1" t="str">
        <f>IFERROR(__xludf.DUMMYFUNCTION(" IF(ISBLANK(B431), """", TIMEVALUE(ARRAYFORMULA(QUERY(Request_Import!D431:K431, ""Select I""))))"),"")</f>
        <v/>
      </c>
      <c r="I431" s="1" t="str">
        <f>IFERROR(__xludf.DUMMYFUNCTION(" QUERY(Request_Import!A431:J431, ""Select F"")"),"")</f>
        <v/>
      </c>
      <c r="J431" s="1" t="str">
        <f>IFERROR(__xludf.DUMMYFUNCTION(" QUERY(Request_Import!A431:J431, ""Select J"")"),"")</f>
        <v/>
      </c>
    </row>
    <row r="432">
      <c r="A432" s="9" t="str">
        <f t="array" ref="A432">IF(ISBLANK(B432), "", concatenate("R", ROW()))</f>
        <v/>
      </c>
      <c r="B432" s="9" t="str">
        <f>IFERROR(__xludf.DUMMYFUNCTION(" QUERY(Request_Import!A432:H432, ""Select B"")"),"")</f>
        <v/>
      </c>
      <c r="C432" s="1" t="str">
        <f>IFERROR(__xludf.DUMMYFUNCTION(" QUERY(Request_Import!A432:H432, ""Select C"")"),"")</f>
        <v/>
      </c>
      <c r="D432" s="1" t="str">
        <f>IFERROR(__xludf.DUMMYFUNCTION(" QUERY(Request_Import!A432:H432, ""Select D"")"),"")</f>
        <v/>
      </c>
      <c r="E432" s="1" t="str">
        <f>IFERROR(__xludf.DUMMYFUNCTION(" QUERY(Request_Import!A432:H432, ""Select E"")"),"")</f>
        <v/>
      </c>
      <c r="F432" s="1" t="str">
        <f>IFERROR(__xludf.DUMMYFUNCTION(" QUERY(Request_Import!A432:H432, ""Select G"")"),"")</f>
        <v/>
      </c>
      <c r="G432" s="1" t="str">
        <f>IFERROR(__xludf.DUMMYFUNCTION(" QUERY(Request_Import!A432:H432, ""Select H"")"),"")</f>
        <v/>
      </c>
      <c r="H432" s="1" t="str">
        <f>IFERROR(__xludf.DUMMYFUNCTION(" IF(ISBLANK(B432), """", TIMEVALUE(ARRAYFORMULA(QUERY(Request_Import!D432:K432, ""Select I""))))"),"")</f>
        <v/>
      </c>
      <c r="I432" s="1" t="str">
        <f>IFERROR(__xludf.DUMMYFUNCTION(" QUERY(Request_Import!A432:J432, ""Select F"")"),"")</f>
        <v/>
      </c>
      <c r="J432" s="1" t="str">
        <f>IFERROR(__xludf.DUMMYFUNCTION(" QUERY(Request_Import!A432:J432, ""Select J"")"),"")</f>
        <v/>
      </c>
    </row>
    <row r="433">
      <c r="A433" s="9" t="str">
        <f t="array" ref="A433">IF(ISBLANK(B433), "", concatenate("R", ROW()))</f>
        <v/>
      </c>
      <c r="B433" s="9" t="str">
        <f>IFERROR(__xludf.DUMMYFUNCTION(" QUERY(Request_Import!A433:H433, ""Select B"")"),"")</f>
        <v/>
      </c>
      <c r="C433" s="1" t="str">
        <f>IFERROR(__xludf.DUMMYFUNCTION(" QUERY(Request_Import!A433:H433, ""Select C"")"),"")</f>
        <v/>
      </c>
      <c r="D433" s="1" t="str">
        <f>IFERROR(__xludf.DUMMYFUNCTION(" QUERY(Request_Import!A433:H433, ""Select D"")"),"")</f>
        <v/>
      </c>
      <c r="E433" s="1" t="str">
        <f>IFERROR(__xludf.DUMMYFUNCTION(" QUERY(Request_Import!A433:H433, ""Select E"")"),"")</f>
        <v/>
      </c>
      <c r="F433" s="1" t="str">
        <f>IFERROR(__xludf.DUMMYFUNCTION(" QUERY(Request_Import!A433:H433, ""Select G"")"),"")</f>
        <v/>
      </c>
      <c r="G433" s="1" t="str">
        <f>IFERROR(__xludf.DUMMYFUNCTION(" QUERY(Request_Import!A433:H433, ""Select H"")"),"")</f>
        <v/>
      </c>
      <c r="H433" s="1" t="str">
        <f>IFERROR(__xludf.DUMMYFUNCTION(" IF(ISBLANK(B433), """", TIMEVALUE(ARRAYFORMULA(QUERY(Request_Import!D433:K433, ""Select I""))))"),"")</f>
        <v/>
      </c>
      <c r="I433" s="1" t="str">
        <f>IFERROR(__xludf.DUMMYFUNCTION(" QUERY(Request_Import!A433:J433, ""Select F"")"),"")</f>
        <v/>
      </c>
      <c r="J433" s="1" t="str">
        <f>IFERROR(__xludf.DUMMYFUNCTION(" QUERY(Request_Import!A433:J433, ""Select J"")"),"")</f>
        <v/>
      </c>
    </row>
    <row r="434">
      <c r="A434" s="9" t="str">
        <f t="array" ref="A434">IF(ISBLANK(B434), "", concatenate("R", ROW()))</f>
        <v/>
      </c>
      <c r="B434" s="9" t="str">
        <f>IFERROR(__xludf.DUMMYFUNCTION(" QUERY(Request_Import!A434:H434, ""Select B"")"),"")</f>
        <v/>
      </c>
      <c r="C434" s="1" t="str">
        <f>IFERROR(__xludf.DUMMYFUNCTION(" QUERY(Request_Import!A434:H434, ""Select C"")"),"")</f>
        <v/>
      </c>
      <c r="D434" s="1" t="str">
        <f>IFERROR(__xludf.DUMMYFUNCTION(" QUERY(Request_Import!A434:H434, ""Select D"")"),"")</f>
        <v/>
      </c>
      <c r="E434" s="1" t="str">
        <f>IFERROR(__xludf.DUMMYFUNCTION(" QUERY(Request_Import!A434:H434, ""Select E"")"),"")</f>
        <v/>
      </c>
      <c r="F434" s="1" t="str">
        <f>IFERROR(__xludf.DUMMYFUNCTION(" QUERY(Request_Import!A434:H434, ""Select G"")"),"")</f>
        <v/>
      </c>
      <c r="G434" s="1" t="str">
        <f>IFERROR(__xludf.DUMMYFUNCTION(" QUERY(Request_Import!A434:H434, ""Select H"")"),"")</f>
        <v/>
      </c>
      <c r="H434" s="1" t="str">
        <f>IFERROR(__xludf.DUMMYFUNCTION(" IF(ISBLANK(B434), """", TIMEVALUE(ARRAYFORMULA(QUERY(Request_Import!D434:K434, ""Select I""))))"),"")</f>
        <v/>
      </c>
      <c r="I434" s="1" t="str">
        <f>IFERROR(__xludf.DUMMYFUNCTION(" QUERY(Request_Import!A434:J434, ""Select F"")"),"")</f>
        <v/>
      </c>
      <c r="J434" s="1" t="str">
        <f>IFERROR(__xludf.DUMMYFUNCTION(" QUERY(Request_Import!A434:J434, ""Select J"")"),"")</f>
        <v/>
      </c>
    </row>
    <row r="435">
      <c r="A435" s="9" t="str">
        <f t="array" ref="A435">IF(ISBLANK(B435), "", concatenate("R", ROW()))</f>
        <v/>
      </c>
      <c r="B435" s="9" t="str">
        <f>IFERROR(__xludf.DUMMYFUNCTION(" QUERY(Request_Import!A435:H435, ""Select B"")"),"")</f>
        <v/>
      </c>
      <c r="C435" s="1" t="str">
        <f>IFERROR(__xludf.DUMMYFUNCTION(" QUERY(Request_Import!A435:H435, ""Select C"")"),"")</f>
        <v/>
      </c>
      <c r="D435" s="1" t="str">
        <f>IFERROR(__xludf.DUMMYFUNCTION(" QUERY(Request_Import!A435:H435, ""Select D"")"),"")</f>
        <v/>
      </c>
      <c r="E435" s="1" t="str">
        <f>IFERROR(__xludf.DUMMYFUNCTION(" QUERY(Request_Import!A435:H435, ""Select E"")"),"")</f>
        <v/>
      </c>
      <c r="F435" s="1" t="str">
        <f>IFERROR(__xludf.DUMMYFUNCTION(" QUERY(Request_Import!A435:H435, ""Select G"")"),"")</f>
        <v/>
      </c>
      <c r="G435" s="1" t="str">
        <f>IFERROR(__xludf.DUMMYFUNCTION(" QUERY(Request_Import!A435:H435, ""Select H"")"),"")</f>
        <v/>
      </c>
      <c r="H435" s="1" t="str">
        <f>IFERROR(__xludf.DUMMYFUNCTION(" IF(ISBLANK(B435), """", TIMEVALUE(ARRAYFORMULA(QUERY(Request_Import!D435:K435, ""Select I""))))"),"")</f>
        <v/>
      </c>
      <c r="I435" s="1" t="str">
        <f>IFERROR(__xludf.DUMMYFUNCTION(" QUERY(Request_Import!A435:J435, ""Select F"")"),"")</f>
        <v/>
      </c>
      <c r="J435" s="1" t="str">
        <f>IFERROR(__xludf.DUMMYFUNCTION(" QUERY(Request_Import!A435:J435, ""Select J"")"),"")</f>
        <v/>
      </c>
    </row>
    <row r="436">
      <c r="A436" s="9" t="str">
        <f t="array" ref="A436">IF(ISBLANK(B436), "", concatenate("R", ROW()))</f>
        <v/>
      </c>
      <c r="B436" s="9" t="str">
        <f>IFERROR(__xludf.DUMMYFUNCTION(" QUERY(Request_Import!A436:H436, ""Select B"")"),"")</f>
        <v/>
      </c>
      <c r="C436" s="1" t="str">
        <f>IFERROR(__xludf.DUMMYFUNCTION(" QUERY(Request_Import!A436:H436, ""Select C"")"),"")</f>
        <v/>
      </c>
      <c r="D436" s="1" t="str">
        <f>IFERROR(__xludf.DUMMYFUNCTION(" QUERY(Request_Import!A436:H436, ""Select D"")"),"")</f>
        <v/>
      </c>
      <c r="E436" s="1" t="str">
        <f>IFERROR(__xludf.DUMMYFUNCTION(" QUERY(Request_Import!A436:H436, ""Select E"")"),"")</f>
        <v/>
      </c>
      <c r="F436" s="1" t="str">
        <f>IFERROR(__xludf.DUMMYFUNCTION(" QUERY(Request_Import!A436:H436, ""Select G"")"),"")</f>
        <v/>
      </c>
      <c r="G436" s="1" t="str">
        <f>IFERROR(__xludf.DUMMYFUNCTION(" QUERY(Request_Import!A436:H436, ""Select H"")"),"")</f>
        <v/>
      </c>
      <c r="H436" s="1" t="str">
        <f>IFERROR(__xludf.DUMMYFUNCTION(" IF(ISBLANK(B436), """", TIMEVALUE(ARRAYFORMULA(QUERY(Request_Import!D436:K436, ""Select I""))))"),"")</f>
        <v/>
      </c>
      <c r="I436" s="1" t="str">
        <f>IFERROR(__xludf.DUMMYFUNCTION(" QUERY(Request_Import!A436:J436, ""Select F"")"),"")</f>
        <v/>
      </c>
      <c r="J436" s="1" t="str">
        <f>IFERROR(__xludf.DUMMYFUNCTION(" QUERY(Request_Import!A436:J436, ""Select J"")"),"")</f>
        <v/>
      </c>
    </row>
    <row r="437">
      <c r="A437" s="9" t="str">
        <f t="array" ref="A437">IF(ISBLANK(B437), "", concatenate("R", ROW()))</f>
        <v/>
      </c>
      <c r="B437" s="9" t="str">
        <f>IFERROR(__xludf.DUMMYFUNCTION(" QUERY(Request_Import!A437:H437, ""Select B"")"),"")</f>
        <v/>
      </c>
      <c r="C437" s="1" t="str">
        <f>IFERROR(__xludf.DUMMYFUNCTION(" QUERY(Request_Import!A437:H437, ""Select C"")"),"")</f>
        <v/>
      </c>
      <c r="D437" s="1" t="str">
        <f>IFERROR(__xludf.DUMMYFUNCTION(" QUERY(Request_Import!A437:H437, ""Select D"")"),"")</f>
        <v/>
      </c>
      <c r="E437" s="1" t="str">
        <f>IFERROR(__xludf.DUMMYFUNCTION(" QUERY(Request_Import!A437:H437, ""Select E"")"),"")</f>
        <v/>
      </c>
      <c r="F437" s="1" t="str">
        <f>IFERROR(__xludf.DUMMYFUNCTION(" QUERY(Request_Import!A437:H437, ""Select G"")"),"")</f>
        <v/>
      </c>
      <c r="G437" s="1" t="str">
        <f>IFERROR(__xludf.DUMMYFUNCTION(" QUERY(Request_Import!A437:H437, ""Select H"")"),"")</f>
        <v/>
      </c>
      <c r="H437" s="1" t="str">
        <f>IFERROR(__xludf.DUMMYFUNCTION(" IF(ISBLANK(B437), """", TIMEVALUE(ARRAYFORMULA(QUERY(Request_Import!D437:K437, ""Select I""))))"),"")</f>
        <v/>
      </c>
      <c r="I437" s="1" t="str">
        <f>IFERROR(__xludf.DUMMYFUNCTION(" QUERY(Request_Import!A437:J437, ""Select F"")"),"")</f>
        <v/>
      </c>
      <c r="J437" s="1" t="str">
        <f>IFERROR(__xludf.DUMMYFUNCTION(" QUERY(Request_Import!A437:J437, ""Select J"")"),"")</f>
        <v/>
      </c>
    </row>
    <row r="438">
      <c r="A438" s="9" t="str">
        <f t="array" ref="A438">IF(ISBLANK(B438), "", concatenate("R", ROW()))</f>
        <v/>
      </c>
      <c r="B438" s="9" t="str">
        <f>IFERROR(__xludf.DUMMYFUNCTION(" QUERY(Request_Import!A438:H438, ""Select B"")"),"")</f>
        <v/>
      </c>
      <c r="C438" s="1" t="str">
        <f>IFERROR(__xludf.DUMMYFUNCTION(" QUERY(Request_Import!A438:H438, ""Select C"")"),"")</f>
        <v/>
      </c>
      <c r="D438" s="1" t="str">
        <f>IFERROR(__xludf.DUMMYFUNCTION(" QUERY(Request_Import!A438:H438, ""Select D"")"),"")</f>
        <v/>
      </c>
      <c r="E438" s="1" t="str">
        <f>IFERROR(__xludf.DUMMYFUNCTION(" QUERY(Request_Import!A438:H438, ""Select E"")"),"")</f>
        <v/>
      </c>
      <c r="F438" s="1" t="str">
        <f>IFERROR(__xludf.DUMMYFUNCTION(" QUERY(Request_Import!A438:H438, ""Select G"")"),"")</f>
        <v/>
      </c>
      <c r="G438" s="1" t="str">
        <f>IFERROR(__xludf.DUMMYFUNCTION(" QUERY(Request_Import!A438:H438, ""Select H"")"),"")</f>
        <v/>
      </c>
      <c r="H438" s="1" t="str">
        <f>IFERROR(__xludf.DUMMYFUNCTION(" IF(ISBLANK(B438), """", TIMEVALUE(ARRAYFORMULA(QUERY(Request_Import!D438:K438, ""Select I""))))"),"")</f>
        <v/>
      </c>
      <c r="I438" s="1" t="str">
        <f>IFERROR(__xludf.DUMMYFUNCTION(" QUERY(Request_Import!A438:J438, ""Select F"")"),"")</f>
        <v/>
      </c>
      <c r="J438" s="1" t="str">
        <f>IFERROR(__xludf.DUMMYFUNCTION(" QUERY(Request_Import!A438:J438, ""Select J"")"),"")</f>
        <v/>
      </c>
    </row>
    <row r="439">
      <c r="A439" s="9" t="str">
        <f t="array" ref="A439">IF(ISBLANK(B439), "", concatenate("R", ROW()))</f>
        <v/>
      </c>
      <c r="B439" s="9" t="str">
        <f>IFERROR(__xludf.DUMMYFUNCTION(" QUERY(Request_Import!A439:H439, ""Select B"")"),"")</f>
        <v/>
      </c>
      <c r="C439" s="1" t="str">
        <f>IFERROR(__xludf.DUMMYFUNCTION(" QUERY(Request_Import!A439:H439, ""Select C"")"),"")</f>
        <v/>
      </c>
      <c r="D439" s="1" t="str">
        <f>IFERROR(__xludf.DUMMYFUNCTION(" QUERY(Request_Import!A439:H439, ""Select D"")"),"")</f>
        <v/>
      </c>
      <c r="E439" s="1" t="str">
        <f>IFERROR(__xludf.DUMMYFUNCTION(" QUERY(Request_Import!A439:H439, ""Select E"")"),"")</f>
        <v/>
      </c>
      <c r="F439" s="1" t="str">
        <f>IFERROR(__xludf.DUMMYFUNCTION(" QUERY(Request_Import!A439:H439, ""Select G"")"),"")</f>
        <v/>
      </c>
      <c r="G439" s="1" t="str">
        <f>IFERROR(__xludf.DUMMYFUNCTION(" QUERY(Request_Import!A439:H439, ""Select H"")"),"")</f>
        <v/>
      </c>
      <c r="H439" s="1" t="str">
        <f>IFERROR(__xludf.DUMMYFUNCTION(" IF(ISBLANK(B439), """", TIMEVALUE(ARRAYFORMULA(QUERY(Request_Import!D439:K439, ""Select I""))))"),"")</f>
        <v/>
      </c>
      <c r="I439" s="1" t="str">
        <f>IFERROR(__xludf.DUMMYFUNCTION(" QUERY(Request_Import!A439:J439, ""Select F"")"),"")</f>
        <v/>
      </c>
      <c r="J439" s="1" t="str">
        <f>IFERROR(__xludf.DUMMYFUNCTION(" QUERY(Request_Import!A439:J439, ""Select J"")"),"")</f>
        <v/>
      </c>
    </row>
    <row r="440">
      <c r="A440" s="9" t="str">
        <f t="array" ref="A440">IF(ISBLANK(B440), "", concatenate("R", ROW()))</f>
        <v/>
      </c>
      <c r="B440" s="9" t="str">
        <f>IFERROR(__xludf.DUMMYFUNCTION(" QUERY(Request_Import!A440:H440, ""Select B"")"),"")</f>
        <v/>
      </c>
      <c r="C440" s="1" t="str">
        <f>IFERROR(__xludf.DUMMYFUNCTION(" QUERY(Request_Import!A440:H440, ""Select C"")"),"")</f>
        <v/>
      </c>
      <c r="D440" s="1" t="str">
        <f>IFERROR(__xludf.DUMMYFUNCTION(" QUERY(Request_Import!A440:H440, ""Select D"")"),"")</f>
        <v/>
      </c>
      <c r="E440" s="1" t="str">
        <f>IFERROR(__xludf.DUMMYFUNCTION(" QUERY(Request_Import!A440:H440, ""Select E"")"),"")</f>
        <v/>
      </c>
      <c r="F440" s="1" t="str">
        <f>IFERROR(__xludf.DUMMYFUNCTION(" QUERY(Request_Import!A440:H440, ""Select G"")"),"")</f>
        <v/>
      </c>
      <c r="G440" s="1" t="str">
        <f>IFERROR(__xludf.DUMMYFUNCTION(" QUERY(Request_Import!A440:H440, ""Select H"")"),"")</f>
        <v/>
      </c>
      <c r="H440" s="1" t="str">
        <f>IFERROR(__xludf.DUMMYFUNCTION(" IF(ISBLANK(B440), """", TIMEVALUE(ARRAYFORMULA(QUERY(Request_Import!D440:K440, ""Select I""))))"),"")</f>
        <v/>
      </c>
      <c r="I440" s="1" t="str">
        <f>IFERROR(__xludf.DUMMYFUNCTION(" QUERY(Request_Import!A440:J440, ""Select F"")"),"")</f>
        <v/>
      </c>
      <c r="J440" s="1" t="str">
        <f>IFERROR(__xludf.DUMMYFUNCTION(" QUERY(Request_Import!A440:J440, ""Select J"")"),"")</f>
        <v/>
      </c>
    </row>
    <row r="441">
      <c r="A441" s="9" t="str">
        <f t="array" ref="A441">IF(ISBLANK(B441), "", concatenate("R", ROW()))</f>
        <v/>
      </c>
      <c r="B441" s="9" t="str">
        <f>IFERROR(__xludf.DUMMYFUNCTION(" QUERY(Request_Import!A441:H441, ""Select B"")"),"")</f>
        <v/>
      </c>
      <c r="C441" s="1" t="str">
        <f>IFERROR(__xludf.DUMMYFUNCTION(" QUERY(Request_Import!A441:H441, ""Select C"")"),"")</f>
        <v/>
      </c>
      <c r="D441" s="1" t="str">
        <f>IFERROR(__xludf.DUMMYFUNCTION(" QUERY(Request_Import!A441:H441, ""Select D"")"),"")</f>
        <v/>
      </c>
      <c r="E441" s="1" t="str">
        <f>IFERROR(__xludf.DUMMYFUNCTION(" QUERY(Request_Import!A441:H441, ""Select E"")"),"")</f>
        <v/>
      </c>
      <c r="F441" s="1" t="str">
        <f>IFERROR(__xludf.DUMMYFUNCTION(" QUERY(Request_Import!A441:H441, ""Select G"")"),"")</f>
        <v/>
      </c>
      <c r="G441" s="1" t="str">
        <f>IFERROR(__xludf.DUMMYFUNCTION(" QUERY(Request_Import!A441:H441, ""Select H"")"),"")</f>
        <v/>
      </c>
      <c r="H441" s="1" t="str">
        <f>IFERROR(__xludf.DUMMYFUNCTION(" IF(ISBLANK(B441), """", TIMEVALUE(ARRAYFORMULA(QUERY(Request_Import!D441:K441, ""Select I""))))"),"")</f>
        <v/>
      </c>
      <c r="I441" s="1" t="str">
        <f>IFERROR(__xludf.DUMMYFUNCTION(" QUERY(Request_Import!A441:J441, ""Select F"")"),"")</f>
        <v/>
      </c>
      <c r="J441" s="1" t="str">
        <f>IFERROR(__xludf.DUMMYFUNCTION(" QUERY(Request_Import!A441:J441, ""Select J"")"),"")</f>
        <v/>
      </c>
    </row>
    <row r="442">
      <c r="A442" s="9" t="str">
        <f t="array" ref="A442">IF(ISBLANK(B442), "", concatenate("R", ROW()))</f>
        <v/>
      </c>
      <c r="B442" s="9" t="str">
        <f>IFERROR(__xludf.DUMMYFUNCTION(" QUERY(Request_Import!A442:H442, ""Select B"")"),"")</f>
        <v/>
      </c>
      <c r="C442" s="1" t="str">
        <f>IFERROR(__xludf.DUMMYFUNCTION(" QUERY(Request_Import!A442:H442, ""Select C"")"),"")</f>
        <v/>
      </c>
      <c r="D442" s="1" t="str">
        <f>IFERROR(__xludf.DUMMYFUNCTION(" QUERY(Request_Import!A442:H442, ""Select D"")"),"")</f>
        <v/>
      </c>
      <c r="E442" s="1" t="str">
        <f>IFERROR(__xludf.DUMMYFUNCTION(" QUERY(Request_Import!A442:H442, ""Select E"")"),"")</f>
        <v/>
      </c>
      <c r="F442" s="1" t="str">
        <f>IFERROR(__xludf.DUMMYFUNCTION(" QUERY(Request_Import!A442:H442, ""Select G"")"),"")</f>
        <v/>
      </c>
      <c r="G442" s="1" t="str">
        <f>IFERROR(__xludf.DUMMYFUNCTION(" QUERY(Request_Import!A442:H442, ""Select H"")"),"")</f>
        <v/>
      </c>
      <c r="H442" s="1" t="str">
        <f>IFERROR(__xludf.DUMMYFUNCTION(" IF(ISBLANK(B442), """", TIMEVALUE(ARRAYFORMULA(QUERY(Request_Import!D442:K442, ""Select I""))))"),"")</f>
        <v/>
      </c>
      <c r="I442" s="1" t="str">
        <f>IFERROR(__xludf.DUMMYFUNCTION(" QUERY(Request_Import!A442:J442, ""Select F"")"),"")</f>
        <v/>
      </c>
      <c r="J442" s="1" t="str">
        <f>IFERROR(__xludf.DUMMYFUNCTION(" QUERY(Request_Import!A442:J442, ""Select J"")"),"")</f>
        <v/>
      </c>
    </row>
    <row r="443">
      <c r="A443" s="9" t="str">
        <f t="array" ref="A443">IF(ISBLANK(B443), "", concatenate("R", ROW()))</f>
        <v/>
      </c>
      <c r="B443" s="9" t="str">
        <f>IFERROR(__xludf.DUMMYFUNCTION(" QUERY(Request_Import!A443:H443, ""Select B"")"),"")</f>
        <v/>
      </c>
      <c r="C443" s="1" t="str">
        <f>IFERROR(__xludf.DUMMYFUNCTION(" QUERY(Request_Import!A443:H443, ""Select C"")"),"")</f>
        <v/>
      </c>
      <c r="D443" s="1" t="str">
        <f>IFERROR(__xludf.DUMMYFUNCTION(" QUERY(Request_Import!A443:H443, ""Select D"")"),"")</f>
        <v/>
      </c>
      <c r="E443" s="1" t="str">
        <f>IFERROR(__xludf.DUMMYFUNCTION(" QUERY(Request_Import!A443:H443, ""Select E"")"),"")</f>
        <v/>
      </c>
      <c r="F443" s="1" t="str">
        <f>IFERROR(__xludf.DUMMYFUNCTION(" QUERY(Request_Import!A443:H443, ""Select G"")"),"")</f>
        <v/>
      </c>
      <c r="G443" s="1" t="str">
        <f>IFERROR(__xludf.DUMMYFUNCTION(" QUERY(Request_Import!A443:H443, ""Select H"")"),"")</f>
        <v/>
      </c>
      <c r="H443" s="1" t="str">
        <f>IFERROR(__xludf.DUMMYFUNCTION(" IF(ISBLANK(B443), """", TIMEVALUE(ARRAYFORMULA(QUERY(Request_Import!D443:K443, ""Select I""))))"),"")</f>
        <v/>
      </c>
      <c r="I443" s="1" t="str">
        <f>IFERROR(__xludf.DUMMYFUNCTION(" QUERY(Request_Import!A443:J443, ""Select F"")"),"")</f>
        <v/>
      </c>
      <c r="J443" s="1" t="str">
        <f>IFERROR(__xludf.DUMMYFUNCTION(" QUERY(Request_Import!A443:J443, ""Select J"")"),"")</f>
        <v/>
      </c>
    </row>
    <row r="444">
      <c r="A444" s="9" t="str">
        <f t="array" ref="A444">IF(ISBLANK(B444), "", concatenate("R", ROW()))</f>
        <v/>
      </c>
      <c r="B444" s="9" t="str">
        <f>IFERROR(__xludf.DUMMYFUNCTION(" QUERY(Request_Import!A444:H444, ""Select B"")"),"")</f>
        <v/>
      </c>
      <c r="C444" s="1" t="str">
        <f>IFERROR(__xludf.DUMMYFUNCTION(" QUERY(Request_Import!A444:H444, ""Select C"")"),"")</f>
        <v/>
      </c>
      <c r="D444" s="1" t="str">
        <f>IFERROR(__xludf.DUMMYFUNCTION(" QUERY(Request_Import!A444:H444, ""Select D"")"),"")</f>
        <v/>
      </c>
      <c r="E444" s="1" t="str">
        <f>IFERROR(__xludf.DUMMYFUNCTION(" QUERY(Request_Import!A444:H444, ""Select E"")"),"")</f>
        <v/>
      </c>
      <c r="F444" s="1" t="str">
        <f>IFERROR(__xludf.DUMMYFUNCTION(" QUERY(Request_Import!A444:H444, ""Select G"")"),"")</f>
        <v/>
      </c>
      <c r="G444" s="1" t="str">
        <f>IFERROR(__xludf.DUMMYFUNCTION(" QUERY(Request_Import!A444:H444, ""Select H"")"),"")</f>
        <v/>
      </c>
      <c r="H444" s="1" t="str">
        <f>IFERROR(__xludf.DUMMYFUNCTION(" IF(ISBLANK(B444), """", TIMEVALUE(ARRAYFORMULA(QUERY(Request_Import!D444:K444, ""Select I""))))"),"")</f>
        <v/>
      </c>
      <c r="I444" s="1" t="str">
        <f>IFERROR(__xludf.DUMMYFUNCTION(" QUERY(Request_Import!A444:J444, ""Select F"")"),"")</f>
        <v/>
      </c>
      <c r="J444" s="1" t="str">
        <f>IFERROR(__xludf.DUMMYFUNCTION(" QUERY(Request_Import!A444:J444, ""Select J"")"),"")</f>
        <v/>
      </c>
    </row>
    <row r="445">
      <c r="A445" s="9" t="str">
        <f t="array" ref="A445">IF(ISBLANK(B445), "", concatenate("R", ROW()))</f>
        <v/>
      </c>
      <c r="B445" s="9" t="str">
        <f>IFERROR(__xludf.DUMMYFUNCTION(" QUERY(Request_Import!A445:H445, ""Select B"")"),"")</f>
        <v/>
      </c>
      <c r="C445" s="1" t="str">
        <f>IFERROR(__xludf.DUMMYFUNCTION(" QUERY(Request_Import!A445:H445, ""Select C"")"),"")</f>
        <v/>
      </c>
      <c r="D445" s="1" t="str">
        <f>IFERROR(__xludf.DUMMYFUNCTION(" QUERY(Request_Import!A445:H445, ""Select D"")"),"")</f>
        <v/>
      </c>
      <c r="E445" s="1" t="str">
        <f>IFERROR(__xludf.DUMMYFUNCTION(" QUERY(Request_Import!A445:H445, ""Select E"")"),"")</f>
        <v/>
      </c>
      <c r="F445" s="1" t="str">
        <f>IFERROR(__xludf.DUMMYFUNCTION(" QUERY(Request_Import!A445:H445, ""Select G"")"),"")</f>
        <v/>
      </c>
      <c r="G445" s="1" t="str">
        <f>IFERROR(__xludf.DUMMYFUNCTION(" QUERY(Request_Import!A445:H445, ""Select H"")"),"")</f>
        <v/>
      </c>
      <c r="H445" s="1" t="str">
        <f>IFERROR(__xludf.DUMMYFUNCTION(" IF(ISBLANK(B445), """", TIMEVALUE(ARRAYFORMULA(QUERY(Request_Import!D445:K445, ""Select I""))))"),"")</f>
        <v/>
      </c>
      <c r="I445" s="1" t="str">
        <f>IFERROR(__xludf.DUMMYFUNCTION(" QUERY(Request_Import!A445:J445, ""Select F"")"),"")</f>
        <v/>
      </c>
      <c r="J445" s="1" t="str">
        <f>IFERROR(__xludf.DUMMYFUNCTION(" QUERY(Request_Import!A445:J445, ""Select J"")"),"")</f>
        <v/>
      </c>
    </row>
    <row r="446">
      <c r="A446" s="9" t="str">
        <f t="array" ref="A446">IF(ISBLANK(B446), "", concatenate("R", ROW()))</f>
        <v/>
      </c>
      <c r="B446" s="9" t="str">
        <f>IFERROR(__xludf.DUMMYFUNCTION(" QUERY(Request_Import!A446:H446, ""Select B"")"),"")</f>
        <v/>
      </c>
      <c r="C446" s="1" t="str">
        <f>IFERROR(__xludf.DUMMYFUNCTION(" QUERY(Request_Import!A446:H446, ""Select C"")"),"")</f>
        <v/>
      </c>
      <c r="D446" s="1" t="str">
        <f>IFERROR(__xludf.DUMMYFUNCTION(" QUERY(Request_Import!A446:H446, ""Select D"")"),"")</f>
        <v/>
      </c>
      <c r="E446" s="1" t="str">
        <f>IFERROR(__xludf.DUMMYFUNCTION(" QUERY(Request_Import!A446:H446, ""Select E"")"),"")</f>
        <v/>
      </c>
      <c r="F446" s="1" t="str">
        <f>IFERROR(__xludf.DUMMYFUNCTION(" QUERY(Request_Import!A446:H446, ""Select G"")"),"")</f>
        <v/>
      </c>
      <c r="G446" s="1" t="str">
        <f>IFERROR(__xludf.DUMMYFUNCTION(" QUERY(Request_Import!A446:H446, ""Select H"")"),"")</f>
        <v/>
      </c>
      <c r="H446" s="1" t="str">
        <f>IFERROR(__xludf.DUMMYFUNCTION(" IF(ISBLANK(B446), """", TIMEVALUE(ARRAYFORMULA(QUERY(Request_Import!D446:K446, ""Select I""))))"),"")</f>
        <v/>
      </c>
      <c r="I446" s="1" t="str">
        <f>IFERROR(__xludf.DUMMYFUNCTION(" QUERY(Request_Import!A446:J446, ""Select F"")"),"")</f>
        <v/>
      </c>
      <c r="J446" s="1" t="str">
        <f>IFERROR(__xludf.DUMMYFUNCTION(" QUERY(Request_Import!A446:J446, ""Select J"")"),"")</f>
        <v/>
      </c>
    </row>
    <row r="447">
      <c r="A447" s="9" t="str">
        <f t="array" ref="A447">IF(ISBLANK(B447), "", concatenate("R", ROW()))</f>
        <v/>
      </c>
      <c r="B447" s="9" t="str">
        <f>IFERROR(__xludf.DUMMYFUNCTION(" QUERY(Request_Import!A447:H447, ""Select B"")"),"")</f>
        <v/>
      </c>
      <c r="C447" s="1" t="str">
        <f>IFERROR(__xludf.DUMMYFUNCTION(" QUERY(Request_Import!A447:H447, ""Select C"")"),"")</f>
        <v/>
      </c>
      <c r="D447" s="1" t="str">
        <f>IFERROR(__xludf.DUMMYFUNCTION(" QUERY(Request_Import!A447:H447, ""Select D"")"),"")</f>
        <v/>
      </c>
      <c r="E447" s="1" t="str">
        <f>IFERROR(__xludf.DUMMYFUNCTION(" QUERY(Request_Import!A447:H447, ""Select E"")"),"")</f>
        <v/>
      </c>
      <c r="F447" s="1" t="str">
        <f>IFERROR(__xludf.DUMMYFUNCTION(" QUERY(Request_Import!A447:H447, ""Select G"")"),"")</f>
        <v/>
      </c>
      <c r="G447" s="1" t="str">
        <f>IFERROR(__xludf.DUMMYFUNCTION(" QUERY(Request_Import!A447:H447, ""Select H"")"),"")</f>
        <v/>
      </c>
      <c r="H447" s="1" t="str">
        <f>IFERROR(__xludf.DUMMYFUNCTION(" IF(ISBLANK(B447), """", TIMEVALUE(ARRAYFORMULA(QUERY(Request_Import!D447:K447, ""Select I""))))"),"")</f>
        <v/>
      </c>
      <c r="I447" s="1" t="str">
        <f>IFERROR(__xludf.DUMMYFUNCTION(" QUERY(Request_Import!A447:J447, ""Select F"")"),"")</f>
        <v/>
      </c>
      <c r="J447" s="1" t="str">
        <f>IFERROR(__xludf.DUMMYFUNCTION(" QUERY(Request_Import!A447:J447, ""Select J"")"),"")</f>
        <v/>
      </c>
    </row>
    <row r="448">
      <c r="A448" s="9" t="str">
        <f t="array" ref="A448">IF(ISBLANK(B448), "", concatenate("R", ROW()))</f>
        <v/>
      </c>
      <c r="B448" s="9" t="str">
        <f>IFERROR(__xludf.DUMMYFUNCTION(" QUERY(Request_Import!A448:H448, ""Select B"")"),"")</f>
        <v/>
      </c>
      <c r="C448" s="1" t="str">
        <f>IFERROR(__xludf.DUMMYFUNCTION(" QUERY(Request_Import!A448:H448, ""Select C"")"),"")</f>
        <v/>
      </c>
      <c r="D448" s="1" t="str">
        <f>IFERROR(__xludf.DUMMYFUNCTION(" QUERY(Request_Import!A448:H448, ""Select D"")"),"")</f>
        <v/>
      </c>
      <c r="E448" s="1" t="str">
        <f>IFERROR(__xludf.DUMMYFUNCTION(" QUERY(Request_Import!A448:H448, ""Select E"")"),"")</f>
        <v/>
      </c>
      <c r="F448" s="1" t="str">
        <f>IFERROR(__xludf.DUMMYFUNCTION(" QUERY(Request_Import!A448:H448, ""Select G"")"),"")</f>
        <v/>
      </c>
      <c r="G448" s="1" t="str">
        <f>IFERROR(__xludf.DUMMYFUNCTION(" QUERY(Request_Import!A448:H448, ""Select H"")"),"")</f>
        <v/>
      </c>
      <c r="H448" s="1" t="str">
        <f>IFERROR(__xludf.DUMMYFUNCTION(" IF(ISBLANK(B448), """", TIMEVALUE(ARRAYFORMULA(QUERY(Request_Import!D448:K448, ""Select I""))))"),"")</f>
        <v/>
      </c>
      <c r="I448" s="1" t="str">
        <f>IFERROR(__xludf.DUMMYFUNCTION(" QUERY(Request_Import!A448:J448, ""Select F"")"),"")</f>
        <v/>
      </c>
      <c r="J448" s="1" t="str">
        <f>IFERROR(__xludf.DUMMYFUNCTION(" QUERY(Request_Import!A448:J448, ""Select J"")"),"")</f>
        <v/>
      </c>
    </row>
    <row r="449">
      <c r="A449" s="9" t="str">
        <f t="array" ref="A449">IF(ISBLANK(B449), "", concatenate("R", ROW()))</f>
        <v/>
      </c>
      <c r="B449" s="9" t="str">
        <f>IFERROR(__xludf.DUMMYFUNCTION(" QUERY(Request_Import!A449:H449, ""Select B"")"),"")</f>
        <v/>
      </c>
      <c r="C449" s="1" t="str">
        <f>IFERROR(__xludf.DUMMYFUNCTION(" QUERY(Request_Import!A449:H449, ""Select C"")"),"")</f>
        <v/>
      </c>
      <c r="D449" s="1" t="str">
        <f>IFERROR(__xludf.DUMMYFUNCTION(" QUERY(Request_Import!A449:H449, ""Select D"")"),"")</f>
        <v/>
      </c>
      <c r="E449" s="1" t="str">
        <f>IFERROR(__xludf.DUMMYFUNCTION(" QUERY(Request_Import!A449:H449, ""Select E"")"),"")</f>
        <v/>
      </c>
      <c r="F449" s="1" t="str">
        <f>IFERROR(__xludf.DUMMYFUNCTION(" QUERY(Request_Import!A449:H449, ""Select G"")"),"")</f>
        <v/>
      </c>
      <c r="G449" s="1" t="str">
        <f>IFERROR(__xludf.DUMMYFUNCTION(" QUERY(Request_Import!A449:H449, ""Select H"")"),"")</f>
        <v/>
      </c>
      <c r="H449" s="1" t="str">
        <f>IFERROR(__xludf.DUMMYFUNCTION(" IF(ISBLANK(B449), """", TIMEVALUE(ARRAYFORMULA(QUERY(Request_Import!D449:K449, ""Select I""))))"),"")</f>
        <v/>
      </c>
      <c r="I449" s="1" t="str">
        <f>IFERROR(__xludf.DUMMYFUNCTION(" QUERY(Request_Import!A449:J449, ""Select F"")"),"")</f>
        <v/>
      </c>
      <c r="J449" s="1" t="str">
        <f>IFERROR(__xludf.DUMMYFUNCTION(" QUERY(Request_Import!A449:J449, ""Select J"")"),"")</f>
        <v/>
      </c>
    </row>
    <row r="450">
      <c r="A450" s="9" t="str">
        <f t="array" ref="A450">IF(ISBLANK(B450), "", concatenate("R", ROW()))</f>
        <v/>
      </c>
      <c r="B450" s="9" t="str">
        <f>IFERROR(__xludf.DUMMYFUNCTION(" QUERY(Request_Import!A450:H450, ""Select B"")"),"")</f>
        <v/>
      </c>
      <c r="C450" s="1" t="str">
        <f>IFERROR(__xludf.DUMMYFUNCTION(" QUERY(Request_Import!A450:H450, ""Select C"")"),"")</f>
        <v/>
      </c>
      <c r="D450" s="1" t="str">
        <f>IFERROR(__xludf.DUMMYFUNCTION(" QUERY(Request_Import!A450:H450, ""Select D"")"),"")</f>
        <v/>
      </c>
      <c r="E450" s="1" t="str">
        <f>IFERROR(__xludf.DUMMYFUNCTION(" QUERY(Request_Import!A450:H450, ""Select E"")"),"")</f>
        <v/>
      </c>
      <c r="F450" s="1" t="str">
        <f>IFERROR(__xludf.DUMMYFUNCTION(" QUERY(Request_Import!A450:H450, ""Select G"")"),"")</f>
        <v/>
      </c>
      <c r="G450" s="1" t="str">
        <f>IFERROR(__xludf.DUMMYFUNCTION(" QUERY(Request_Import!A450:H450, ""Select H"")"),"")</f>
        <v/>
      </c>
      <c r="H450" s="1" t="str">
        <f>IFERROR(__xludf.DUMMYFUNCTION(" IF(ISBLANK(B450), """", TIMEVALUE(ARRAYFORMULA(QUERY(Request_Import!D450:K450, ""Select I""))))"),"")</f>
        <v/>
      </c>
      <c r="I450" s="1" t="str">
        <f>IFERROR(__xludf.DUMMYFUNCTION(" QUERY(Request_Import!A450:J450, ""Select F"")"),"")</f>
        <v/>
      </c>
      <c r="J450" s="1" t="str">
        <f>IFERROR(__xludf.DUMMYFUNCTION(" QUERY(Request_Import!A450:J450, ""Select J"")"),"")</f>
        <v/>
      </c>
    </row>
    <row r="451">
      <c r="A451" s="9" t="str">
        <f t="array" ref="A451">IF(ISBLANK(B451), "", concatenate("R", ROW()))</f>
        <v/>
      </c>
      <c r="B451" s="9" t="str">
        <f>IFERROR(__xludf.DUMMYFUNCTION(" QUERY(Request_Import!A451:H451, ""Select B"")"),"")</f>
        <v/>
      </c>
      <c r="C451" s="1" t="str">
        <f>IFERROR(__xludf.DUMMYFUNCTION(" QUERY(Request_Import!A451:H451, ""Select C"")"),"")</f>
        <v/>
      </c>
      <c r="D451" s="1" t="str">
        <f>IFERROR(__xludf.DUMMYFUNCTION(" QUERY(Request_Import!A451:H451, ""Select D"")"),"")</f>
        <v/>
      </c>
      <c r="E451" s="1" t="str">
        <f>IFERROR(__xludf.DUMMYFUNCTION(" QUERY(Request_Import!A451:H451, ""Select E"")"),"")</f>
        <v/>
      </c>
      <c r="F451" s="1" t="str">
        <f>IFERROR(__xludf.DUMMYFUNCTION(" QUERY(Request_Import!A451:H451, ""Select G"")"),"")</f>
        <v/>
      </c>
      <c r="G451" s="1" t="str">
        <f>IFERROR(__xludf.DUMMYFUNCTION(" QUERY(Request_Import!A451:H451, ""Select H"")"),"")</f>
        <v/>
      </c>
      <c r="H451" s="1" t="str">
        <f>IFERROR(__xludf.DUMMYFUNCTION(" IF(ISBLANK(B451), """", TIMEVALUE(ARRAYFORMULA(QUERY(Request_Import!D451:K451, ""Select I""))))"),"")</f>
        <v/>
      </c>
      <c r="I451" s="1" t="str">
        <f>IFERROR(__xludf.DUMMYFUNCTION(" QUERY(Request_Import!A451:J451, ""Select F"")"),"")</f>
        <v/>
      </c>
      <c r="J451" s="1" t="str">
        <f>IFERROR(__xludf.DUMMYFUNCTION(" QUERY(Request_Import!A451:J451, ""Select J"")"),"")</f>
        <v/>
      </c>
    </row>
    <row r="452">
      <c r="A452" s="9" t="str">
        <f t="array" ref="A452">IF(ISBLANK(B452), "", concatenate("R", ROW()))</f>
        <v/>
      </c>
      <c r="B452" s="9" t="str">
        <f>IFERROR(__xludf.DUMMYFUNCTION(" QUERY(Request_Import!A452:H452, ""Select B"")"),"")</f>
        <v/>
      </c>
      <c r="C452" s="1" t="str">
        <f>IFERROR(__xludf.DUMMYFUNCTION(" QUERY(Request_Import!A452:H452, ""Select C"")"),"")</f>
        <v/>
      </c>
      <c r="D452" s="1" t="str">
        <f>IFERROR(__xludf.DUMMYFUNCTION(" QUERY(Request_Import!A452:H452, ""Select D"")"),"")</f>
        <v/>
      </c>
      <c r="E452" s="1" t="str">
        <f>IFERROR(__xludf.DUMMYFUNCTION(" QUERY(Request_Import!A452:H452, ""Select E"")"),"")</f>
        <v/>
      </c>
      <c r="F452" s="1" t="str">
        <f>IFERROR(__xludf.DUMMYFUNCTION(" QUERY(Request_Import!A452:H452, ""Select G"")"),"")</f>
        <v/>
      </c>
      <c r="G452" s="1" t="str">
        <f>IFERROR(__xludf.DUMMYFUNCTION(" QUERY(Request_Import!A452:H452, ""Select H"")"),"")</f>
        <v/>
      </c>
      <c r="H452" s="1" t="str">
        <f>IFERROR(__xludf.DUMMYFUNCTION(" IF(ISBLANK(B452), """", TIMEVALUE(ARRAYFORMULA(QUERY(Request_Import!D452:K452, ""Select I""))))"),"")</f>
        <v/>
      </c>
      <c r="I452" s="1" t="str">
        <f>IFERROR(__xludf.DUMMYFUNCTION(" QUERY(Request_Import!A452:J452, ""Select F"")"),"")</f>
        <v/>
      </c>
      <c r="J452" s="1" t="str">
        <f>IFERROR(__xludf.DUMMYFUNCTION(" QUERY(Request_Import!A452:J452, ""Select J"")"),"")</f>
        <v/>
      </c>
    </row>
    <row r="453">
      <c r="A453" s="9" t="str">
        <f t="array" ref="A453">IF(ISBLANK(B453), "", concatenate("R", ROW()))</f>
        <v/>
      </c>
      <c r="B453" s="9" t="str">
        <f>IFERROR(__xludf.DUMMYFUNCTION(" QUERY(Request_Import!A453:H453, ""Select B"")"),"")</f>
        <v/>
      </c>
      <c r="C453" s="1" t="str">
        <f>IFERROR(__xludf.DUMMYFUNCTION(" QUERY(Request_Import!A453:H453, ""Select C"")"),"")</f>
        <v/>
      </c>
      <c r="D453" s="1" t="str">
        <f>IFERROR(__xludf.DUMMYFUNCTION(" QUERY(Request_Import!A453:H453, ""Select D"")"),"")</f>
        <v/>
      </c>
      <c r="E453" s="1" t="str">
        <f>IFERROR(__xludf.DUMMYFUNCTION(" QUERY(Request_Import!A453:H453, ""Select E"")"),"")</f>
        <v/>
      </c>
      <c r="F453" s="1" t="str">
        <f>IFERROR(__xludf.DUMMYFUNCTION(" QUERY(Request_Import!A453:H453, ""Select G"")"),"")</f>
        <v/>
      </c>
      <c r="G453" s="1" t="str">
        <f>IFERROR(__xludf.DUMMYFUNCTION(" QUERY(Request_Import!A453:H453, ""Select H"")"),"")</f>
        <v/>
      </c>
      <c r="H453" s="1" t="str">
        <f>IFERROR(__xludf.DUMMYFUNCTION(" IF(ISBLANK(B453), """", TIMEVALUE(ARRAYFORMULA(QUERY(Request_Import!D453:K453, ""Select I""))))"),"")</f>
        <v/>
      </c>
      <c r="I453" s="1" t="str">
        <f>IFERROR(__xludf.DUMMYFUNCTION(" QUERY(Request_Import!A453:J453, ""Select F"")"),"")</f>
        <v/>
      </c>
      <c r="J453" s="1" t="str">
        <f>IFERROR(__xludf.DUMMYFUNCTION(" QUERY(Request_Import!A453:J453, ""Select J"")"),"")</f>
        <v/>
      </c>
    </row>
    <row r="454">
      <c r="A454" s="9" t="str">
        <f t="array" ref="A454">IF(ISBLANK(B454), "", concatenate("R", ROW()))</f>
        <v/>
      </c>
      <c r="B454" s="9" t="str">
        <f>IFERROR(__xludf.DUMMYFUNCTION(" QUERY(Request_Import!A454:H454, ""Select B"")"),"")</f>
        <v/>
      </c>
      <c r="C454" s="1" t="str">
        <f>IFERROR(__xludf.DUMMYFUNCTION(" QUERY(Request_Import!A454:H454, ""Select C"")"),"")</f>
        <v/>
      </c>
      <c r="D454" s="1" t="str">
        <f>IFERROR(__xludf.DUMMYFUNCTION(" QUERY(Request_Import!A454:H454, ""Select D"")"),"")</f>
        <v/>
      </c>
      <c r="E454" s="1" t="str">
        <f>IFERROR(__xludf.DUMMYFUNCTION(" QUERY(Request_Import!A454:H454, ""Select E"")"),"")</f>
        <v/>
      </c>
      <c r="F454" s="1" t="str">
        <f>IFERROR(__xludf.DUMMYFUNCTION(" QUERY(Request_Import!A454:H454, ""Select G"")"),"")</f>
        <v/>
      </c>
      <c r="G454" s="1" t="str">
        <f>IFERROR(__xludf.DUMMYFUNCTION(" QUERY(Request_Import!A454:H454, ""Select H"")"),"")</f>
        <v/>
      </c>
      <c r="H454" s="1" t="str">
        <f>IFERROR(__xludf.DUMMYFUNCTION(" IF(ISBLANK(B454), """", TIMEVALUE(ARRAYFORMULA(QUERY(Request_Import!D454:K454, ""Select I""))))"),"")</f>
        <v/>
      </c>
      <c r="I454" s="1" t="str">
        <f>IFERROR(__xludf.DUMMYFUNCTION(" QUERY(Request_Import!A454:J454, ""Select F"")"),"")</f>
        <v/>
      </c>
      <c r="J454" s="1" t="str">
        <f>IFERROR(__xludf.DUMMYFUNCTION(" QUERY(Request_Import!A454:J454, ""Select J"")"),"")</f>
        <v/>
      </c>
    </row>
    <row r="455">
      <c r="A455" s="9" t="str">
        <f t="array" ref="A455">IF(ISBLANK(B455), "", concatenate("R", ROW()))</f>
        <v/>
      </c>
      <c r="B455" s="9" t="str">
        <f>IFERROR(__xludf.DUMMYFUNCTION(" QUERY(Request_Import!A455:H455, ""Select B"")"),"")</f>
        <v/>
      </c>
      <c r="C455" s="1" t="str">
        <f>IFERROR(__xludf.DUMMYFUNCTION(" QUERY(Request_Import!A455:H455, ""Select C"")"),"")</f>
        <v/>
      </c>
      <c r="D455" s="1" t="str">
        <f>IFERROR(__xludf.DUMMYFUNCTION(" QUERY(Request_Import!A455:H455, ""Select D"")"),"")</f>
        <v/>
      </c>
      <c r="E455" s="1" t="str">
        <f>IFERROR(__xludf.DUMMYFUNCTION(" QUERY(Request_Import!A455:H455, ""Select E"")"),"")</f>
        <v/>
      </c>
      <c r="F455" s="1" t="str">
        <f>IFERROR(__xludf.DUMMYFUNCTION(" QUERY(Request_Import!A455:H455, ""Select G"")"),"")</f>
        <v/>
      </c>
      <c r="G455" s="1" t="str">
        <f>IFERROR(__xludf.DUMMYFUNCTION(" QUERY(Request_Import!A455:H455, ""Select H"")"),"")</f>
        <v/>
      </c>
      <c r="H455" s="1" t="str">
        <f>IFERROR(__xludf.DUMMYFUNCTION(" IF(ISBLANK(B455), """", TIMEVALUE(ARRAYFORMULA(QUERY(Request_Import!D455:K455, ""Select I""))))"),"")</f>
        <v/>
      </c>
      <c r="I455" s="1" t="str">
        <f>IFERROR(__xludf.DUMMYFUNCTION(" QUERY(Request_Import!A455:J455, ""Select F"")"),"")</f>
        <v/>
      </c>
      <c r="J455" s="1" t="str">
        <f>IFERROR(__xludf.DUMMYFUNCTION(" QUERY(Request_Import!A455:J455, ""Select J"")"),"")</f>
        <v/>
      </c>
    </row>
    <row r="456">
      <c r="A456" s="9" t="str">
        <f t="array" ref="A456">IF(ISBLANK(B456), "", concatenate("R", ROW()))</f>
        <v/>
      </c>
      <c r="B456" s="9" t="str">
        <f>IFERROR(__xludf.DUMMYFUNCTION(" QUERY(Request_Import!A456:H456, ""Select B"")"),"")</f>
        <v/>
      </c>
      <c r="C456" s="1" t="str">
        <f>IFERROR(__xludf.DUMMYFUNCTION(" QUERY(Request_Import!A456:H456, ""Select C"")"),"")</f>
        <v/>
      </c>
      <c r="D456" s="1" t="str">
        <f>IFERROR(__xludf.DUMMYFUNCTION(" QUERY(Request_Import!A456:H456, ""Select D"")"),"")</f>
        <v/>
      </c>
      <c r="E456" s="1" t="str">
        <f>IFERROR(__xludf.DUMMYFUNCTION(" QUERY(Request_Import!A456:H456, ""Select E"")"),"")</f>
        <v/>
      </c>
      <c r="F456" s="1" t="str">
        <f>IFERROR(__xludf.DUMMYFUNCTION(" QUERY(Request_Import!A456:H456, ""Select G"")"),"")</f>
        <v/>
      </c>
      <c r="G456" s="1" t="str">
        <f>IFERROR(__xludf.DUMMYFUNCTION(" QUERY(Request_Import!A456:H456, ""Select H"")"),"")</f>
        <v/>
      </c>
      <c r="H456" s="1" t="str">
        <f>IFERROR(__xludf.DUMMYFUNCTION(" IF(ISBLANK(B456), """", TIMEVALUE(ARRAYFORMULA(QUERY(Request_Import!D456:K456, ""Select I""))))"),"")</f>
        <v/>
      </c>
      <c r="I456" s="1" t="str">
        <f>IFERROR(__xludf.DUMMYFUNCTION(" QUERY(Request_Import!A456:J456, ""Select F"")"),"")</f>
        <v/>
      </c>
      <c r="J456" s="1" t="str">
        <f>IFERROR(__xludf.DUMMYFUNCTION(" QUERY(Request_Import!A456:J456, ""Select J"")"),"")</f>
        <v/>
      </c>
    </row>
    <row r="457">
      <c r="A457" s="9" t="str">
        <f t="array" ref="A457">IF(ISBLANK(B457), "", concatenate("R", ROW()))</f>
        <v/>
      </c>
      <c r="B457" s="9" t="str">
        <f>IFERROR(__xludf.DUMMYFUNCTION(" QUERY(Request_Import!A457:H457, ""Select B"")"),"")</f>
        <v/>
      </c>
      <c r="C457" s="1" t="str">
        <f>IFERROR(__xludf.DUMMYFUNCTION(" QUERY(Request_Import!A457:H457, ""Select C"")"),"")</f>
        <v/>
      </c>
      <c r="D457" s="1" t="str">
        <f>IFERROR(__xludf.DUMMYFUNCTION(" QUERY(Request_Import!A457:H457, ""Select D"")"),"")</f>
        <v/>
      </c>
      <c r="E457" s="1" t="str">
        <f>IFERROR(__xludf.DUMMYFUNCTION(" QUERY(Request_Import!A457:H457, ""Select E"")"),"")</f>
        <v/>
      </c>
      <c r="F457" s="1" t="str">
        <f>IFERROR(__xludf.DUMMYFUNCTION(" QUERY(Request_Import!A457:H457, ""Select G"")"),"")</f>
        <v/>
      </c>
      <c r="G457" s="1" t="str">
        <f>IFERROR(__xludf.DUMMYFUNCTION(" QUERY(Request_Import!A457:H457, ""Select H"")"),"")</f>
        <v/>
      </c>
      <c r="H457" s="1" t="str">
        <f>IFERROR(__xludf.DUMMYFUNCTION(" IF(ISBLANK(B457), """", TIMEVALUE(ARRAYFORMULA(QUERY(Request_Import!D457:K457, ""Select I""))))"),"")</f>
        <v/>
      </c>
      <c r="I457" s="1" t="str">
        <f>IFERROR(__xludf.DUMMYFUNCTION(" QUERY(Request_Import!A457:J457, ""Select F"")"),"")</f>
        <v/>
      </c>
      <c r="J457" s="1" t="str">
        <f>IFERROR(__xludf.DUMMYFUNCTION(" QUERY(Request_Import!A457:J457, ""Select J"")"),"")</f>
        <v/>
      </c>
    </row>
    <row r="458">
      <c r="A458" s="9" t="str">
        <f t="array" ref="A458">IF(ISBLANK(B458), "", concatenate("R", ROW()))</f>
        <v/>
      </c>
      <c r="B458" s="9" t="str">
        <f>IFERROR(__xludf.DUMMYFUNCTION(" QUERY(Request_Import!A458:H458, ""Select B"")"),"")</f>
        <v/>
      </c>
      <c r="C458" s="1" t="str">
        <f>IFERROR(__xludf.DUMMYFUNCTION(" QUERY(Request_Import!A458:H458, ""Select C"")"),"")</f>
        <v/>
      </c>
      <c r="D458" s="1" t="str">
        <f>IFERROR(__xludf.DUMMYFUNCTION(" QUERY(Request_Import!A458:H458, ""Select D"")"),"")</f>
        <v/>
      </c>
      <c r="E458" s="1" t="str">
        <f>IFERROR(__xludf.DUMMYFUNCTION(" QUERY(Request_Import!A458:H458, ""Select E"")"),"")</f>
        <v/>
      </c>
      <c r="F458" s="1" t="str">
        <f>IFERROR(__xludf.DUMMYFUNCTION(" QUERY(Request_Import!A458:H458, ""Select G"")"),"")</f>
        <v/>
      </c>
      <c r="G458" s="1" t="str">
        <f>IFERROR(__xludf.DUMMYFUNCTION(" QUERY(Request_Import!A458:H458, ""Select H"")"),"")</f>
        <v/>
      </c>
      <c r="H458" s="1" t="str">
        <f>IFERROR(__xludf.DUMMYFUNCTION(" IF(ISBLANK(B458), """", TIMEVALUE(ARRAYFORMULA(QUERY(Request_Import!D458:K458, ""Select I""))))"),"")</f>
        <v/>
      </c>
      <c r="I458" s="1" t="str">
        <f>IFERROR(__xludf.DUMMYFUNCTION(" QUERY(Request_Import!A458:J458, ""Select F"")"),"")</f>
        <v/>
      </c>
      <c r="J458" s="1" t="str">
        <f>IFERROR(__xludf.DUMMYFUNCTION(" QUERY(Request_Import!A458:J458, ""Select J"")"),"")</f>
        <v/>
      </c>
    </row>
    <row r="459">
      <c r="A459" s="9" t="str">
        <f t="array" ref="A459">IF(ISBLANK(B459), "", concatenate("R", ROW()))</f>
        <v/>
      </c>
      <c r="B459" s="9" t="str">
        <f>IFERROR(__xludf.DUMMYFUNCTION(" QUERY(Request_Import!A459:H459, ""Select B"")"),"")</f>
        <v/>
      </c>
      <c r="C459" s="1" t="str">
        <f>IFERROR(__xludf.DUMMYFUNCTION(" QUERY(Request_Import!A459:H459, ""Select C"")"),"")</f>
        <v/>
      </c>
      <c r="D459" s="1" t="str">
        <f>IFERROR(__xludf.DUMMYFUNCTION(" QUERY(Request_Import!A459:H459, ""Select D"")"),"")</f>
        <v/>
      </c>
      <c r="E459" s="1" t="str">
        <f>IFERROR(__xludf.DUMMYFUNCTION(" QUERY(Request_Import!A459:H459, ""Select E"")"),"")</f>
        <v/>
      </c>
      <c r="F459" s="1" t="str">
        <f>IFERROR(__xludf.DUMMYFUNCTION(" QUERY(Request_Import!A459:H459, ""Select G"")"),"")</f>
        <v/>
      </c>
      <c r="G459" s="1" t="str">
        <f>IFERROR(__xludf.DUMMYFUNCTION(" QUERY(Request_Import!A459:H459, ""Select H"")"),"")</f>
        <v/>
      </c>
      <c r="H459" s="1" t="str">
        <f>IFERROR(__xludf.DUMMYFUNCTION(" IF(ISBLANK(B459), """", TIMEVALUE(ARRAYFORMULA(QUERY(Request_Import!D459:K459, ""Select I""))))"),"")</f>
        <v/>
      </c>
      <c r="I459" s="1" t="str">
        <f>IFERROR(__xludf.DUMMYFUNCTION(" QUERY(Request_Import!A459:J459, ""Select F"")"),"")</f>
        <v/>
      </c>
      <c r="J459" s="1" t="str">
        <f>IFERROR(__xludf.DUMMYFUNCTION(" QUERY(Request_Import!A459:J459, ""Select J"")"),"")</f>
        <v/>
      </c>
    </row>
    <row r="460">
      <c r="A460" s="9" t="str">
        <f t="array" ref="A460">IF(ISBLANK(B460), "", concatenate("R", ROW()))</f>
        <v/>
      </c>
      <c r="B460" s="9" t="str">
        <f>IFERROR(__xludf.DUMMYFUNCTION(" QUERY(Request_Import!A460:H460, ""Select B"")"),"")</f>
        <v/>
      </c>
      <c r="C460" s="1" t="str">
        <f>IFERROR(__xludf.DUMMYFUNCTION(" QUERY(Request_Import!A460:H460, ""Select C"")"),"")</f>
        <v/>
      </c>
      <c r="D460" s="1" t="str">
        <f>IFERROR(__xludf.DUMMYFUNCTION(" QUERY(Request_Import!A460:H460, ""Select D"")"),"")</f>
        <v/>
      </c>
      <c r="E460" s="1" t="str">
        <f>IFERROR(__xludf.DUMMYFUNCTION(" QUERY(Request_Import!A460:H460, ""Select E"")"),"")</f>
        <v/>
      </c>
      <c r="F460" s="1" t="str">
        <f>IFERROR(__xludf.DUMMYFUNCTION(" QUERY(Request_Import!A460:H460, ""Select G"")"),"")</f>
        <v/>
      </c>
      <c r="G460" s="1" t="str">
        <f>IFERROR(__xludf.DUMMYFUNCTION(" QUERY(Request_Import!A460:H460, ""Select H"")"),"")</f>
        <v/>
      </c>
      <c r="H460" s="1" t="str">
        <f>IFERROR(__xludf.DUMMYFUNCTION(" IF(ISBLANK(B460), """", TIMEVALUE(ARRAYFORMULA(QUERY(Request_Import!D460:K460, ""Select I""))))"),"")</f>
        <v/>
      </c>
      <c r="I460" s="1" t="str">
        <f>IFERROR(__xludf.DUMMYFUNCTION(" QUERY(Request_Import!A460:J460, ""Select F"")"),"")</f>
        <v/>
      </c>
      <c r="J460" s="1" t="str">
        <f>IFERROR(__xludf.DUMMYFUNCTION(" QUERY(Request_Import!A460:J460, ""Select J"")"),"")</f>
        <v/>
      </c>
    </row>
    <row r="461">
      <c r="A461" s="9" t="str">
        <f t="array" ref="A461">IF(ISBLANK(B461), "", concatenate("R", ROW()))</f>
        <v/>
      </c>
      <c r="B461" s="9" t="str">
        <f>IFERROR(__xludf.DUMMYFUNCTION(" QUERY(Request_Import!A461:H461, ""Select B"")"),"")</f>
        <v/>
      </c>
      <c r="C461" s="1" t="str">
        <f>IFERROR(__xludf.DUMMYFUNCTION(" QUERY(Request_Import!A461:H461, ""Select C"")"),"")</f>
        <v/>
      </c>
      <c r="D461" s="1" t="str">
        <f>IFERROR(__xludf.DUMMYFUNCTION(" QUERY(Request_Import!A461:H461, ""Select D"")"),"")</f>
        <v/>
      </c>
      <c r="E461" s="1" t="str">
        <f>IFERROR(__xludf.DUMMYFUNCTION(" QUERY(Request_Import!A461:H461, ""Select E"")"),"")</f>
        <v/>
      </c>
      <c r="F461" s="1" t="str">
        <f>IFERROR(__xludf.DUMMYFUNCTION(" QUERY(Request_Import!A461:H461, ""Select G"")"),"")</f>
        <v/>
      </c>
      <c r="G461" s="1" t="str">
        <f>IFERROR(__xludf.DUMMYFUNCTION(" QUERY(Request_Import!A461:H461, ""Select H"")"),"")</f>
        <v/>
      </c>
      <c r="H461" s="1" t="str">
        <f>IFERROR(__xludf.DUMMYFUNCTION(" IF(ISBLANK(B461), """", TIMEVALUE(ARRAYFORMULA(QUERY(Request_Import!D461:K461, ""Select I""))))"),"")</f>
        <v/>
      </c>
      <c r="I461" s="1" t="str">
        <f>IFERROR(__xludf.DUMMYFUNCTION(" QUERY(Request_Import!A461:J461, ""Select F"")"),"")</f>
        <v/>
      </c>
      <c r="J461" s="1" t="str">
        <f>IFERROR(__xludf.DUMMYFUNCTION(" QUERY(Request_Import!A461:J461, ""Select J"")"),"")</f>
        <v/>
      </c>
    </row>
    <row r="462">
      <c r="A462" s="9" t="str">
        <f t="array" ref="A462">IF(ISBLANK(B462), "", concatenate("R", ROW()))</f>
        <v/>
      </c>
      <c r="B462" s="9" t="str">
        <f>IFERROR(__xludf.DUMMYFUNCTION(" QUERY(Request_Import!A462:H462, ""Select B"")"),"")</f>
        <v/>
      </c>
      <c r="C462" s="1" t="str">
        <f>IFERROR(__xludf.DUMMYFUNCTION(" QUERY(Request_Import!A462:H462, ""Select C"")"),"")</f>
        <v/>
      </c>
      <c r="D462" s="1" t="str">
        <f>IFERROR(__xludf.DUMMYFUNCTION(" QUERY(Request_Import!A462:H462, ""Select D"")"),"")</f>
        <v/>
      </c>
      <c r="E462" s="1" t="str">
        <f>IFERROR(__xludf.DUMMYFUNCTION(" QUERY(Request_Import!A462:H462, ""Select E"")"),"")</f>
        <v/>
      </c>
      <c r="F462" s="1" t="str">
        <f>IFERROR(__xludf.DUMMYFUNCTION(" QUERY(Request_Import!A462:H462, ""Select G"")"),"")</f>
        <v/>
      </c>
      <c r="G462" s="1" t="str">
        <f>IFERROR(__xludf.DUMMYFUNCTION(" QUERY(Request_Import!A462:H462, ""Select H"")"),"")</f>
        <v/>
      </c>
      <c r="H462" s="1" t="str">
        <f>IFERROR(__xludf.DUMMYFUNCTION(" IF(ISBLANK(B462), """", TIMEVALUE(ARRAYFORMULA(QUERY(Request_Import!D462:K462, ""Select I""))))"),"")</f>
        <v/>
      </c>
      <c r="I462" s="1" t="str">
        <f>IFERROR(__xludf.DUMMYFUNCTION(" QUERY(Request_Import!A462:J462, ""Select F"")"),"")</f>
        <v/>
      </c>
      <c r="J462" s="1" t="str">
        <f>IFERROR(__xludf.DUMMYFUNCTION(" QUERY(Request_Import!A462:J462, ""Select J"")"),"")</f>
        <v/>
      </c>
    </row>
    <row r="463">
      <c r="A463" s="9" t="str">
        <f t="array" ref="A463">IF(ISBLANK(B463), "", concatenate("R", ROW()))</f>
        <v/>
      </c>
      <c r="B463" s="9" t="str">
        <f>IFERROR(__xludf.DUMMYFUNCTION(" QUERY(Request_Import!A463:H463, ""Select B"")"),"")</f>
        <v/>
      </c>
      <c r="C463" s="1" t="str">
        <f>IFERROR(__xludf.DUMMYFUNCTION(" QUERY(Request_Import!A463:H463, ""Select C"")"),"")</f>
        <v/>
      </c>
      <c r="D463" s="1" t="str">
        <f>IFERROR(__xludf.DUMMYFUNCTION(" QUERY(Request_Import!A463:H463, ""Select D"")"),"")</f>
        <v/>
      </c>
      <c r="E463" s="1" t="str">
        <f>IFERROR(__xludf.DUMMYFUNCTION(" QUERY(Request_Import!A463:H463, ""Select E"")"),"")</f>
        <v/>
      </c>
      <c r="F463" s="1" t="str">
        <f>IFERROR(__xludf.DUMMYFUNCTION(" QUERY(Request_Import!A463:H463, ""Select G"")"),"")</f>
        <v/>
      </c>
      <c r="G463" s="1" t="str">
        <f>IFERROR(__xludf.DUMMYFUNCTION(" QUERY(Request_Import!A463:H463, ""Select H"")"),"")</f>
        <v/>
      </c>
      <c r="H463" s="1" t="str">
        <f>IFERROR(__xludf.DUMMYFUNCTION(" IF(ISBLANK(B463), """", TIMEVALUE(ARRAYFORMULA(QUERY(Request_Import!D463:K463, ""Select I""))))"),"")</f>
        <v/>
      </c>
      <c r="I463" s="1" t="str">
        <f>IFERROR(__xludf.DUMMYFUNCTION(" QUERY(Request_Import!A463:J463, ""Select F"")"),"")</f>
        <v/>
      </c>
      <c r="J463" s="1" t="str">
        <f>IFERROR(__xludf.DUMMYFUNCTION(" QUERY(Request_Import!A463:J463, ""Select J"")"),"")</f>
        <v/>
      </c>
    </row>
    <row r="464">
      <c r="A464" s="9" t="str">
        <f t="array" ref="A464">IF(ISBLANK(B464), "", concatenate("R", ROW()))</f>
        <v/>
      </c>
      <c r="B464" s="9" t="str">
        <f>IFERROR(__xludf.DUMMYFUNCTION(" QUERY(Request_Import!A464:H464, ""Select B"")"),"")</f>
        <v/>
      </c>
      <c r="C464" s="1" t="str">
        <f>IFERROR(__xludf.DUMMYFUNCTION(" QUERY(Request_Import!A464:H464, ""Select C"")"),"")</f>
        <v/>
      </c>
      <c r="D464" s="1" t="str">
        <f>IFERROR(__xludf.DUMMYFUNCTION(" QUERY(Request_Import!A464:H464, ""Select D"")"),"")</f>
        <v/>
      </c>
      <c r="E464" s="1" t="str">
        <f>IFERROR(__xludf.DUMMYFUNCTION(" QUERY(Request_Import!A464:H464, ""Select E"")"),"")</f>
        <v/>
      </c>
      <c r="F464" s="1" t="str">
        <f>IFERROR(__xludf.DUMMYFUNCTION(" QUERY(Request_Import!A464:H464, ""Select G"")"),"")</f>
        <v/>
      </c>
      <c r="G464" s="1" t="str">
        <f>IFERROR(__xludf.DUMMYFUNCTION(" QUERY(Request_Import!A464:H464, ""Select H"")"),"")</f>
        <v/>
      </c>
      <c r="H464" s="1" t="str">
        <f>IFERROR(__xludf.DUMMYFUNCTION(" IF(ISBLANK(B464), """", TIMEVALUE(ARRAYFORMULA(QUERY(Request_Import!D464:K464, ""Select I""))))"),"")</f>
        <v/>
      </c>
      <c r="I464" s="1" t="str">
        <f>IFERROR(__xludf.DUMMYFUNCTION(" QUERY(Request_Import!A464:J464, ""Select F"")"),"")</f>
        <v/>
      </c>
      <c r="J464" s="1" t="str">
        <f>IFERROR(__xludf.DUMMYFUNCTION(" QUERY(Request_Import!A464:J464, ""Select J"")"),"")</f>
        <v/>
      </c>
    </row>
    <row r="465">
      <c r="A465" s="9" t="str">
        <f t="array" ref="A465">IF(ISBLANK(B465), "", concatenate("R", ROW()))</f>
        <v/>
      </c>
      <c r="B465" s="9" t="str">
        <f>IFERROR(__xludf.DUMMYFUNCTION(" QUERY(Request_Import!A465:H465, ""Select B"")"),"")</f>
        <v/>
      </c>
      <c r="C465" s="1" t="str">
        <f>IFERROR(__xludf.DUMMYFUNCTION(" QUERY(Request_Import!A465:H465, ""Select C"")"),"")</f>
        <v/>
      </c>
      <c r="D465" s="1" t="str">
        <f>IFERROR(__xludf.DUMMYFUNCTION(" QUERY(Request_Import!A465:H465, ""Select D"")"),"")</f>
        <v/>
      </c>
      <c r="E465" s="1" t="str">
        <f>IFERROR(__xludf.DUMMYFUNCTION(" QUERY(Request_Import!A465:H465, ""Select E"")"),"")</f>
        <v/>
      </c>
      <c r="F465" s="1" t="str">
        <f>IFERROR(__xludf.DUMMYFUNCTION(" QUERY(Request_Import!A465:H465, ""Select G"")"),"")</f>
        <v/>
      </c>
      <c r="G465" s="1" t="str">
        <f>IFERROR(__xludf.DUMMYFUNCTION(" QUERY(Request_Import!A465:H465, ""Select H"")"),"")</f>
        <v/>
      </c>
      <c r="H465" s="1" t="str">
        <f>IFERROR(__xludf.DUMMYFUNCTION(" IF(ISBLANK(B465), """", TIMEVALUE(ARRAYFORMULA(QUERY(Request_Import!D465:K465, ""Select I""))))"),"")</f>
        <v/>
      </c>
      <c r="I465" s="1" t="str">
        <f>IFERROR(__xludf.DUMMYFUNCTION(" QUERY(Request_Import!A465:J465, ""Select F"")"),"")</f>
        <v/>
      </c>
      <c r="J465" s="1" t="str">
        <f>IFERROR(__xludf.DUMMYFUNCTION(" QUERY(Request_Import!A465:J465, ""Select J"")"),"")</f>
        <v/>
      </c>
    </row>
    <row r="466">
      <c r="A466" s="9" t="str">
        <f t="array" ref="A466">IF(ISBLANK(B466), "", concatenate("R", ROW()))</f>
        <v/>
      </c>
      <c r="B466" s="9" t="str">
        <f>IFERROR(__xludf.DUMMYFUNCTION(" QUERY(Request_Import!A466:H466, ""Select B"")"),"")</f>
        <v/>
      </c>
      <c r="C466" s="1" t="str">
        <f>IFERROR(__xludf.DUMMYFUNCTION(" QUERY(Request_Import!A466:H466, ""Select C"")"),"")</f>
        <v/>
      </c>
      <c r="D466" s="1" t="str">
        <f>IFERROR(__xludf.DUMMYFUNCTION(" QUERY(Request_Import!A466:H466, ""Select D"")"),"")</f>
        <v/>
      </c>
      <c r="E466" s="1" t="str">
        <f>IFERROR(__xludf.DUMMYFUNCTION(" QUERY(Request_Import!A466:H466, ""Select E"")"),"")</f>
        <v/>
      </c>
      <c r="F466" s="1" t="str">
        <f>IFERROR(__xludf.DUMMYFUNCTION(" QUERY(Request_Import!A466:H466, ""Select G"")"),"")</f>
        <v/>
      </c>
      <c r="G466" s="1" t="str">
        <f>IFERROR(__xludf.DUMMYFUNCTION(" QUERY(Request_Import!A466:H466, ""Select H"")"),"")</f>
        <v/>
      </c>
      <c r="H466" s="1" t="str">
        <f>IFERROR(__xludf.DUMMYFUNCTION(" IF(ISBLANK(B466), """", TIMEVALUE(ARRAYFORMULA(QUERY(Request_Import!D466:K466, ""Select I""))))"),"")</f>
        <v/>
      </c>
      <c r="I466" s="1" t="str">
        <f>IFERROR(__xludf.DUMMYFUNCTION(" QUERY(Request_Import!A466:J466, ""Select F"")"),"")</f>
        <v/>
      </c>
      <c r="J466" s="1" t="str">
        <f>IFERROR(__xludf.DUMMYFUNCTION(" QUERY(Request_Import!A466:J466, ""Select J"")"),"")</f>
        <v/>
      </c>
    </row>
    <row r="467">
      <c r="A467" s="9" t="str">
        <f t="array" ref="A467">IF(ISBLANK(B467), "", concatenate("R", ROW()))</f>
        <v/>
      </c>
      <c r="B467" s="9" t="str">
        <f>IFERROR(__xludf.DUMMYFUNCTION(" QUERY(Request_Import!A467:H467, ""Select B"")"),"")</f>
        <v/>
      </c>
      <c r="C467" s="1" t="str">
        <f>IFERROR(__xludf.DUMMYFUNCTION(" QUERY(Request_Import!A467:H467, ""Select C"")"),"")</f>
        <v/>
      </c>
      <c r="D467" s="1" t="str">
        <f>IFERROR(__xludf.DUMMYFUNCTION(" QUERY(Request_Import!A467:H467, ""Select D"")"),"")</f>
        <v/>
      </c>
      <c r="E467" s="1" t="str">
        <f>IFERROR(__xludf.DUMMYFUNCTION(" QUERY(Request_Import!A467:H467, ""Select E"")"),"")</f>
        <v/>
      </c>
      <c r="F467" s="1" t="str">
        <f>IFERROR(__xludf.DUMMYFUNCTION(" QUERY(Request_Import!A467:H467, ""Select G"")"),"")</f>
        <v/>
      </c>
      <c r="G467" s="1" t="str">
        <f>IFERROR(__xludf.DUMMYFUNCTION(" QUERY(Request_Import!A467:H467, ""Select H"")"),"")</f>
        <v/>
      </c>
      <c r="H467" s="1" t="str">
        <f>IFERROR(__xludf.DUMMYFUNCTION(" IF(ISBLANK(B467), """", TIMEVALUE(ARRAYFORMULA(QUERY(Request_Import!D467:K467, ""Select I""))))"),"")</f>
        <v/>
      </c>
      <c r="I467" s="1" t="str">
        <f>IFERROR(__xludf.DUMMYFUNCTION(" QUERY(Request_Import!A467:J467, ""Select F"")"),"")</f>
        <v/>
      </c>
      <c r="J467" s="1" t="str">
        <f>IFERROR(__xludf.DUMMYFUNCTION(" QUERY(Request_Import!A467:J467, ""Select J"")"),"")</f>
        <v/>
      </c>
    </row>
    <row r="468">
      <c r="A468" s="9" t="str">
        <f t="array" ref="A468">IF(ISBLANK(B468), "", concatenate("R", ROW()))</f>
        <v/>
      </c>
      <c r="B468" s="9" t="str">
        <f>IFERROR(__xludf.DUMMYFUNCTION(" QUERY(Request_Import!A468:H468, ""Select B"")"),"")</f>
        <v/>
      </c>
      <c r="C468" s="1" t="str">
        <f>IFERROR(__xludf.DUMMYFUNCTION(" QUERY(Request_Import!A468:H468, ""Select C"")"),"")</f>
        <v/>
      </c>
      <c r="D468" s="1" t="str">
        <f>IFERROR(__xludf.DUMMYFUNCTION(" QUERY(Request_Import!A468:H468, ""Select D"")"),"")</f>
        <v/>
      </c>
      <c r="E468" s="1" t="str">
        <f>IFERROR(__xludf.DUMMYFUNCTION(" QUERY(Request_Import!A468:H468, ""Select E"")"),"")</f>
        <v/>
      </c>
      <c r="F468" s="1" t="str">
        <f>IFERROR(__xludf.DUMMYFUNCTION(" QUERY(Request_Import!A468:H468, ""Select G"")"),"")</f>
        <v/>
      </c>
      <c r="G468" s="1" t="str">
        <f>IFERROR(__xludf.DUMMYFUNCTION(" QUERY(Request_Import!A468:H468, ""Select H"")"),"")</f>
        <v/>
      </c>
      <c r="H468" s="1" t="str">
        <f>IFERROR(__xludf.DUMMYFUNCTION(" IF(ISBLANK(B468), """", TIMEVALUE(ARRAYFORMULA(QUERY(Request_Import!D468:K468, ""Select I""))))"),"")</f>
        <v/>
      </c>
      <c r="I468" s="1" t="str">
        <f>IFERROR(__xludf.DUMMYFUNCTION(" QUERY(Request_Import!A468:J468, ""Select F"")"),"")</f>
        <v/>
      </c>
      <c r="J468" s="1" t="str">
        <f>IFERROR(__xludf.DUMMYFUNCTION(" QUERY(Request_Import!A468:J468, ""Select J"")"),"")</f>
        <v/>
      </c>
    </row>
    <row r="469">
      <c r="A469" s="9" t="str">
        <f t="array" ref="A469">IF(ISBLANK(B469), "", concatenate("R", ROW()))</f>
        <v/>
      </c>
      <c r="B469" s="9" t="str">
        <f>IFERROR(__xludf.DUMMYFUNCTION(" QUERY(Request_Import!A469:H469, ""Select B"")"),"")</f>
        <v/>
      </c>
      <c r="C469" s="1" t="str">
        <f>IFERROR(__xludf.DUMMYFUNCTION(" QUERY(Request_Import!A469:H469, ""Select C"")"),"")</f>
        <v/>
      </c>
      <c r="D469" s="1" t="str">
        <f>IFERROR(__xludf.DUMMYFUNCTION(" QUERY(Request_Import!A469:H469, ""Select D"")"),"")</f>
        <v/>
      </c>
      <c r="E469" s="1" t="str">
        <f>IFERROR(__xludf.DUMMYFUNCTION(" QUERY(Request_Import!A469:H469, ""Select E"")"),"")</f>
        <v/>
      </c>
      <c r="F469" s="1" t="str">
        <f>IFERROR(__xludf.DUMMYFUNCTION(" QUERY(Request_Import!A469:H469, ""Select G"")"),"")</f>
        <v/>
      </c>
      <c r="G469" s="1" t="str">
        <f>IFERROR(__xludf.DUMMYFUNCTION(" QUERY(Request_Import!A469:H469, ""Select H"")"),"")</f>
        <v/>
      </c>
      <c r="H469" s="1" t="str">
        <f>IFERROR(__xludf.DUMMYFUNCTION(" IF(ISBLANK(B469), """", TIMEVALUE(ARRAYFORMULA(QUERY(Request_Import!D469:K469, ""Select I""))))"),"")</f>
        <v/>
      </c>
      <c r="I469" s="1" t="str">
        <f>IFERROR(__xludf.DUMMYFUNCTION(" QUERY(Request_Import!A469:J469, ""Select F"")"),"")</f>
        <v/>
      </c>
      <c r="J469" s="1" t="str">
        <f>IFERROR(__xludf.DUMMYFUNCTION(" QUERY(Request_Import!A469:J469, ""Select J"")"),"")</f>
        <v/>
      </c>
    </row>
    <row r="470">
      <c r="A470" s="9" t="str">
        <f t="array" ref="A470">IF(ISBLANK(B470), "", concatenate("R", ROW()))</f>
        <v/>
      </c>
      <c r="B470" s="9" t="str">
        <f>IFERROR(__xludf.DUMMYFUNCTION(" QUERY(Request_Import!A470:H470, ""Select B"")"),"")</f>
        <v/>
      </c>
      <c r="C470" s="1" t="str">
        <f>IFERROR(__xludf.DUMMYFUNCTION(" QUERY(Request_Import!A470:H470, ""Select C"")"),"")</f>
        <v/>
      </c>
      <c r="D470" s="1" t="str">
        <f>IFERROR(__xludf.DUMMYFUNCTION(" QUERY(Request_Import!A470:H470, ""Select D"")"),"")</f>
        <v/>
      </c>
      <c r="E470" s="1" t="str">
        <f>IFERROR(__xludf.DUMMYFUNCTION(" QUERY(Request_Import!A470:H470, ""Select E"")"),"")</f>
        <v/>
      </c>
      <c r="F470" s="1" t="str">
        <f>IFERROR(__xludf.DUMMYFUNCTION(" QUERY(Request_Import!A470:H470, ""Select G"")"),"")</f>
        <v/>
      </c>
      <c r="G470" s="1" t="str">
        <f>IFERROR(__xludf.DUMMYFUNCTION(" QUERY(Request_Import!A470:H470, ""Select H"")"),"")</f>
        <v/>
      </c>
      <c r="H470" s="1" t="str">
        <f>IFERROR(__xludf.DUMMYFUNCTION(" IF(ISBLANK(B470), """", TIMEVALUE(ARRAYFORMULA(QUERY(Request_Import!D470:K470, ""Select I""))))"),"")</f>
        <v/>
      </c>
      <c r="I470" s="1" t="str">
        <f>IFERROR(__xludf.DUMMYFUNCTION(" QUERY(Request_Import!A470:J470, ""Select F"")"),"")</f>
        <v/>
      </c>
      <c r="J470" s="1" t="str">
        <f>IFERROR(__xludf.DUMMYFUNCTION(" QUERY(Request_Import!A470:J470, ""Select J"")"),"")</f>
        <v/>
      </c>
    </row>
    <row r="471">
      <c r="A471" s="9" t="str">
        <f t="array" ref="A471">IF(ISBLANK(B471), "", concatenate("R", ROW()))</f>
        <v/>
      </c>
      <c r="B471" s="9" t="str">
        <f>IFERROR(__xludf.DUMMYFUNCTION(" QUERY(Request_Import!A471:H471, ""Select B"")"),"")</f>
        <v/>
      </c>
      <c r="C471" s="1" t="str">
        <f>IFERROR(__xludf.DUMMYFUNCTION(" QUERY(Request_Import!A471:H471, ""Select C"")"),"")</f>
        <v/>
      </c>
      <c r="D471" s="1" t="str">
        <f>IFERROR(__xludf.DUMMYFUNCTION(" QUERY(Request_Import!A471:H471, ""Select D"")"),"")</f>
        <v/>
      </c>
      <c r="E471" s="1" t="str">
        <f>IFERROR(__xludf.DUMMYFUNCTION(" QUERY(Request_Import!A471:H471, ""Select E"")"),"")</f>
        <v/>
      </c>
      <c r="F471" s="1" t="str">
        <f>IFERROR(__xludf.DUMMYFUNCTION(" QUERY(Request_Import!A471:H471, ""Select G"")"),"")</f>
        <v/>
      </c>
      <c r="G471" s="1" t="str">
        <f>IFERROR(__xludf.DUMMYFUNCTION(" QUERY(Request_Import!A471:H471, ""Select H"")"),"")</f>
        <v/>
      </c>
      <c r="H471" s="1" t="str">
        <f>IFERROR(__xludf.DUMMYFUNCTION(" IF(ISBLANK(B471), """", TIMEVALUE(ARRAYFORMULA(QUERY(Request_Import!D471:K471, ""Select I""))))"),"")</f>
        <v/>
      </c>
      <c r="I471" s="1" t="str">
        <f>IFERROR(__xludf.DUMMYFUNCTION(" QUERY(Request_Import!A471:J471, ""Select F"")"),"")</f>
        <v/>
      </c>
      <c r="J471" s="1" t="str">
        <f>IFERROR(__xludf.DUMMYFUNCTION(" QUERY(Request_Import!A471:J471, ""Select J"")"),"")</f>
        <v/>
      </c>
    </row>
    <row r="472">
      <c r="A472" s="9" t="str">
        <f t="array" ref="A472">IF(ISBLANK(B472), "", concatenate("R", ROW()))</f>
        <v/>
      </c>
      <c r="B472" s="9" t="str">
        <f>IFERROR(__xludf.DUMMYFUNCTION(" QUERY(Request_Import!A472:H472, ""Select B"")"),"")</f>
        <v/>
      </c>
      <c r="C472" s="1" t="str">
        <f>IFERROR(__xludf.DUMMYFUNCTION(" QUERY(Request_Import!A472:H472, ""Select C"")"),"")</f>
        <v/>
      </c>
      <c r="D472" s="1" t="str">
        <f>IFERROR(__xludf.DUMMYFUNCTION(" QUERY(Request_Import!A472:H472, ""Select D"")"),"")</f>
        <v/>
      </c>
      <c r="E472" s="1" t="str">
        <f>IFERROR(__xludf.DUMMYFUNCTION(" QUERY(Request_Import!A472:H472, ""Select E"")"),"")</f>
        <v/>
      </c>
      <c r="F472" s="1" t="str">
        <f>IFERROR(__xludf.DUMMYFUNCTION(" QUERY(Request_Import!A472:H472, ""Select G"")"),"")</f>
        <v/>
      </c>
      <c r="G472" s="1" t="str">
        <f>IFERROR(__xludf.DUMMYFUNCTION(" QUERY(Request_Import!A472:H472, ""Select H"")"),"")</f>
        <v/>
      </c>
      <c r="H472" s="1" t="str">
        <f>IFERROR(__xludf.DUMMYFUNCTION(" IF(ISBLANK(B472), """", TIMEVALUE(ARRAYFORMULA(QUERY(Request_Import!D472:K472, ""Select I""))))"),"")</f>
        <v/>
      </c>
      <c r="I472" s="1" t="str">
        <f>IFERROR(__xludf.DUMMYFUNCTION(" QUERY(Request_Import!A472:J472, ""Select F"")"),"")</f>
        <v/>
      </c>
      <c r="J472" s="1" t="str">
        <f>IFERROR(__xludf.DUMMYFUNCTION(" QUERY(Request_Import!A472:J472, ""Select J"")"),"")</f>
        <v/>
      </c>
    </row>
    <row r="473">
      <c r="A473" s="9" t="str">
        <f t="array" ref="A473">IF(ISBLANK(B473), "", concatenate("R", ROW()))</f>
        <v/>
      </c>
      <c r="B473" s="9" t="str">
        <f>IFERROR(__xludf.DUMMYFUNCTION(" QUERY(Request_Import!A473:H473, ""Select B"")"),"")</f>
        <v/>
      </c>
      <c r="C473" s="1" t="str">
        <f>IFERROR(__xludf.DUMMYFUNCTION(" QUERY(Request_Import!A473:H473, ""Select C"")"),"")</f>
        <v/>
      </c>
      <c r="D473" s="1" t="str">
        <f>IFERROR(__xludf.DUMMYFUNCTION(" QUERY(Request_Import!A473:H473, ""Select D"")"),"")</f>
        <v/>
      </c>
      <c r="E473" s="1" t="str">
        <f>IFERROR(__xludf.DUMMYFUNCTION(" QUERY(Request_Import!A473:H473, ""Select E"")"),"")</f>
        <v/>
      </c>
      <c r="F473" s="1" t="str">
        <f>IFERROR(__xludf.DUMMYFUNCTION(" QUERY(Request_Import!A473:H473, ""Select G"")"),"")</f>
        <v/>
      </c>
      <c r="G473" s="1" t="str">
        <f>IFERROR(__xludf.DUMMYFUNCTION(" QUERY(Request_Import!A473:H473, ""Select H"")"),"")</f>
        <v/>
      </c>
      <c r="H473" s="1" t="str">
        <f>IFERROR(__xludf.DUMMYFUNCTION(" IF(ISBLANK(B473), """", TIMEVALUE(ARRAYFORMULA(QUERY(Request_Import!D473:K473, ""Select I""))))"),"")</f>
        <v/>
      </c>
      <c r="I473" s="1" t="str">
        <f>IFERROR(__xludf.DUMMYFUNCTION(" QUERY(Request_Import!A473:J473, ""Select F"")"),"")</f>
        <v/>
      </c>
      <c r="J473" s="1" t="str">
        <f>IFERROR(__xludf.DUMMYFUNCTION(" QUERY(Request_Import!A473:J473, ""Select J"")"),"")</f>
        <v/>
      </c>
    </row>
    <row r="474">
      <c r="A474" s="9" t="str">
        <f t="array" ref="A474">IF(ISBLANK(B474), "", concatenate("R", ROW()))</f>
        <v/>
      </c>
      <c r="B474" s="9" t="str">
        <f>IFERROR(__xludf.DUMMYFUNCTION(" QUERY(Request_Import!A474:H474, ""Select B"")"),"")</f>
        <v/>
      </c>
      <c r="C474" s="1" t="str">
        <f>IFERROR(__xludf.DUMMYFUNCTION(" QUERY(Request_Import!A474:H474, ""Select C"")"),"")</f>
        <v/>
      </c>
      <c r="D474" s="1" t="str">
        <f>IFERROR(__xludf.DUMMYFUNCTION(" QUERY(Request_Import!A474:H474, ""Select D"")"),"")</f>
        <v/>
      </c>
      <c r="E474" s="1" t="str">
        <f>IFERROR(__xludf.DUMMYFUNCTION(" QUERY(Request_Import!A474:H474, ""Select E"")"),"")</f>
        <v/>
      </c>
      <c r="F474" s="1" t="str">
        <f>IFERROR(__xludf.DUMMYFUNCTION(" QUERY(Request_Import!A474:H474, ""Select G"")"),"")</f>
        <v/>
      </c>
      <c r="G474" s="1" t="str">
        <f>IFERROR(__xludf.DUMMYFUNCTION(" QUERY(Request_Import!A474:H474, ""Select H"")"),"")</f>
        <v/>
      </c>
      <c r="H474" s="1" t="str">
        <f>IFERROR(__xludf.DUMMYFUNCTION(" IF(ISBLANK(B474), """", TIMEVALUE(ARRAYFORMULA(QUERY(Request_Import!D474:K474, ""Select I""))))"),"")</f>
        <v/>
      </c>
      <c r="I474" s="1" t="str">
        <f>IFERROR(__xludf.DUMMYFUNCTION(" QUERY(Request_Import!A474:J474, ""Select F"")"),"")</f>
        <v/>
      </c>
      <c r="J474" s="1" t="str">
        <f>IFERROR(__xludf.DUMMYFUNCTION(" QUERY(Request_Import!A474:J474, ""Select J"")"),"")</f>
        <v/>
      </c>
    </row>
    <row r="475">
      <c r="A475" s="9" t="str">
        <f t="array" ref="A475">IF(ISBLANK(B475), "", concatenate("R", ROW()))</f>
        <v/>
      </c>
      <c r="B475" s="9" t="str">
        <f>IFERROR(__xludf.DUMMYFUNCTION(" QUERY(Request_Import!A475:H475, ""Select B"")"),"")</f>
        <v/>
      </c>
      <c r="C475" s="1" t="str">
        <f>IFERROR(__xludf.DUMMYFUNCTION(" QUERY(Request_Import!A475:H475, ""Select C"")"),"")</f>
        <v/>
      </c>
      <c r="D475" s="1" t="str">
        <f>IFERROR(__xludf.DUMMYFUNCTION(" QUERY(Request_Import!A475:H475, ""Select D"")"),"")</f>
        <v/>
      </c>
      <c r="E475" s="1" t="str">
        <f>IFERROR(__xludf.DUMMYFUNCTION(" QUERY(Request_Import!A475:H475, ""Select E"")"),"")</f>
        <v/>
      </c>
      <c r="F475" s="1" t="str">
        <f>IFERROR(__xludf.DUMMYFUNCTION(" QUERY(Request_Import!A475:H475, ""Select G"")"),"")</f>
        <v/>
      </c>
      <c r="G475" s="1" t="str">
        <f>IFERROR(__xludf.DUMMYFUNCTION(" QUERY(Request_Import!A475:H475, ""Select H"")"),"")</f>
        <v/>
      </c>
      <c r="H475" s="1" t="str">
        <f>IFERROR(__xludf.DUMMYFUNCTION(" IF(ISBLANK(B475), """", TIMEVALUE(ARRAYFORMULA(QUERY(Request_Import!D475:K475, ""Select I""))))"),"")</f>
        <v/>
      </c>
      <c r="I475" s="1" t="str">
        <f>IFERROR(__xludf.DUMMYFUNCTION(" QUERY(Request_Import!A475:J475, ""Select F"")"),"")</f>
        <v/>
      </c>
      <c r="J475" s="1" t="str">
        <f>IFERROR(__xludf.DUMMYFUNCTION(" QUERY(Request_Import!A475:J475, ""Select J"")"),"")</f>
        <v/>
      </c>
    </row>
    <row r="476">
      <c r="A476" s="9" t="str">
        <f t="array" ref="A476">IF(ISBLANK(B476), "", concatenate("R", ROW()))</f>
        <v/>
      </c>
      <c r="B476" s="9" t="str">
        <f>IFERROR(__xludf.DUMMYFUNCTION(" QUERY(Request_Import!A476:H476, ""Select B"")"),"")</f>
        <v/>
      </c>
      <c r="C476" s="1" t="str">
        <f>IFERROR(__xludf.DUMMYFUNCTION(" QUERY(Request_Import!A476:H476, ""Select C"")"),"")</f>
        <v/>
      </c>
      <c r="D476" s="1" t="str">
        <f>IFERROR(__xludf.DUMMYFUNCTION(" QUERY(Request_Import!A476:H476, ""Select D"")"),"")</f>
        <v/>
      </c>
      <c r="E476" s="1" t="str">
        <f>IFERROR(__xludf.DUMMYFUNCTION(" QUERY(Request_Import!A476:H476, ""Select E"")"),"")</f>
        <v/>
      </c>
      <c r="F476" s="1" t="str">
        <f>IFERROR(__xludf.DUMMYFUNCTION(" QUERY(Request_Import!A476:H476, ""Select G"")"),"")</f>
        <v/>
      </c>
      <c r="G476" s="1" t="str">
        <f>IFERROR(__xludf.DUMMYFUNCTION(" QUERY(Request_Import!A476:H476, ""Select H"")"),"")</f>
        <v/>
      </c>
      <c r="H476" s="1" t="str">
        <f>IFERROR(__xludf.DUMMYFUNCTION(" IF(ISBLANK(B476), """", TIMEVALUE(ARRAYFORMULA(QUERY(Request_Import!D476:K476, ""Select I""))))"),"")</f>
        <v/>
      </c>
      <c r="I476" s="1" t="str">
        <f>IFERROR(__xludf.DUMMYFUNCTION(" QUERY(Request_Import!A476:J476, ""Select F"")"),"")</f>
        <v/>
      </c>
      <c r="J476" s="1" t="str">
        <f>IFERROR(__xludf.DUMMYFUNCTION(" QUERY(Request_Import!A476:J476, ""Select J"")"),"")</f>
        <v/>
      </c>
    </row>
    <row r="477">
      <c r="A477" s="9" t="str">
        <f t="array" ref="A477">IF(ISBLANK(B477), "", concatenate("R", ROW()))</f>
        <v/>
      </c>
      <c r="B477" s="9" t="str">
        <f>IFERROR(__xludf.DUMMYFUNCTION(" QUERY(Request_Import!A477:H477, ""Select B"")"),"")</f>
        <v/>
      </c>
      <c r="C477" s="1" t="str">
        <f>IFERROR(__xludf.DUMMYFUNCTION(" QUERY(Request_Import!A477:H477, ""Select C"")"),"")</f>
        <v/>
      </c>
      <c r="D477" s="1" t="str">
        <f>IFERROR(__xludf.DUMMYFUNCTION(" QUERY(Request_Import!A477:H477, ""Select D"")"),"")</f>
        <v/>
      </c>
      <c r="E477" s="1" t="str">
        <f>IFERROR(__xludf.DUMMYFUNCTION(" QUERY(Request_Import!A477:H477, ""Select E"")"),"")</f>
        <v/>
      </c>
      <c r="F477" s="1" t="str">
        <f>IFERROR(__xludf.DUMMYFUNCTION(" QUERY(Request_Import!A477:H477, ""Select G"")"),"")</f>
        <v/>
      </c>
      <c r="G477" s="1" t="str">
        <f>IFERROR(__xludf.DUMMYFUNCTION(" QUERY(Request_Import!A477:H477, ""Select H"")"),"")</f>
        <v/>
      </c>
      <c r="H477" s="1" t="str">
        <f>IFERROR(__xludf.DUMMYFUNCTION(" IF(ISBLANK(B477), """", TIMEVALUE(ARRAYFORMULA(QUERY(Request_Import!D477:K477, ""Select I""))))"),"")</f>
        <v/>
      </c>
      <c r="I477" s="1" t="str">
        <f>IFERROR(__xludf.DUMMYFUNCTION(" QUERY(Request_Import!A477:J477, ""Select F"")"),"")</f>
        <v/>
      </c>
      <c r="J477" s="1" t="str">
        <f>IFERROR(__xludf.DUMMYFUNCTION(" QUERY(Request_Import!A477:J477, ""Select J"")"),"")</f>
        <v/>
      </c>
    </row>
    <row r="478">
      <c r="A478" s="9" t="str">
        <f t="array" ref="A478">IF(ISBLANK(B478), "", concatenate("R", ROW()))</f>
        <v/>
      </c>
      <c r="B478" s="9" t="str">
        <f>IFERROR(__xludf.DUMMYFUNCTION(" QUERY(Request_Import!A478:H478, ""Select B"")"),"")</f>
        <v/>
      </c>
      <c r="C478" s="1" t="str">
        <f>IFERROR(__xludf.DUMMYFUNCTION(" QUERY(Request_Import!A478:H478, ""Select C"")"),"")</f>
        <v/>
      </c>
      <c r="D478" s="1" t="str">
        <f>IFERROR(__xludf.DUMMYFUNCTION(" QUERY(Request_Import!A478:H478, ""Select D"")"),"")</f>
        <v/>
      </c>
      <c r="E478" s="1" t="str">
        <f>IFERROR(__xludf.DUMMYFUNCTION(" QUERY(Request_Import!A478:H478, ""Select E"")"),"")</f>
        <v/>
      </c>
      <c r="F478" s="1" t="str">
        <f>IFERROR(__xludf.DUMMYFUNCTION(" QUERY(Request_Import!A478:H478, ""Select G"")"),"")</f>
        <v/>
      </c>
      <c r="G478" s="1" t="str">
        <f>IFERROR(__xludf.DUMMYFUNCTION(" QUERY(Request_Import!A478:H478, ""Select H"")"),"")</f>
        <v/>
      </c>
      <c r="H478" s="1" t="str">
        <f>IFERROR(__xludf.DUMMYFUNCTION(" IF(ISBLANK(B478), """", TIMEVALUE(ARRAYFORMULA(QUERY(Request_Import!D478:K478, ""Select I""))))"),"")</f>
        <v/>
      </c>
      <c r="I478" s="1" t="str">
        <f>IFERROR(__xludf.DUMMYFUNCTION(" QUERY(Request_Import!A478:J478, ""Select F"")"),"")</f>
        <v/>
      </c>
      <c r="J478" s="1" t="str">
        <f>IFERROR(__xludf.DUMMYFUNCTION(" QUERY(Request_Import!A478:J478, ""Select J"")"),"")</f>
        <v/>
      </c>
    </row>
    <row r="479">
      <c r="A479" s="9" t="str">
        <f t="array" ref="A479">IF(ISBLANK(B479), "", concatenate("R", ROW()))</f>
        <v/>
      </c>
      <c r="B479" s="9" t="str">
        <f>IFERROR(__xludf.DUMMYFUNCTION(" QUERY(Request_Import!A479:H479, ""Select B"")"),"")</f>
        <v/>
      </c>
      <c r="C479" s="1" t="str">
        <f>IFERROR(__xludf.DUMMYFUNCTION(" QUERY(Request_Import!A479:H479, ""Select C"")"),"")</f>
        <v/>
      </c>
      <c r="D479" s="1" t="str">
        <f>IFERROR(__xludf.DUMMYFUNCTION(" QUERY(Request_Import!A479:H479, ""Select D"")"),"")</f>
        <v/>
      </c>
      <c r="E479" s="1" t="str">
        <f>IFERROR(__xludf.DUMMYFUNCTION(" QUERY(Request_Import!A479:H479, ""Select E"")"),"")</f>
        <v/>
      </c>
      <c r="F479" s="1" t="str">
        <f>IFERROR(__xludf.DUMMYFUNCTION(" QUERY(Request_Import!A479:H479, ""Select G"")"),"")</f>
        <v/>
      </c>
      <c r="G479" s="1" t="str">
        <f>IFERROR(__xludf.DUMMYFUNCTION(" QUERY(Request_Import!A479:H479, ""Select H"")"),"")</f>
        <v/>
      </c>
      <c r="H479" s="1" t="str">
        <f>IFERROR(__xludf.DUMMYFUNCTION(" IF(ISBLANK(B479), """", TIMEVALUE(ARRAYFORMULA(QUERY(Request_Import!D479:K479, ""Select I""))))"),"")</f>
        <v/>
      </c>
      <c r="I479" s="1" t="str">
        <f>IFERROR(__xludf.DUMMYFUNCTION(" QUERY(Request_Import!A479:J479, ""Select F"")"),"")</f>
        <v/>
      </c>
      <c r="J479" s="1" t="str">
        <f>IFERROR(__xludf.DUMMYFUNCTION(" QUERY(Request_Import!A479:J479, ""Select J"")"),"")</f>
        <v/>
      </c>
    </row>
    <row r="480">
      <c r="A480" s="9" t="str">
        <f t="array" ref="A480">IF(ISBLANK(B480), "", concatenate("R", ROW()))</f>
        <v/>
      </c>
      <c r="B480" s="9" t="str">
        <f>IFERROR(__xludf.DUMMYFUNCTION(" QUERY(Request_Import!A480:H480, ""Select B"")"),"")</f>
        <v/>
      </c>
      <c r="C480" s="1" t="str">
        <f>IFERROR(__xludf.DUMMYFUNCTION(" QUERY(Request_Import!A480:H480, ""Select C"")"),"")</f>
        <v/>
      </c>
      <c r="D480" s="1" t="str">
        <f>IFERROR(__xludf.DUMMYFUNCTION(" QUERY(Request_Import!A480:H480, ""Select D"")"),"")</f>
        <v/>
      </c>
      <c r="E480" s="1" t="str">
        <f>IFERROR(__xludf.DUMMYFUNCTION(" QUERY(Request_Import!A480:H480, ""Select E"")"),"")</f>
        <v/>
      </c>
      <c r="F480" s="1" t="str">
        <f>IFERROR(__xludf.DUMMYFUNCTION(" QUERY(Request_Import!A480:H480, ""Select G"")"),"")</f>
        <v/>
      </c>
      <c r="G480" s="1" t="str">
        <f>IFERROR(__xludf.DUMMYFUNCTION(" QUERY(Request_Import!A480:H480, ""Select H"")"),"")</f>
        <v/>
      </c>
      <c r="H480" s="1" t="str">
        <f>IFERROR(__xludf.DUMMYFUNCTION(" IF(ISBLANK(B480), """", TIMEVALUE(ARRAYFORMULA(QUERY(Request_Import!D480:K480, ""Select I""))))"),"")</f>
        <v/>
      </c>
      <c r="I480" s="1" t="str">
        <f>IFERROR(__xludf.DUMMYFUNCTION(" QUERY(Request_Import!A480:J480, ""Select F"")"),"")</f>
        <v/>
      </c>
      <c r="J480" s="1" t="str">
        <f>IFERROR(__xludf.DUMMYFUNCTION(" QUERY(Request_Import!A480:J480, ""Select J"")"),"")</f>
        <v/>
      </c>
    </row>
    <row r="481">
      <c r="A481" s="9" t="str">
        <f t="array" ref="A481">IF(ISBLANK(B481), "", concatenate("R", ROW()))</f>
        <v/>
      </c>
      <c r="B481" s="9" t="str">
        <f>IFERROR(__xludf.DUMMYFUNCTION(" QUERY(Request_Import!A481:H481, ""Select B"")"),"")</f>
        <v/>
      </c>
      <c r="C481" s="1" t="str">
        <f>IFERROR(__xludf.DUMMYFUNCTION(" QUERY(Request_Import!A481:H481, ""Select C"")"),"")</f>
        <v/>
      </c>
      <c r="D481" s="1" t="str">
        <f>IFERROR(__xludf.DUMMYFUNCTION(" QUERY(Request_Import!A481:H481, ""Select D"")"),"")</f>
        <v/>
      </c>
      <c r="E481" s="1" t="str">
        <f>IFERROR(__xludf.DUMMYFUNCTION(" QUERY(Request_Import!A481:H481, ""Select E"")"),"")</f>
        <v/>
      </c>
      <c r="F481" s="1" t="str">
        <f>IFERROR(__xludf.DUMMYFUNCTION(" QUERY(Request_Import!A481:H481, ""Select G"")"),"")</f>
        <v/>
      </c>
      <c r="G481" s="1" t="str">
        <f>IFERROR(__xludf.DUMMYFUNCTION(" QUERY(Request_Import!A481:H481, ""Select H"")"),"")</f>
        <v/>
      </c>
      <c r="H481" s="1" t="str">
        <f>IFERROR(__xludf.DUMMYFUNCTION(" IF(ISBLANK(B481), """", TIMEVALUE(ARRAYFORMULA(QUERY(Request_Import!D481:K481, ""Select I""))))"),"")</f>
        <v/>
      </c>
      <c r="I481" s="1" t="str">
        <f>IFERROR(__xludf.DUMMYFUNCTION(" QUERY(Request_Import!A481:J481, ""Select F"")"),"")</f>
        <v/>
      </c>
      <c r="J481" s="1" t="str">
        <f>IFERROR(__xludf.DUMMYFUNCTION(" QUERY(Request_Import!A481:J481, ""Select J"")"),"")</f>
        <v/>
      </c>
    </row>
    <row r="482">
      <c r="A482" s="9" t="str">
        <f t="array" ref="A482">IF(ISBLANK(B482), "", concatenate("R", ROW()))</f>
        <v/>
      </c>
      <c r="B482" s="9" t="str">
        <f>IFERROR(__xludf.DUMMYFUNCTION(" QUERY(Request_Import!A482:H482, ""Select B"")"),"")</f>
        <v/>
      </c>
      <c r="C482" s="1" t="str">
        <f>IFERROR(__xludf.DUMMYFUNCTION(" QUERY(Request_Import!A482:H482, ""Select C"")"),"")</f>
        <v/>
      </c>
      <c r="D482" s="1" t="str">
        <f>IFERROR(__xludf.DUMMYFUNCTION(" QUERY(Request_Import!A482:H482, ""Select D"")"),"")</f>
        <v/>
      </c>
      <c r="E482" s="1" t="str">
        <f>IFERROR(__xludf.DUMMYFUNCTION(" QUERY(Request_Import!A482:H482, ""Select E"")"),"")</f>
        <v/>
      </c>
      <c r="F482" s="1" t="str">
        <f>IFERROR(__xludf.DUMMYFUNCTION(" QUERY(Request_Import!A482:H482, ""Select G"")"),"")</f>
        <v/>
      </c>
      <c r="G482" s="1" t="str">
        <f>IFERROR(__xludf.DUMMYFUNCTION(" QUERY(Request_Import!A482:H482, ""Select H"")"),"")</f>
        <v/>
      </c>
      <c r="H482" s="1" t="str">
        <f>IFERROR(__xludf.DUMMYFUNCTION(" IF(ISBLANK(B482), """", TIMEVALUE(ARRAYFORMULA(QUERY(Request_Import!D482:K482, ""Select I""))))"),"")</f>
        <v/>
      </c>
      <c r="I482" s="1" t="str">
        <f>IFERROR(__xludf.DUMMYFUNCTION(" QUERY(Request_Import!A482:J482, ""Select F"")"),"")</f>
        <v/>
      </c>
      <c r="J482" s="1" t="str">
        <f>IFERROR(__xludf.DUMMYFUNCTION(" QUERY(Request_Import!A482:J482, ""Select J"")"),"")</f>
        <v/>
      </c>
    </row>
    <row r="483">
      <c r="A483" s="9" t="str">
        <f t="array" ref="A483">IF(ISBLANK(B483), "", concatenate("R", ROW()))</f>
        <v/>
      </c>
      <c r="B483" s="9" t="str">
        <f>IFERROR(__xludf.DUMMYFUNCTION(" QUERY(Request_Import!A483:H483, ""Select B"")"),"")</f>
        <v/>
      </c>
      <c r="C483" s="1" t="str">
        <f>IFERROR(__xludf.DUMMYFUNCTION(" QUERY(Request_Import!A483:H483, ""Select C"")"),"")</f>
        <v/>
      </c>
      <c r="D483" s="1" t="str">
        <f>IFERROR(__xludf.DUMMYFUNCTION(" QUERY(Request_Import!A483:H483, ""Select D"")"),"")</f>
        <v/>
      </c>
      <c r="E483" s="1" t="str">
        <f>IFERROR(__xludf.DUMMYFUNCTION(" QUERY(Request_Import!A483:H483, ""Select E"")"),"")</f>
        <v/>
      </c>
      <c r="F483" s="1" t="str">
        <f>IFERROR(__xludf.DUMMYFUNCTION(" QUERY(Request_Import!A483:H483, ""Select G"")"),"")</f>
        <v/>
      </c>
      <c r="G483" s="1" t="str">
        <f>IFERROR(__xludf.DUMMYFUNCTION(" QUERY(Request_Import!A483:H483, ""Select H"")"),"")</f>
        <v/>
      </c>
      <c r="H483" s="1" t="str">
        <f>IFERROR(__xludf.DUMMYFUNCTION(" IF(ISBLANK(B483), """", TIMEVALUE(ARRAYFORMULA(QUERY(Request_Import!D483:K483, ""Select I""))))"),"")</f>
        <v/>
      </c>
      <c r="I483" s="1" t="str">
        <f>IFERROR(__xludf.DUMMYFUNCTION(" QUERY(Request_Import!A483:J483, ""Select F"")"),"")</f>
        <v/>
      </c>
      <c r="J483" s="1" t="str">
        <f>IFERROR(__xludf.DUMMYFUNCTION(" QUERY(Request_Import!A483:J483, ""Select J"")"),"")</f>
        <v/>
      </c>
    </row>
    <row r="484">
      <c r="A484" s="9" t="str">
        <f t="array" ref="A484">IF(ISBLANK(B484), "", concatenate("R", ROW()))</f>
        <v/>
      </c>
      <c r="B484" s="9" t="str">
        <f>IFERROR(__xludf.DUMMYFUNCTION(" QUERY(Request_Import!A484:H484, ""Select B"")"),"")</f>
        <v/>
      </c>
      <c r="C484" s="1" t="str">
        <f>IFERROR(__xludf.DUMMYFUNCTION(" QUERY(Request_Import!A484:H484, ""Select C"")"),"")</f>
        <v/>
      </c>
      <c r="D484" s="1" t="str">
        <f>IFERROR(__xludf.DUMMYFUNCTION(" QUERY(Request_Import!A484:H484, ""Select D"")"),"")</f>
        <v/>
      </c>
      <c r="E484" s="1" t="str">
        <f>IFERROR(__xludf.DUMMYFUNCTION(" QUERY(Request_Import!A484:H484, ""Select E"")"),"")</f>
        <v/>
      </c>
      <c r="F484" s="1" t="str">
        <f>IFERROR(__xludf.DUMMYFUNCTION(" QUERY(Request_Import!A484:H484, ""Select G"")"),"")</f>
        <v/>
      </c>
      <c r="G484" s="1" t="str">
        <f>IFERROR(__xludf.DUMMYFUNCTION(" QUERY(Request_Import!A484:H484, ""Select H"")"),"")</f>
        <v/>
      </c>
      <c r="H484" s="1" t="str">
        <f>IFERROR(__xludf.DUMMYFUNCTION(" IF(ISBLANK(B484), """", TIMEVALUE(ARRAYFORMULA(QUERY(Request_Import!D484:K484, ""Select I""))))"),"")</f>
        <v/>
      </c>
      <c r="I484" s="1" t="str">
        <f>IFERROR(__xludf.DUMMYFUNCTION(" QUERY(Request_Import!A484:J484, ""Select F"")"),"")</f>
        <v/>
      </c>
      <c r="J484" s="1" t="str">
        <f>IFERROR(__xludf.DUMMYFUNCTION(" QUERY(Request_Import!A484:J484, ""Select J"")"),"")</f>
        <v/>
      </c>
    </row>
    <row r="485">
      <c r="A485" s="9" t="str">
        <f t="array" ref="A485">IF(ISBLANK(B485), "", concatenate("R", ROW()))</f>
        <v/>
      </c>
      <c r="B485" s="9" t="str">
        <f>IFERROR(__xludf.DUMMYFUNCTION(" QUERY(Request_Import!A485:H485, ""Select B"")"),"")</f>
        <v/>
      </c>
      <c r="C485" s="1" t="str">
        <f>IFERROR(__xludf.DUMMYFUNCTION(" QUERY(Request_Import!A485:H485, ""Select C"")"),"")</f>
        <v/>
      </c>
      <c r="D485" s="1" t="str">
        <f>IFERROR(__xludf.DUMMYFUNCTION(" QUERY(Request_Import!A485:H485, ""Select D"")"),"")</f>
        <v/>
      </c>
      <c r="E485" s="1" t="str">
        <f>IFERROR(__xludf.DUMMYFUNCTION(" QUERY(Request_Import!A485:H485, ""Select E"")"),"")</f>
        <v/>
      </c>
      <c r="F485" s="1" t="str">
        <f>IFERROR(__xludf.DUMMYFUNCTION(" QUERY(Request_Import!A485:H485, ""Select G"")"),"")</f>
        <v/>
      </c>
      <c r="G485" s="1" t="str">
        <f>IFERROR(__xludf.DUMMYFUNCTION(" QUERY(Request_Import!A485:H485, ""Select H"")"),"")</f>
        <v/>
      </c>
      <c r="H485" s="1" t="str">
        <f>IFERROR(__xludf.DUMMYFUNCTION(" IF(ISBLANK(B485), """", TIMEVALUE(ARRAYFORMULA(QUERY(Request_Import!D485:K485, ""Select I""))))"),"")</f>
        <v/>
      </c>
      <c r="I485" s="1" t="str">
        <f>IFERROR(__xludf.DUMMYFUNCTION(" QUERY(Request_Import!A485:J485, ""Select F"")"),"")</f>
        <v/>
      </c>
      <c r="J485" s="1" t="str">
        <f>IFERROR(__xludf.DUMMYFUNCTION(" QUERY(Request_Import!A485:J485, ""Select J"")"),"")</f>
        <v/>
      </c>
    </row>
    <row r="486">
      <c r="A486" s="9" t="str">
        <f t="array" ref="A486">IF(ISBLANK(B486), "", concatenate("R", ROW()))</f>
        <v/>
      </c>
      <c r="B486" s="9" t="str">
        <f>IFERROR(__xludf.DUMMYFUNCTION(" QUERY(Request_Import!A486:H486, ""Select B"")"),"")</f>
        <v/>
      </c>
      <c r="C486" s="1" t="str">
        <f>IFERROR(__xludf.DUMMYFUNCTION(" QUERY(Request_Import!A486:H486, ""Select C"")"),"")</f>
        <v/>
      </c>
      <c r="D486" s="1" t="str">
        <f>IFERROR(__xludf.DUMMYFUNCTION(" QUERY(Request_Import!A486:H486, ""Select D"")"),"")</f>
        <v/>
      </c>
      <c r="E486" s="1" t="str">
        <f>IFERROR(__xludf.DUMMYFUNCTION(" QUERY(Request_Import!A486:H486, ""Select E"")"),"")</f>
        <v/>
      </c>
      <c r="F486" s="1" t="str">
        <f>IFERROR(__xludf.DUMMYFUNCTION(" QUERY(Request_Import!A486:H486, ""Select G"")"),"")</f>
        <v/>
      </c>
      <c r="G486" s="1" t="str">
        <f>IFERROR(__xludf.DUMMYFUNCTION(" QUERY(Request_Import!A486:H486, ""Select H"")"),"")</f>
        <v/>
      </c>
      <c r="H486" s="1" t="str">
        <f>IFERROR(__xludf.DUMMYFUNCTION(" IF(ISBLANK(B486), """", TIMEVALUE(ARRAYFORMULA(QUERY(Request_Import!D486:K486, ""Select I""))))"),"")</f>
        <v/>
      </c>
      <c r="I486" s="1" t="str">
        <f>IFERROR(__xludf.DUMMYFUNCTION(" QUERY(Request_Import!A486:J486, ""Select F"")"),"")</f>
        <v/>
      </c>
      <c r="J486" s="1" t="str">
        <f>IFERROR(__xludf.DUMMYFUNCTION(" QUERY(Request_Import!A486:J486, ""Select J"")"),"")</f>
        <v/>
      </c>
    </row>
    <row r="487">
      <c r="A487" s="9" t="str">
        <f t="array" ref="A487">IF(ISBLANK(B487), "", concatenate("R", ROW()))</f>
        <v/>
      </c>
      <c r="B487" s="9" t="str">
        <f>IFERROR(__xludf.DUMMYFUNCTION(" QUERY(Request_Import!A487:H487, ""Select B"")"),"")</f>
        <v/>
      </c>
      <c r="C487" s="1" t="str">
        <f>IFERROR(__xludf.DUMMYFUNCTION(" QUERY(Request_Import!A487:H487, ""Select C"")"),"")</f>
        <v/>
      </c>
      <c r="D487" s="1" t="str">
        <f>IFERROR(__xludf.DUMMYFUNCTION(" QUERY(Request_Import!A487:H487, ""Select D"")"),"")</f>
        <v/>
      </c>
      <c r="E487" s="1" t="str">
        <f>IFERROR(__xludf.DUMMYFUNCTION(" QUERY(Request_Import!A487:H487, ""Select E"")"),"")</f>
        <v/>
      </c>
      <c r="F487" s="1" t="str">
        <f>IFERROR(__xludf.DUMMYFUNCTION(" QUERY(Request_Import!A487:H487, ""Select G"")"),"")</f>
        <v/>
      </c>
      <c r="G487" s="1" t="str">
        <f>IFERROR(__xludf.DUMMYFUNCTION(" QUERY(Request_Import!A487:H487, ""Select H"")"),"")</f>
        <v/>
      </c>
      <c r="H487" s="1" t="str">
        <f>IFERROR(__xludf.DUMMYFUNCTION(" IF(ISBLANK(B487), """", TIMEVALUE(ARRAYFORMULA(QUERY(Request_Import!D487:K487, ""Select I""))))"),"")</f>
        <v/>
      </c>
      <c r="I487" s="1" t="str">
        <f>IFERROR(__xludf.DUMMYFUNCTION(" QUERY(Request_Import!A487:J487, ""Select F"")"),"")</f>
        <v/>
      </c>
      <c r="J487" s="1" t="str">
        <f>IFERROR(__xludf.DUMMYFUNCTION(" QUERY(Request_Import!A487:J487, ""Select J"")"),"")</f>
        <v/>
      </c>
    </row>
    <row r="488">
      <c r="A488" s="9" t="str">
        <f t="array" ref="A488">IF(ISBLANK(B488), "", concatenate("R", ROW()))</f>
        <v/>
      </c>
      <c r="B488" s="9" t="str">
        <f>IFERROR(__xludf.DUMMYFUNCTION(" QUERY(Request_Import!A488:H488, ""Select B"")"),"")</f>
        <v/>
      </c>
      <c r="C488" s="1" t="str">
        <f>IFERROR(__xludf.DUMMYFUNCTION(" QUERY(Request_Import!A488:H488, ""Select C"")"),"")</f>
        <v/>
      </c>
      <c r="D488" s="1" t="str">
        <f>IFERROR(__xludf.DUMMYFUNCTION(" QUERY(Request_Import!A488:H488, ""Select D"")"),"")</f>
        <v/>
      </c>
      <c r="E488" s="1" t="str">
        <f>IFERROR(__xludf.DUMMYFUNCTION(" QUERY(Request_Import!A488:H488, ""Select E"")"),"")</f>
        <v/>
      </c>
      <c r="F488" s="1" t="str">
        <f>IFERROR(__xludf.DUMMYFUNCTION(" QUERY(Request_Import!A488:H488, ""Select G"")"),"")</f>
        <v/>
      </c>
      <c r="G488" s="1" t="str">
        <f>IFERROR(__xludf.DUMMYFUNCTION(" QUERY(Request_Import!A488:H488, ""Select H"")"),"")</f>
        <v/>
      </c>
      <c r="H488" s="1" t="str">
        <f>IFERROR(__xludf.DUMMYFUNCTION(" IF(ISBLANK(B488), """", TIMEVALUE(ARRAYFORMULA(QUERY(Request_Import!D488:K488, ""Select I""))))"),"")</f>
        <v/>
      </c>
      <c r="I488" s="1" t="str">
        <f>IFERROR(__xludf.DUMMYFUNCTION(" QUERY(Request_Import!A488:J488, ""Select F"")"),"")</f>
        <v/>
      </c>
      <c r="J488" s="1" t="str">
        <f>IFERROR(__xludf.DUMMYFUNCTION(" QUERY(Request_Import!A488:J488, ""Select J"")"),"")</f>
        <v/>
      </c>
    </row>
    <row r="489">
      <c r="A489" s="9" t="str">
        <f t="array" ref="A489">IF(ISBLANK(B489), "", concatenate("R", ROW()))</f>
        <v/>
      </c>
      <c r="B489" s="9" t="str">
        <f>IFERROR(__xludf.DUMMYFUNCTION(" QUERY(Request_Import!A489:H489, ""Select B"")"),"")</f>
        <v/>
      </c>
      <c r="C489" s="1" t="str">
        <f>IFERROR(__xludf.DUMMYFUNCTION(" QUERY(Request_Import!A489:H489, ""Select C"")"),"")</f>
        <v/>
      </c>
      <c r="D489" s="1" t="str">
        <f>IFERROR(__xludf.DUMMYFUNCTION(" QUERY(Request_Import!A489:H489, ""Select D"")"),"")</f>
        <v/>
      </c>
      <c r="E489" s="1" t="str">
        <f>IFERROR(__xludf.DUMMYFUNCTION(" QUERY(Request_Import!A489:H489, ""Select E"")"),"")</f>
        <v/>
      </c>
      <c r="F489" s="1" t="str">
        <f>IFERROR(__xludf.DUMMYFUNCTION(" QUERY(Request_Import!A489:H489, ""Select G"")"),"")</f>
        <v/>
      </c>
      <c r="G489" s="1" t="str">
        <f>IFERROR(__xludf.DUMMYFUNCTION(" QUERY(Request_Import!A489:H489, ""Select H"")"),"")</f>
        <v/>
      </c>
      <c r="H489" s="1" t="str">
        <f>IFERROR(__xludf.DUMMYFUNCTION(" IF(ISBLANK(B489), """", TIMEVALUE(ARRAYFORMULA(QUERY(Request_Import!D489:K489, ""Select I""))))"),"")</f>
        <v/>
      </c>
      <c r="I489" s="1" t="str">
        <f>IFERROR(__xludf.DUMMYFUNCTION(" QUERY(Request_Import!A489:J489, ""Select F"")"),"")</f>
        <v/>
      </c>
      <c r="J489" s="1" t="str">
        <f>IFERROR(__xludf.DUMMYFUNCTION(" QUERY(Request_Import!A489:J489, ""Select J"")"),"")</f>
        <v/>
      </c>
    </row>
    <row r="490">
      <c r="A490" s="9" t="str">
        <f t="array" ref="A490">IF(ISBLANK(B490), "", concatenate("R", ROW()))</f>
        <v/>
      </c>
      <c r="B490" s="9" t="str">
        <f>IFERROR(__xludf.DUMMYFUNCTION(" QUERY(Request_Import!A490:H490, ""Select B"")"),"")</f>
        <v/>
      </c>
      <c r="C490" s="1" t="str">
        <f>IFERROR(__xludf.DUMMYFUNCTION(" QUERY(Request_Import!A490:H490, ""Select C"")"),"")</f>
        <v/>
      </c>
      <c r="D490" s="1" t="str">
        <f>IFERROR(__xludf.DUMMYFUNCTION(" QUERY(Request_Import!A490:H490, ""Select D"")"),"")</f>
        <v/>
      </c>
      <c r="E490" s="1" t="str">
        <f>IFERROR(__xludf.DUMMYFUNCTION(" QUERY(Request_Import!A490:H490, ""Select E"")"),"")</f>
        <v/>
      </c>
      <c r="F490" s="1" t="str">
        <f>IFERROR(__xludf.DUMMYFUNCTION(" QUERY(Request_Import!A490:H490, ""Select G"")"),"")</f>
        <v/>
      </c>
      <c r="G490" s="1" t="str">
        <f>IFERROR(__xludf.DUMMYFUNCTION(" QUERY(Request_Import!A490:H490, ""Select H"")"),"")</f>
        <v/>
      </c>
      <c r="H490" s="1" t="str">
        <f>IFERROR(__xludf.DUMMYFUNCTION(" IF(ISBLANK(B490), """", TIMEVALUE(ARRAYFORMULA(QUERY(Request_Import!D490:K490, ""Select I""))))"),"")</f>
        <v/>
      </c>
      <c r="I490" s="1" t="str">
        <f>IFERROR(__xludf.DUMMYFUNCTION(" QUERY(Request_Import!A490:J490, ""Select F"")"),"")</f>
        <v/>
      </c>
      <c r="J490" s="1" t="str">
        <f>IFERROR(__xludf.DUMMYFUNCTION(" QUERY(Request_Import!A490:J490, ""Select J"")"),"")</f>
        <v/>
      </c>
    </row>
    <row r="491">
      <c r="A491" s="9" t="str">
        <f t="array" ref="A491">IF(ISBLANK(B491), "", concatenate("R", ROW()))</f>
        <v/>
      </c>
      <c r="B491" s="9" t="str">
        <f>IFERROR(__xludf.DUMMYFUNCTION(" QUERY(Request_Import!A491:H491, ""Select B"")"),"")</f>
        <v/>
      </c>
      <c r="C491" s="1" t="str">
        <f>IFERROR(__xludf.DUMMYFUNCTION(" QUERY(Request_Import!A491:H491, ""Select C"")"),"")</f>
        <v/>
      </c>
      <c r="D491" s="1" t="str">
        <f>IFERROR(__xludf.DUMMYFUNCTION(" QUERY(Request_Import!A491:H491, ""Select D"")"),"")</f>
        <v/>
      </c>
      <c r="E491" s="1" t="str">
        <f>IFERROR(__xludf.DUMMYFUNCTION(" QUERY(Request_Import!A491:H491, ""Select E"")"),"")</f>
        <v/>
      </c>
      <c r="F491" s="1" t="str">
        <f>IFERROR(__xludf.DUMMYFUNCTION(" QUERY(Request_Import!A491:H491, ""Select G"")"),"")</f>
        <v/>
      </c>
      <c r="G491" s="1" t="str">
        <f>IFERROR(__xludf.DUMMYFUNCTION(" QUERY(Request_Import!A491:H491, ""Select H"")"),"")</f>
        <v/>
      </c>
      <c r="H491" s="1" t="str">
        <f>IFERROR(__xludf.DUMMYFUNCTION(" IF(ISBLANK(B491), """", TIMEVALUE(ARRAYFORMULA(QUERY(Request_Import!D491:K491, ""Select I""))))"),"")</f>
        <v/>
      </c>
      <c r="I491" s="1" t="str">
        <f>IFERROR(__xludf.DUMMYFUNCTION(" QUERY(Request_Import!A491:J491, ""Select F"")"),"")</f>
        <v/>
      </c>
      <c r="J491" s="1" t="str">
        <f>IFERROR(__xludf.DUMMYFUNCTION(" QUERY(Request_Import!A491:J491, ""Select J"")"),"")</f>
        <v/>
      </c>
    </row>
    <row r="492">
      <c r="A492" s="9" t="str">
        <f t="array" ref="A492">IF(ISBLANK(B492), "", concatenate("R", ROW()))</f>
        <v/>
      </c>
      <c r="B492" s="9" t="str">
        <f>IFERROR(__xludf.DUMMYFUNCTION(" QUERY(Request_Import!A492:H492, ""Select B"")"),"")</f>
        <v/>
      </c>
      <c r="C492" s="1" t="str">
        <f>IFERROR(__xludf.DUMMYFUNCTION(" QUERY(Request_Import!A492:H492, ""Select C"")"),"")</f>
        <v/>
      </c>
      <c r="D492" s="1" t="str">
        <f>IFERROR(__xludf.DUMMYFUNCTION(" QUERY(Request_Import!A492:H492, ""Select D"")"),"")</f>
        <v/>
      </c>
      <c r="E492" s="1" t="str">
        <f>IFERROR(__xludf.DUMMYFUNCTION(" QUERY(Request_Import!A492:H492, ""Select E"")"),"")</f>
        <v/>
      </c>
      <c r="F492" s="1" t="str">
        <f>IFERROR(__xludf.DUMMYFUNCTION(" QUERY(Request_Import!A492:H492, ""Select G"")"),"")</f>
        <v/>
      </c>
      <c r="G492" s="1" t="str">
        <f>IFERROR(__xludf.DUMMYFUNCTION(" QUERY(Request_Import!A492:H492, ""Select H"")"),"")</f>
        <v/>
      </c>
      <c r="H492" s="1" t="str">
        <f>IFERROR(__xludf.DUMMYFUNCTION(" IF(ISBLANK(B492), """", TIMEVALUE(ARRAYFORMULA(QUERY(Request_Import!D492:K492, ""Select I""))))"),"")</f>
        <v/>
      </c>
      <c r="I492" s="1" t="str">
        <f>IFERROR(__xludf.DUMMYFUNCTION(" QUERY(Request_Import!A492:J492, ""Select F"")"),"")</f>
        <v/>
      </c>
      <c r="J492" s="1" t="str">
        <f>IFERROR(__xludf.DUMMYFUNCTION(" QUERY(Request_Import!A492:J492, ""Select J"")"),"")</f>
        <v/>
      </c>
    </row>
    <row r="493">
      <c r="A493" s="9" t="str">
        <f t="array" ref="A493">IF(ISBLANK(B493), "", concatenate("R", ROW()))</f>
        <v/>
      </c>
      <c r="B493" s="9" t="str">
        <f>IFERROR(__xludf.DUMMYFUNCTION(" QUERY(Request_Import!A493:H493, ""Select B"")"),"")</f>
        <v/>
      </c>
      <c r="C493" s="1" t="str">
        <f>IFERROR(__xludf.DUMMYFUNCTION(" QUERY(Request_Import!A493:H493, ""Select C"")"),"")</f>
        <v/>
      </c>
      <c r="D493" s="1" t="str">
        <f>IFERROR(__xludf.DUMMYFUNCTION(" QUERY(Request_Import!A493:H493, ""Select D"")"),"")</f>
        <v/>
      </c>
      <c r="E493" s="1" t="str">
        <f>IFERROR(__xludf.DUMMYFUNCTION(" QUERY(Request_Import!A493:H493, ""Select E"")"),"")</f>
        <v/>
      </c>
      <c r="F493" s="1" t="str">
        <f>IFERROR(__xludf.DUMMYFUNCTION(" QUERY(Request_Import!A493:H493, ""Select G"")"),"")</f>
        <v/>
      </c>
      <c r="G493" s="1" t="str">
        <f>IFERROR(__xludf.DUMMYFUNCTION(" QUERY(Request_Import!A493:H493, ""Select H"")"),"")</f>
        <v/>
      </c>
      <c r="H493" s="1" t="str">
        <f>IFERROR(__xludf.DUMMYFUNCTION(" IF(ISBLANK(B493), """", TIMEVALUE(ARRAYFORMULA(QUERY(Request_Import!D493:K493, ""Select I""))))"),"")</f>
        <v/>
      </c>
      <c r="I493" s="1" t="str">
        <f>IFERROR(__xludf.DUMMYFUNCTION(" QUERY(Request_Import!A493:J493, ""Select F"")"),"")</f>
        <v/>
      </c>
      <c r="J493" s="1" t="str">
        <f>IFERROR(__xludf.DUMMYFUNCTION(" QUERY(Request_Import!A493:J493, ""Select J"")"),"")</f>
        <v/>
      </c>
    </row>
    <row r="494">
      <c r="A494" s="9" t="str">
        <f t="array" ref="A494">IF(ISBLANK(B494), "", concatenate("R", ROW()))</f>
        <v/>
      </c>
      <c r="B494" s="9" t="str">
        <f>IFERROR(__xludf.DUMMYFUNCTION(" QUERY(Request_Import!A494:H494, ""Select B"")"),"")</f>
        <v/>
      </c>
      <c r="C494" s="1" t="str">
        <f>IFERROR(__xludf.DUMMYFUNCTION(" QUERY(Request_Import!A494:H494, ""Select C"")"),"")</f>
        <v/>
      </c>
      <c r="D494" s="1" t="str">
        <f>IFERROR(__xludf.DUMMYFUNCTION(" QUERY(Request_Import!A494:H494, ""Select D"")"),"")</f>
        <v/>
      </c>
      <c r="E494" s="1" t="str">
        <f>IFERROR(__xludf.DUMMYFUNCTION(" QUERY(Request_Import!A494:H494, ""Select E"")"),"")</f>
        <v/>
      </c>
      <c r="F494" s="1" t="str">
        <f>IFERROR(__xludf.DUMMYFUNCTION(" QUERY(Request_Import!A494:H494, ""Select G"")"),"")</f>
        <v/>
      </c>
      <c r="G494" s="1" t="str">
        <f>IFERROR(__xludf.DUMMYFUNCTION(" QUERY(Request_Import!A494:H494, ""Select H"")"),"")</f>
        <v/>
      </c>
      <c r="H494" s="1" t="str">
        <f>IFERROR(__xludf.DUMMYFUNCTION(" IF(ISBLANK(B494), """", TIMEVALUE(ARRAYFORMULA(QUERY(Request_Import!D494:K494, ""Select I""))))"),"")</f>
        <v/>
      </c>
      <c r="I494" s="1" t="str">
        <f>IFERROR(__xludf.DUMMYFUNCTION(" QUERY(Request_Import!A494:J494, ""Select F"")"),"")</f>
        <v/>
      </c>
      <c r="J494" s="1" t="str">
        <f>IFERROR(__xludf.DUMMYFUNCTION(" QUERY(Request_Import!A494:J494, ""Select J"")"),"")</f>
        <v/>
      </c>
    </row>
    <row r="495">
      <c r="A495" s="9" t="str">
        <f t="array" ref="A495">IF(ISBLANK(B495), "", concatenate("R", ROW()))</f>
        <v/>
      </c>
      <c r="B495" s="9" t="str">
        <f>IFERROR(__xludf.DUMMYFUNCTION(" QUERY(Request_Import!A495:H495, ""Select B"")"),"")</f>
        <v/>
      </c>
      <c r="C495" s="1" t="str">
        <f>IFERROR(__xludf.DUMMYFUNCTION(" QUERY(Request_Import!A495:H495, ""Select C"")"),"")</f>
        <v/>
      </c>
      <c r="D495" s="1" t="str">
        <f>IFERROR(__xludf.DUMMYFUNCTION(" QUERY(Request_Import!A495:H495, ""Select D"")"),"")</f>
        <v/>
      </c>
      <c r="E495" s="1" t="str">
        <f>IFERROR(__xludf.DUMMYFUNCTION(" QUERY(Request_Import!A495:H495, ""Select E"")"),"")</f>
        <v/>
      </c>
      <c r="F495" s="1" t="str">
        <f>IFERROR(__xludf.DUMMYFUNCTION(" QUERY(Request_Import!A495:H495, ""Select G"")"),"")</f>
        <v/>
      </c>
      <c r="G495" s="1" t="str">
        <f>IFERROR(__xludf.DUMMYFUNCTION(" QUERY(Request_Import!A495:H495, ""Select H"")"),"")</f>
        <v/>
      </c>
      <c r="H495" s="1" t="str">
        <f>IFERROR(__xludf.DUMMYFUNCTION(" IF(ISBLANK(B495), """", TIMEVALUE(ARRAYFORMULA(QUERY(Request_Import!D495:K495, ""Select I""))))"),"")</f>
        <v/>
      </c>
      <c r="I495" s="1" t="str">
        <f>IFERROR(__xludf.DUMMYFUNCTION(" QUERY(Request_Import!A495:J495, ""Select F"")"),"")</f>
        <v/>
      </c>
      <c r="J495" s="1" t="str">
        <f>IFERROR(__xludf.DUMMYFUNCTION(" QUERY(Request_Import!A495:J495, ""Select J"")"),"")</f>
        <v/>
      </c>
    </row>
    <row r="496">
      <c r="A496" s="9" t="str">
        <f t="array" ref="A496">IF(ISBLANK(B496), "", concatenate("R", ROW()))</f>
        <v/>
      </c>
      <c r="B496" s="9" t="str">
        <f>IFERROR(__xludf.DUMMYFUNCTION(" QUERY(Request_Import!A496:H496, ""Select B"")"),"")</f>
        <v/>
      </c>
      <c r="C496" s="1" t="str">
        <f>IFERROR(__xludf.DUMMYFUNCTION(" QUERY(Request_Import!A496:H496, ""Select C"")"),"")</f>
        <v/>
      </c>
      <c r="D496" s="1" t="str">
        <f>IFERROR(__xludf.DUMMYFUNCTION(" QUERY(Request_Import!A496:H496, ""Select D"")"),"")</f>
        <v/>
      </c>
      <c r="E496" s="1" t="str">
        <f>IFERROR(__xludf.DUMMYFUNCTION(" QUERY(Request_Import!A496:H496, ""Select E"")"),"")</f>
        <v/>
      </c>
      <c r="F496" s="1" t="str">
        <f>IFERROR(__xludf.DUMMYFUNCTION(" QUERY(Request_Import!A496:H496, ""Select G"")"),"")</f>
        <v/>
      </c>
      <c r="G496" s="1" t="str">
        <f>IFERROR(__xludf.DUMMYFUNCTION(" QUERY(Request_Import!A496:H496, ""Select H"")"),"")</f>
        <v/>
      </c>
      <c r="H496" s="1" t="str">
        <f>IFERROR(__xludf.DUMMYFUNCTION(" IF(ISBLANK(B496), """", TIMEVALUE(ARRAYFORMULA(QUERY(Request_Import!D496:K496, ""Select I""))))"),"")</f>
        <v/>
      </c>
      <c r="I496" s="1" t="str">
        <f>IFERROR(__xludf.DUMMYFUNCTION(" QUERY(Request_Import!A496:J496, ""Select F"")"),"")</f>
        <v/>
      </c>
      <c r="J496" s="1" t="str">
        <f>IFERROR(__xludf.DUMMYFUNCTION(" QUERY(Request_Import!A496:J496, ""Select J"")"),"")</f>
        <v/>
      </c>
    </row>
    <row r="497">
      <c r="A497" s="9" t="str">
        <f t="array" ref="A497">IF(ISBLANK(B497), "", concatenate("R", ROW()))</f>
        <v/>
      </c>
      <c r="B497" s="9" t="str">
        <f>IFERROR(__xludf.DUMMYFUNCTION(" QUERY(Request_Import!A497:H497, ""Select B"")"),"")</f>
        <v/>
      </c>
      <c r="C497" s="1" t="str">
        <f>IFERROR(__xludf.DUMMYFUNCTION(" QUERY(Request_Import!A497:H497, ""Select C"")"),"")</f>
        <v/>
      </c>
      <c r="D497" s="1" t="str">
        <f>IFERROR(__xludf.DUMMYFUNCTION(" QUERY(Request_Import!A497:H497, ""Select D"")"),"")</f>
        <v/>
      </c>
      <c r="E497" s="1" t="str">
        <f>IFERROR(__xludf.DUMMYFUNCTION(" QUERY(Request_Import!A497:H497, ""Select E"")"),"")</f>
        <v/>
      </c>
      <c r="F497" s="1" t="str">
        <f>IFERROR(__xludf.DUMMYFUNCTION(" QUERY(Request_Import!A497:H497, ""Select G"")"),"")</f>
        <v/>
      </c>
      <c r="G497" s="1" t="str">
        <f>IFERROR(__xludf.DUMMYFUNCTION(" QUERY(Request_Import!A497:H497, ""Select H"")"),"")</f>
        <v/>
      </c>
      <c r="H497" s="1" t="str">
        <f>IFERROR(__xludf.DUMMYFUNCTION(" IF(ISBLANK(B497), """", TIMEVALUE(ARRAYFORMULA(QUERY(Request_Import!D497:K497, ""Select I""))))"),"")</f>
        <v/>
      </c>
      <c r="I497" s="1" t="str">
        <f>IFERROR(__xludf.DUMMYFUNCTION(" QUERY(Request_Import!A497:J497, ""Select F"")"),"")</f>
        <v/>
      </c>
      <c r="J497" s="1" t="str">
        <f>IFERROR(__xludf.DUMMYFUNCTION(" QUERY(Request_Import!A497:J497, ""Select J"")"),"")</f>
        <v/>
      </c>
    </row>
    <row r="498">
      <c r="A498" s="9" t="str">
        <f t="array" ref="A498">IF(ISBLANK(B498), "", concatenate("R", ROW()))</f>
        <v/>
      </c>
      <c r="B498" s="9" t="str">
        <f>IFERROR(__xludf.DUMMYFUNCTION(" QUERY(Request_Import!A498:H498, ""Select B"")"),"")</f>
        <v/>
      </c>
      <c r="C498" s="1" t="str">
        <f>IFERROR(__xludf.DUMMYFUNCTION(" QUERY(Request_Import!A498:H498, ""Select C"")"),"")</f>
        <v/>
      </c>
      <c r="D498" s="1" t="str">
        <f>IFERROR(__xludf.DUMMYFUNCTION(" QUERY(Request_Import!A498:H498, ""Select D"")"),"")</f>
        <v/>
      </c>
      <c r="E498" s="1" t="str">
        <f>IFERROR(__xludf.DUMMYFUNCTION(" QUERY(Request_Import!A498:H498, ""Select E"")"),"")</f>
        <v/>
      </c>
      <c r="F498" s="1" t="str">
        <f>IFERROR(__xludf.DUMMYFUNCTION(" QUERY(Request_Import!A498:H498, ""Select G"")"),"")</f>
        <v/>
      </c>
      <c r="G498" s="1" t="str">
        <f>IFERROR(__xludf.DUMMYFUNCTION(" QUERY(Request_Import!A498:H498, ""Select H"")"),"")</f>
        <v/>
      </c>
      <c r="H498" s="1" t="str">
        <f>IFERROR(__xludf.DUMMYFUNCTION(" IF(ISBLANK(B498), """", TIMEVALUE(ARRAYFORMULA(QUERY(Request_Import!D498:K498, ""Select I""))))"),"")</f>
        <v/>
      </c>
      <c r="I498" s="1" t="str">
        <f>IFERROR(__xludf.DUMMYFUNCTION(" QUERY(Request_Import!A498:J498, ""Select F"")"),"")</f>
        <v/>
      </c>
      <c r="J498" s="1" t="str">
        <f>IFERROR(__xludf.DUMMYFUNCTION(" QUERY(Request_Import!A498:J498, ""Select J"")"),"")</f>
        <v/>
      </c>
    </row>
    <row r="499">
      <c r="A499" s="9" t="str">
        <f t="array" ref="A499">IF(ISBLANK(B499), "", concatenate("R", ROW()))</f>
        <v/>
      </c>
      <c r="B499" s="9" t="str">
        <f>IFERROR(__xludf.DUMMYFUNCTION(" QUERY(Request_Import!A499:H499, ""Select B"")"),"")</f>
        <v/>
      </c>
      <c r="C499" s="1" t="str">
        <f>IFERROR(__xludf.DUMMYFUNCTION(" QUERY(Request_Import!A499:H499, ""Select C"")"),"")</f>
        <v/>
      </c>
      <c r="D499" s="1" t="str">
        <f>IFERROR(__xludf.DUMMYFUNCTION(" QUERY(Request_Import!A499:H499, ""Select D"")"),"")</f>
        <v/>
      </c>
      <c r="E499" s="1" t="str">
        <f>IFERROR(__xludf.DUMMYFUNCTION(" QUERY(Request_Import!A499:H499, ""Select E"")"),"")</f>
        <v/>
      </c>
      <c r="F499" s="1" t="str">
        <f>IFERROR(__xludf.DUMMYFUNCTION(" QUERY(Request_Import!A499:H499, ""Select G"")"),"")</f>
        <v/>
      </c>
      <c r="G499" s="1" t="str">
        <f>IFERROR(__xludf.DUMMYFUNCTION(" QUERY(Request_Import!A499:H499, ""Select H"")"),"")</f>
        <v/>
      </c>
      <c r="H499" s="1" t="str">
        <f>IFERROR(__xludf.DUMMYFUNCTION(" IF(ISBLANK(B499), """", TIMEVALUE(ARRAYFORMULA(QUERY(Request_Import!D499:K499, ""Select I""))))"),"")</f>
        <v/>
      </c>
      <c r="I499" s="1" t="str">
        <f>IFERROR(__xludf.DUMMYFUNCTION(" QUERY(Request_Import!A499:J499, ""Select F"")"),"")</f>
        <v/>
      </c>
      <c r="J499" s="1" t="str">
        <f>IFERROR(__xludf.DUMMYFUNCTION(" QUERY(Request_Import!A499:J499, ""Select J"")"),"")</f>
        <v/>
      </c>
    </row>
    <row r="500">
      <c r="A500" s="9" t="str">
        <f t="array" ref="A500">IF(ISBLANK(B500), "", concatenate("R", ROW()))</f>
        <v/>
      </c>
      <c r="B500" s="9" t="str">
        <f>IFERROR(__xludf.DUMMYFUNCTION(" QUERY(Request_Import!A500:H500, ""Select B"")"),"")</f>
        <v/>
      </c>
      <c r="C500" s="1" t="str">
        <f>IFERROR(__xludf.DUMMYFUNCTION(" QUERY(Request_Import!A500:H500, ""Select C"")"),"")</f>
        <v/>
      </c>
      <c r="D500" s="1" t="str">
        <f>IFERROR(__xludf.DUMMYFUNCTION(" QUERY(Request_Import!A500:H500, ""Select D"")"),"")</f>
        <v/>
      </c>
      <c r="E500" s="1" t="str">
        <f>IFERROR(__xludf.DUMMYFUNCTION(" QUERY(Request_Import!A500:H500, ""Select E"")"),"")</f>
        <v/>
      </c>
      <c r="F500" s="1" t="str">
        <f>IFERROR(__xludf.DUMMYFUNCTION(" QUERY(Request_Import!A500:H500, ""Select G"")"),"")</f>
        <v/>
      </c>
      <c r="G500" s="1" t="str">
        <f>IFERROR(__xludf.DUMMYFUNCTION(" QUERY(Request_Import!A500:H500, ""Select H"")"),"")</f>
        <v/>
      </c>
      <c r="H500" s="1" t="str">
        <f>IFERROR(__xludf.DUMMYFUNCTION(" IF(ISBLANK(B500), """", TIMEVALUE(ARRAYFORMULA(QUERY(Request_Import!D500:K500, ""Select I""))))"),"")</f>
        <v/>
      </c>
      <c r="I500" s="1" t="str">
        <f>IFERROR(__xludf.DUMMYFUNCTION(" QUERY(Request_Import!A500:J500, ""Select F"")"),"")</f>
        <v/>
      </c>
      <c r="J500" s="1" t="str">
        <f>IFERROR(__xludf.DUMMYFUNCTION(" QUERY(Request_Import!A500:J500, ""Select J"")"),"")</f>
        <v/>
      </c>
    </row>
    <row r="501">
      <c r="A501" s="9" t="str">
        <f t="array" ref="A501">IF(ISBLANK(B501), "", concatenate("R", ROW()))</f>
        <v/>
      </c>
      <c r="B501" s="9" t="str">
        <f>IFERROR(__xludf.DUMMYFUNCTION(" QUERY(Request_Import!A501:H501, ""Select B"")"),"")</f>
        <v/>
      </c>
      <c r="C501" s="1" t="str">
        <f>IFERROR(__xludf.DUMMYFUNCTION(" QUERY(Request_Import!A501:H501, ""Select C"")"),"")</f>
        <v/>
      </c>
      <c r="D501" s="1" t="str">
        <f>IFERROR(__xludf.DUMMYFUNCTION(" QUERY(Request_Import!A501:H501, ""Select D"")"),"")</f>
        <v/>
      </c>
      <c r="E501" s="1" t="str">
        <f>IFERROR(__xludf.DUMMYFUNCTION(" QUERY(Request_Import!A501:H501, ""Select E"")"),"")</f>
        <v/>
      </c>
      <c r="F501" s="1" t="str">
        <f>IFERROR(__xludf.DUMMYFUNCTION(" QUERY(Request_Import!A501:H501, ""Select G"")"),"")</f>
        <v/>
      </c>
      <c r="G501" s="1" t="str">
        <f>IFERROR(__xludf.DUMMYFUNCTION(" QUERY(Request_Import!A501:H501, ""Select H"")"),"")</f>
        <v/>
      </c>
      <c r="H501" s="1" t="str">
        <f>IFERROR(__xludf.DUMMYFUNCTION(" IF(ISBLANK(B501), """", TIMEVALUE(ARRAYFORMULA(QUERY(Request_Import!D501:K501, ""Select I""))))"),"")</f>
        <v/>
      </c>
      <c r="I501" s="1" t="str">
        <f>IFERROR(__xludf.DUMMYFUNCTION(" QUERY(Request_Import!A501:J501, ""Select F"")"),"")</f>
        <v/>
      </c>
      <c r="J501" s="1" t="str">
        <f>IFERROR(__xludf.DUMMYFUNCTION(" QUERY(Request_Import!A501:J501, ""Select J"")"),"")</f>
        <v/>
      </c>
    </row>
    <row r="502">
      <c r="A502" s="9" t="str">
        <f t="array" ref="A502">IF(ISBLANK(B502), "", concatenate("R", ROW()))</f>
        <v/>
      </c>
      <c r="B502" s="9" t="str">
        <f>IFERROR(__xludf.DUMMYFUNCTION(" QUERY(Request_Import!A502:H502, ""Select B"")"),"")</f>
        <v/>
      </c>
      <c r="C502" s="1" t="str">
        <f>IFERROR(__xludf.DUMMYFUNCTION(" QUERY(Request_Import!A502:H502, ""Select C"")"),"")</f>
        <v/>
      </c>
      <c r="D502" s="1" t="str">
        <f>IFERROR(__xludf.DUMMYFUNCTION(" QUERY(Request_Import!A502:H502, ""Select D"")"),"")</f>
        <v/>
      </c>
      <c r="E502" s="1" t="str">
        <f>IFERROR(__xludf.DUMMYFUNCTION(" QUERY(Request_Import!A502:H502, ""Select E"")"),"")</f>
        <v/>
      </c>
      <c r="F502" s="1" t="str">
        <f>IFERROR(__xludf.DUMMYFUNCTION(" QUERY(Request_Import!A502:H502, ""Select G"")"),"")</f>
        <v/>
      </c>
      <c r="G502" s="1" t="str">
        <f>IFERROR(__xludf.DUMMYFUNCTION(" QUERY(Request_Import!A502:H502, ""Select H"")"),"")</f>
        <v/>
      </c>
      <c r="H502" s="1" t="str">
        <f>IFERROR(__xludf.DUMMYFUNCTION(" IF(ISBLANK(B502), """", TIMEVALUE(ARRAYFORMULA(QUERY(Request_Import!D502:K502, ""Select I""))))"),"")</f>
        <v/>
      </c>
      <c r="I502" s="1" t="str">
        <f>IFERROR(__xludf.DUMMYFUNCTION(" QUERY(Request_Import!A502:J502, ""Select F"")"),"")</f>
        <v/>
      </c>
      <c r="J502" s="1" t="str">
        <f>IFERROR(__xludf.DUMMYFUNCTION(" QUERY(Request_Import!A502:J502, ""Select J"")"),"")</f>
        <v/>
      </c>
    </row>
    <row r="503">
      <c r="A503" s="9" t="str">
        <f t="array" ref="A503">IF(ISBLANK(B503), "", concatenate("R", ROW()))</f>
        <v/>
      </c>
      <c r="B503" s="9" t="str">
        <f>IFERROR(__xludf.DUMMYFUNCTION(" QUERY(Request_Import!A503:H503, ""Select B"")"),"")</f>
        <v/>
      </c>
      <c r="C503" s="1" t="str">
        <f>IFERROR(__xludf.DUMMYFUNCTION(" QUERY(Request_Import!A503:H503, ""Select C"")"),"")</f>
        <v/>
      </c>
      <c r="D503" s="1" t="str">
        <f>IFERROR(__xludf.DUMMYFUNCTION(" QUERY(Request_Import!A503:H503, ""Select D"")"),"")</f>
        <v/>
      </c>
      <c r="E503" s="1" t="str">
        <f>IFERROR(__xludf.DUMMYFUNCTION(" QUERY(Request_Import!A503:H503, ""Select E"")"),"")</f>
        <v/>
      </c>
      <c r="F503" s="1" t="str">
        <f>IFERROR(__xludf.DUMMYFUNCTION(" QUERY(Request_Import!A503:H503, ""Select G"")"),"")</f>
        <v/>
      </c>
      <c r="G503" s="1" t="str">
        <f>IFERROR(__xludf.DUMMYFUNCTION(" QUERY(Request_Import!A503:H503, ""Select H"")"),"")</f>
        <v/>
      </c>
      <c r="H503" s="1" t="str">
        <f>IFERROR(__xludf.DUMMYFUNCTION(" IF(ISBLANK(B503), """", TIMEVALUE(ARRAYFORMULA(QUERY(Request_Import!D503:K503, ""Select I""))))"),"")</f>
        <v/>
      </c>
      <c r="I503" s="1" t="str">
        <f>IFERROR(__xludf.DUMMYFUNCTION(" QUERY(Request_Import!A503:J503, ""Select F"")"),"")</f>
        <v/>
      </c>
      <c r="J503" s="1" t="str">
        <f>IFERROR(__xludf.DUMMYFUNCTION(" QUERY(Request_Import!A503:J503, ""Select J"")"),"")</f>
        <v/>
      </c>
    </row>
    <row r="504">
      <c r="A504" s="9" t="str">
        <f t="array" ref="A504">IF(ISBLANK(B504), "", concatenate("R", ROW()))</f>
        <v/>
      </c>
      <c r="B504" s="9" t="str">
        <f>IFERROR(__xludf.DUMMYFUNCTION(" QUERY(Request_Import!A504:H504, ""Select B"")"),"")</f>
        <v/>
      </c>
      <c r="C504" s="1" t="str">
        <f>IFERROR(__xludf.DUMMYFUNCTION(" QUERY(Request_Import!A504:H504, ""Select C"")"),"")</f>
        <v/>
      </c>
      <c r="D504" s="1" t="str">
        <f>IFERROR(__xludf.DUMMYFUNCTION(" QUERY(Request_Import!A504:H504, ""Select D"")"),"")</f>
        <v/>
      </c>
      <c r="E504" s="1" t="str">
        <f>IFERROR(__xludf.DUMMYFUNCTION(" QUERY(Request_Import!A504:H504, ""Select E"")"),"")</f>
        <v/>
      </c>
      <c r="F504" s="1" t="str">
        <f>IFERROR(__xludf.DUMMYFUNCTION(" QUERY(Request_Import!A504:H504, ""Select G"")"),"")</f>
        <v/>
      </c>
      <c r="G504" s="1" t="str">
        <f>IFERROR(__xludf.DUMMYFUNCTION(" QUERY(Request_Import!A504:H504, ""Select H"")"),"")</f>
        <v/>
      </c>
      <c r="H504" s="1" t="str">
        <f>IFERROR(__xludf.DUMMYFUNCTION(" IF(ISBLANK(B504), """", TIMEVALUE(ARRAYFORMULA(QUERY(Request_Import!D504:K504, ""Select I""))))"),"")</f>
        <v/>
      </c>
      <c r="I504" s="1" t="str">
        <f>IFERROR(__xludf.DUMMYFUNCTION(" QUERY(Request_Import!A504:J504, ""Select F"")"),"")</f>
        <v/>
      </c>
      <c r="J504" s="1" t="str">
        <f>IFERROR(__xludf.DUMMYFUNCTION(" QUERY(Request_Import!A504:J504, ""Select J"")"),"")</f>
        <v/>
      </c>
    </row>
    <row r="505">
      <c r="A505" s="9" t="str">
        <f t="array" ref="A505">IF(ISBLANK(B505), "", concatenate("R", ROW()))</f>
        <v/>
      </c>
      <c r="B505" s="9" t="str">
        <f>IFERROR(__xludf.DUMMYFUNCTION(" QUERY(Request_Import!A505:H505, ""Select B"")"),"")</f>
        <v/>
      </c>
      <c r="C505" s="1" t="str">
        <f>IFERROR(__xludf.DUMMYFUNCTION(" QUERY(Request_Import!A505:H505, ""Select C"")"),"")</f>
        <v/>
      </c>
      <c r="D505" s="1" t="str">
        <f>IFERROR(__xludf.DUMMYFUNCTION(" QUERY(Request_Import!A505:H505, ""Select D"")"),"")</f>
        <v/>
      </c>
      <c r="E505" s="1" t="str">
        <f>IFERROR(__xludf.DUMMYFUNCTION(" QUERY(Request_Import!A505:H505, ""Select E"")"),"")</f>
        <v/>
      </c>
      <c r="F505" s="1" t="str">
        <f>IFERROR(__xludf.DUMMYFUNCTION(" QUERY(Request_Import!A505:H505, ""Select G"")"),"")</f>
        <v/>
      </c>
      <c r="G505" s="1" t="str">
        <f>IFERROR(__xludf.DUMMYFUNCTION(" QUERY(Request_Import!A505:H505, ""Select H"")"),"")</f>
        <v/>
      </c>
      <c r="H505" s="1" t="str">
        <f>IFERROR(__xludf.DUMMYFUNCTION(" IF(ISBLANK(B505), """", TIMEVALUE(ARRAYFORMULA(QUERY(Request_Import!D505:K505, ""Select I""))))"),"")</f>
        <v/>
      </c>
      <c r="I505" s="1" t="str">
        <f>IFERROR(__xludf.DUMMYFUNCTION(" QUERY(Request_Import!A505:J505, ""Select F"")"),"")</f>
        <v/>
      </c>
      <c r="J505" s="1" t="str">
        <f>IFERROR(__xludf.DUMMYFUNCTION(" QUERY(Request_Import!A505:J505, ""Select J"")"),"")</f>
        <v/>
      </c>
    </row>
    <row r="506">
      <c r="A506" s="9" t="str">
        <f t="array" ref="A506">IF(ISBLANK(B506), "", concatenate("R", ROW()))</f>
        <v/>
      </c>
      <c r="B506" s="9" t="str">
        <f>IFERROR(__xludf.DUMMYFUNCTION(" QUERY(Request_Import!A506:H506, ""Select B"")"),"")</f>
        <v/>
      </c>
      <c r="C506" s="1" t="str">
        <f>IFERROR(__xludf.DUMMYFUNCTION(" QUERY(Request_Import!A506:H506, ""Select C"")"),"")</f>
        <v/>
      </c>
      <c r="D506" s="1" t="str">
        <f>IFERROR(__xludf.DUMMYFUNCTION(" QUERY(Request_Import!A506:H506, ""Select D"")"),"")</f>
        <v/>
      </c>
      <c r="E506" s="1" t="str">
        <f>IFERROR(__xludf.DUMMYFUNCTION(" QUERY(Request_Import!A506:H506, ""Select E"")"),"")</f>
        <v/>
      </c>
      <c r="F506" s="1" t="str">
        <f>IFERROR(__xludf.DUMMYFUNCTION(" QUERY(Request_Import!A506:H506, ""Select G"")"),"")</f>
        <v/>
      </c>
      <c r="G506" s="1" t="str">
        <f>IFERROR(__xludf.DUMMYFUNCTION(" QUERY(Request_Import!A506:H506, ""Select H"")"),"")</f>
        <v/>
      </c>
      <c r="H506" s="1" t="str">
        <f>IFERROR(__xludf.DUMMYFUNCTION(" IF(ISBLANK(B506), """", TIMEVALUE(ARRAYFORMULA(QUERY(Request_Import!D506:K506, ""Select I""))))"),"")</f>
        <v/>
      </c>
      <c r="I506" s="1" t="str">
        <f>IFERROR(__xludf.DUMMYFUNCTION(" QUERY(Request_Import!A506:J506, ""Select F"")"),"")</f>
        <v/>
      </c>
      <c r="J506" s="1" t="str">
        <f>IFERROR(__xludf.DUMMYFUNCTION(" QUERY(Request_Import!A506:J506, ""Select J"")"),"")</f>
        <v/>
      </c>
    </row>
    <row r="507">
      <c r="A507" s="9" t="str">
        <f t="array" ref="A507">IF(ISBLANK(B507), "", concatenate("R", ROW()))</f>
        <v/>
      </c>
      <c r="B507" s="9" t="str">
        <f>IFERROR(__xludf.DUMMYFUNCTION(" QUERY(Request_Import!A507:H507, ""Select B"")"),"")</f>
        <v/>
      </c>
      <c r="C507" s="1" t="str">
        <f>IFERROR(__xludf.DUMMYFUNCTION(" QUERY(Request_Import!A507:H507, ""Select C"")"),"")</f>
        <v/>
      </c>
      <c r="D507" s="1" t="str">
        <f>IFERROR(__xludf.DUMMYFUNCTION(" QUERY(Request_Import!A507:H507, ""Select D"")"),"")</f>
        <v/>
      </c>
      <c r="E507" s="1" t="str">
        <f>IFERROR(__xludf.DUMMYFUNCTION(" QUERY(Request_Import!A507:H507, ""Select E"")"),"")</f>
        <v/>
      </c>
      <c r="F507" s="1" t="str">
        <f>IFERROR(__xludf.DUMMYFUNCTION(" QUERY(Request_Import!A507:H507, ""Select G"")"),"")</f>
        <v/>
      </c>
      <c r="G507" s="1" t="str">
        <f>IFERROR(__xludf.DUMMYFUNCTION(" QUERY(Request_Import!A507:H507, ""Select H"")"),"")</f>
        <v/>
      </c>
      <c r="H507" s="1" t="str">
        <f>IFERROR(__xludf.DUMMYFUNCTION(" IF(ISBLANK(B507), """", TIMEVALUE(ARRAYFORMULA(QUERY(Request_Import!D507:K507, ""Select I""))))"),"")</f>
        <v/>
      </c>
      <c r="I507" s="1" t="str">
        <f>IFERROR(__xludf.DUMMYFUNCTION(" QUERY(Request_Import!A507:J507, ""Select F"")"),"")</f>
        <v/>
      </c>
      <c r="J507" s="1" t="str">
        <f>IFERROR(__xludf.DUMMYFUNCTION(" QUERY(Request_Import!A507:J507, ""Select J"")"),"")</f>
        <v/>
      </c>
    </row>
    <row r="508">
      <c r="A508" s="9" t="str">
        <f t="array" ref="A508">IF(ISBLANK(B508), "", concatenate("R", ROW()))</f>
        <v/>
      </c>
      <c r="B508" s="9" t="str">
        <f>IFERROR(__xludf.DUMMYFUNCTION(" QUERY(Request_Import!A508:H508, ""Select B"")"),"")</f>
        <v/>
      </c>
      <c r="C508" s="1" t="str">
        <f>IFERROR(__xludf.DUMMYFUNCTION(" QUERY(Request_Import!A508:H508, ""Select C"")"),"")</f>
        <v/>
      </c>
      <c r="D508" s="1" t="str">
        <f>IFERROR(__xludf.DUMMYFUNCTION(" QUERY(Request_Import!A508:H508, ""Select D"")"),"")</f>
        <v/>
      </c>
      <c r="E508" s="1" t="str">
        <f>IFERROR(__xludf.DUMMYFUNCTION(" QUERY(Request_Import!A508:H508, ""Select E"")"),"")</f>
        <v/>
      </c>
      <c r="F508" s="1" t="str">
        <f>IFERROR(__xludf.DUMMYFUNCTION(" QUERY(Request_Import!A508:H508, ""Select G"")"),"")</f>
        <v/>
      </c>
      <c r="G508" s="1" t="str">
        <f>IFERROR(__xludf.DUMMYFUNCTION(" QUERY(Request_Import!A508:H508, ""Select H"")"),"")</f>
        <v/>
      </c>
      <c r="H508" s="1" t="str">
        <f>IFERROR(__xludf.DUMMYFUNCTION(" IF(ISBLANK(B508), """", TIMEVALUE(ARRAYFORMULA(QUERY(Request_Import!D508:K508, ""Select I""))))"),"")</f>
        <v/>
      </c>
      <c r="I508" s="1" t="str">
        <f>IFERROR(__xludf.DUMMYFUNCTION(" QUERY(Request_Import!A508:J508, ""Select F"")"),"")</f>
        <v/>
      </c>
      <c r="J508" s="1" t="str">
        <f>IFERROR(__xludf.DUMMYFUNCTION(" QUERY(Request_Import!A508:J508, ""Select J"")"),"")</f>
        <v/>
      </c>
    </row>
    <row r="509">
      <c r="A509" s="9" t="str">
        <f t="array" ref="A509">IF(ISBLANK(B509), "", concatenate("R", ROW()))</f>
        <v/>
      </c>
      <c r="B509" s="9" t="str">
        <f>IFERROR(__xludf.DUMMYFUNCTION(" QUERY(Request_Import!A509:H509, ""Select B"")"),"")</f>
        <v/>
      </c>
      <c r="C509" s="1" t="str">
        <f>IFERROR(__xludf.DUMMYFUNCTION(" QUERY(Request_Import!A509:H509, ""Select C"")"),"")</f>
        <v/>
      </c>
      <c r="D509" s="1" t="str">
        <f>IFERROR(__xludf.DUMMYFUNCTION(" QUERY(Request_Import!A509:H509, ""Select D"")"),"")</f>
        <v/>
      </c>
      <c r="E509" s="1" t="str">
        <f>IFERROR(__xludf.DUMMYFUNCTION(" QUERY(Request_Import!A509:H509, ""Select E"")"),"")</f>
        <v/>
      </c>
      <c r="F509" s="1" t="str">
        <f>IFERROR(__xludf.DUMMYFUNCTION(" QUERY(Request_Import!A509:H509, ""Select G"")"),"")</f>
        <v/>
      </c>
      <c r="G509" s="1" t="str">
        <f>IFERROR(__xludf.DUMMYFUNCTION(" QUERY(Request_Import!A509:H509, ""Select H"")"),"")</f>
        <v/>
      </c>
      <c r="H509" s="1" t="str">
        <f>IFERROR(__xludf.DUMMYFUNCTION(" IF(ISBLANK(B509), """", TIMEVALUE(ARRAYFORMULA(QUERY(Request_Import!D509:K509, ""Select I""))))"),"")</f>
        <v/>
      </c>
      <c r="I509" s="1" t="str">
        <f>IFERROR(__xludf.DUMMYFUNCTION(" QUERY(Request_Import!A509:J509, ""Select F"")"),"")</f>
        <v/>
      </c>
      <c r="J509" s="1" t="str">
        <f>IFERROR(__xludf.DUMMYFUNCTION(" QUERY(Request_Import!A509:J509, ""Select J"")"),"")</f>
        <v/>
      </c>
    </row>
    <row r="510">
      <c r="A510" s="9" t="str">
        <f t="array" ref="A510">IF(ISBLANK(B510), "", concatenate("R", ROW()))</f>
        <v/>
      </c>
      <c r="B510" s="9" t="str">
        <f>IFERROR(__xludf.DUMMYFUNCTION(" QUERY(Request_Import!A510:H510, ""Select B"")"),"")</f>
        <v/>
      </c>
      <c r="C510" s="1" t="str">
        <f>IFERROR(__xludf.DUMMYFUNCTION(" QUERY(Request_Import!A510:H510, ""Select C"")"),"")</f>
        <v/>
      </c>
      <c r="D510" s="1" t="str">
        <f>IFERROR(__xludf.DUMMYFUNCTION(" QUERY(Request_Import!A510:H510, ""Select D"")"),"")</f>
        <v/>
      </c>
      <c r="E510" s="1" t="str">
        <f>IFERROR(__xludf.DUMMYFUNCTION(" QUERY(Request_Import!A510:H510, ""Select E"")"),"")</f>
        <v/>
      </c>
      <c r="F510" s="1" t="str">
        <f>IFERROR(__xludf.DUMMYFUNCTION(" QUERY(Request_Import!A510:H510, ""Select G"")"),"")</f>
        <v/>
      </c>
      <c r="G510" s="1" t="str">
        <f>IFERROR(__xludf.DUMMYFUNCTION(" QUERY(Request_Import!A510:H510, ""Select H"")"),"")</f>
        <v/>
      </c>
      <c r="H510" s="1" t="str">
        <f>IFERROR(__xludf.DUMMYFUNCTION(" IF(ISBLANK(B510), """", TIMEVALUE(ARRAYFORMULA(QUERY(Request_Import!D510:K510, ""Select I""))))"),"")</f>
        <v/>
      </c>
      <c r="I510" s="1" t="str">
        <f>IFERROR(__xludf.DUMMYFUNCTION(" QUERY(Request_Import!A510:J510, ""Select F"")"),"")</f>
        <v/>
      </c>
      <c r="J510" s="1" t="str">
        <f>IFERROR(__xludf.DUMMYFUNCTION(" QUERY(Request_Import!A510:J510, ""Select J"")"),"")</f>
        <v/>
      </c>
    </row>
    <row r="511">
      <c r="A511" s="9" t="str">
        <f t="array" ref="A511">IF(ISBLANK(B511), "", concatenate("R", ROW()))</f>
        <v/>
      </c>
      <c r="B511" s="9" t="str">
        <f>IFERROR(__xludf.DUMMYFUNCTION(" QUERY(Request_Import!A511:H511, ""Select B"")"),"")</f>
        <v/>
      </c>
      <c r="C511" s="1" t="str">
        <f>IFERROR(__xludf.DUMMYFUNCTION(" QUERY(Request_Import!A511:H511, ""Select C"")"),"")</f>
        <v/>
      </c>
      <c r="D511" s="1" t="str">
        <f>IFERROR(__xludf.DUMMYFUNCTION(" QUERY(Request_Import!A511:H511, ""Select D"")"),"")</f>
        <v/>
      </c>
      <c r="E511" s="1" t="str">
        <f>IFERROR(__xludf.DUMMYFUNCTION(" QUERY(Request_Import!A511:H511, ""Select E"")"),"")</f>
        <v/>
      </c>
      <c r="F511" s="1" t="str">
        <f>IFERROR(__xludf.DUMMYFUNCTION(" QUERY(Request_Import!A511:H511, ""Select G"")"),"")</f>
        <v/>
      </c>
      <c r="G511" s="1" t="str">
        <f>IFERROR(__xludf.DUMMYFUNCTION(" QUERY(Request_Import!A511:H511, ""Select H"")"),"")</f>
        <v/>
      </c>
      <c r="H511" s="1" t="str">
        <f>IFERROR(__xludf.DUMMYFUNCTION(" IF(ISBLANK(B511), """", TIMEVALUE(ARRAYFORMULA(QUERY(Request_Import!D511:K511, ""Select I""))))"),"")</f>
        <v/>
      </c>
      <c r="I511" s="1" t="str">
        <f>IFERROR(__xludf.DUMMYFUNCTION(" QUERY(Request_Import!A511:J511, ""Select F"")"),"")</f>
        <v/>
      </c>
      <c r="J511" s="1" t="str">
        <f>IFERROR(__xludf.DUMMYFUNCTION(" QUERY(Request_Import!A511:J511, ""Select J"")"),"")</f>
        <v/>
      </c>
    </row>
    <row r="512">
      <c r="A512" s="9" t="str">
        <f t="array" ref="A512">IF(ISBLANK(B512), "", concatenate("R", ROW()))</f>
        <v/>
      </c>
      <c r="B512" s="9" t="str">
        <f>IFERROR(__xludf.DUMMYFUNCTION(" QUERY(Request_Import!A512:H512, ""Select B"")"),"")</f>
        <v/>
      </c>
      <c r="C512" s="1" t="str">
        <f>IFERROR(__xludf.DUMMYFUNCTION(" QUERY(Request_Import!A512:H512, ""Select C"")"),"")</f>
        <v/>
      </c>
      <c r="D512" s="1" t="str">
        <f>IFERROR(__xludf.DUMMYFUNCTION(" QUERY(Request_Import!A512:H512, ""Select D"")"),"")</f>
        <v/>
      </c>
      <c r="E512" s="1" t="str">
        <f>IFERROR(__xludf.DUMMYFUNCTION(" QUERY(Request_Import!A512:H512, ""Select E"")"),"")</f>
        <v/>
      </c>
      <c r="F512" s="1" t="str">
        <f>IFERROR(__xludf.DUMMYFUNCTION(" QUERY(Request_Import!A512:H512, ""Select G"")"),"")</f>
        <v/>
      </c>
      <c r="G512" s="1" t="str">
        <f>IFERROR(__xludf.DUMMYFUNCTION(" QUERY(Request_Import!A512:H512, ""Select H"")"),"")</f>
        <v/>
      </c>
      <c r="H512" s="1" t="str">
        <f>IFERROR(__xludf.DUMMYFUNCTION(" IF(ISBLANK(B512), """", TIMEVALUE(ARRAYFORMULA(QUERY(Request_Import!D512:K512, ""Select I""))))"),"")</f>
        <v/>
      </c>
      <c r="I512" s="1" t="str">
        <f>IFERROR(__xludf.DUMMYFUNCTION(" QUERY(Request_Import!A512:J512, ""Select F"")"),"")</f>
        <v/>
      </c>
      <c r="J512" s="1" t="str">
        <f>IFERROR(__xludf.DUMMYFUNCTION(" QUERY(Request_Import!A512:J512, ""Select J"")"),"")</f>
        <v/>
      </c>
    </row>
    <row r="513">
      <c r="A513" s="9" t="str">
        <f t="array" ref="A513">IF(ISBLANK(B513), "", concatenate("R", ROW()))</f>
        <v/>
      </c>
      <c r="B513" s="9" t="str">
        <f>IFERROR(__xludf.DUMMYFUNCTION(" QUERY(Request_Import!A513:H513, ""Select B"")"),"")</f>
        <v/>
      </c>
      <c r="C513" s="1" t="str">
        <f>IFERROR(__xludf.DUMMYFUNCTION(" QUERY(Request_Import!A513:H513, ""Select C"")"),"")</f>
        <v/>
      </c>
      <c r="D513" s="1" t="str">
        <f>IFERROR(__xludf.DUMMYFUNCTION(" QUERY(Request_Import!A513:H513, ""Select D"")"),"")</f>
        <v/>
      </c>
      <c r="E513" s="1" t="str">
        <f>IFERROR(__xludf.DUMMYFUNCTION(" QUERY(Request_Import!A513:H513, ""Select E"")"),"")</f>
        <v/>
      </c>
      <c r="F513" s="1" t="str">
        <f>IFERROR(__xludf.DUMMYFUNCTION(" QUERY(Request_Import!A513:H513, ""Select G"")"),"")</f>
        <v/>
      </c>
      <c r="G513" s="1" t="str">
        <f>IFERROR(__xludf.DUMMYFUNCTION(" QUERY(Request_Import!A513:H513, ""Select H"")"),"")</f>
        <v/>
      </c>
      <c r="H513" s="1" t="str">
        <f>IFERROR(__xludf.DUMMYFUNCTION(" IF(ISBLANK(B513), """", TIMEVALUE(ARRAYFORMULA(QUERY(Request_Import!D513:K513, ""Select I""))))"),"")</f>
        <v/>
      </c>
      <c r="I513" s="1" t="str">
        <f>IFERROR(__xludf.DUMMYFUNCTION(" QUERY(Request_Import!A513:J513, ""Select F"")"),"")</f>
        <v/>
      </c>
      <c r="J513" s="1" t="str">
        <f>IFERROR(__xludf.DUMMYFUNCTION(" QUERY(Request_Import!A513:J513, ""Select J"")"),"")</f>
        <v/>
      </c>
    </row>
    <row r="514">
      <c r="A514" s="9" t="str">
        <f t="array" ref="A514">IF(ISBLANK(B514), "", concatenate("R", ROW()))</f>
        <v/>
      </c>
      <c r="B514" s="9" t="str">
        <f>IFERROR(__xludf.DUMMYFUNCTION(" QUERY(Request_Import!A514:H514, ""Select B"")"),"")</f>
        <v/>
      </c>
      <c r="C514" s="1" t="str">
        <f>IFERROR(__xludf.DUMMYFUNCTION(" QUERY(Request_Import!A514:H514, ""Select C"")"),"")</f>
        <v/>
      </c>
      <c r="D514" s="1" t="str">
        <f>IFERROR(__xludf.DUMMYFUNCTION(" QUERY(Request_Import!A514:H514, ""Select D"")"),"")</f>
        <v/>
      </c>
      <c r="E514" s="1" t="str">
        <f>IFERROR(__xludf.DUMMYFUNCTION(" QUERY(Request_Import!A514:H514, ""Select E"")"),"")</f>
        <v/>
      </c>
      <c r="F514" s="1" t="str">
        <f>IFERROR(__xludf.DUMMYFUNCTION(" QUERY(Request_Import!A514:H514, ""Select G"")"),"")</f>
        <v/>
      </c>
      <c r="G514" s="1" t="str">
        <f>IFERROR(__xludf.DUMMYFUNCTION(" QUERY(Request_Import!A514:H514, ""Select H"")"),"")</f>
        <v/>
      </c>
      <c r="H514" s="1" t="str">
        <f>IFERROR(__xludf.DUMMYFUNCTION(" IF(ISBLANK(B514), """", TIMEVALUE(ARRAYFORMULA(QUERY(Request_Import!D514:K514, ""Select I""))))"),"")</f>
        <v/>
      </c>
      <c r="I514" s="1" t="str">
        <f>IFERROR(__xludf.DUMMYFUNCTION(" QUERY(Request_Import!A514:J514, ""Select F"")"),"")</f>
        <v/>
      </c>
      <c r="J514" s="1" t="str">
        <f>IFERROR(__xludf.DUMMYFUNCTION(" QUERY(Request_Import!A514:J514, ""Select J"")"),"")</f>
        <v/>
      </c>
    </row>
    <row r="515">
      <c r="A515" s="9" t="str">
        <f t="array" ref="A515">IF(ISBLANK(B515), "", concatenate("R", ROW()))</f>
        <v/>
      </c>
      <c r="B515" s="9" t="str">
        <f>IFERROR(__xludf.DUMMYFUNCTION(" QUERY(Request_Import!A515:H515, ""Select B"")"),"")</f>
        <v/>
      </c>
      <c r="C515" s="1" t="str">
        <f>IFERROR(__xludf.DUMMYFUNCTION(" QUERY(Request_Import!A515:H515, ""Select C"")"),"")</f>
        <v/>
      </c>
      <c r="D515" s="1" t="str">
        <f>IFERROR(__xludf.DUMMYFUNCTION(" QUERY(Request_Import!A515:H515, ""Select D"")"),"")</f>
        <v/>
      </c>
      <c r="E515" s="1" t="str">
        <f>IFERROR(__xludf.DUMMYFUNCTION(" QUERY(Request_Import!A515:H515, ""Select E"")"),"")</f>
        <v/>
      </c>
      <c r="F515" s="1" t="str">
        <f>IFERROR(__xludf.DUMMYFUNCTION(" QUERY(Request_Import!A515:H515, ""Select G"")"),"")</f>
        <v/>
      </c>
      <c r="G515" s="1" t="str">
        <f>IFERROR(__xludf.DUMMYFUNCTION(" QUERY(Request_Import!A515:H515, ""Select H"")"),"")</f>
        <v/>
      </c>
      <c r="H515" s="1" t="str">
        <f>IFERROR(__xludf.DUMMYFUNCTION(" IF(ISBLANK(B515), """", TIMEVALUE(ARRAYFORMULA(QUERY(Request_Import!D515:K515, ""Select I""))))"),"")</f>
        <v/>
      </c>
      <c r="I515" s="1" t="str">
        <f>IFERROR(__xludf.DUMMYFUNCTION(" QUERY(Request_Import!A515:J515, ""Select F"")"),"")</f>
        <v/>
      </c>
      <c r="J515" s="1" t="str">
        <f>IFERROR(__xludf.DUMMYFUNCTION(" QUERY(Request_Import!A515:J515, ""Select J"")"),"")</f>
        <v/>
      </c>
    </row>
    <row r="516">
      <c r="A516" s="9" t="str">
        <f t="array" ref="A516">IF(ISBLANK(B516), "", concatenate("R", ROW()))</f>
        <v/>
      </c>
      <c r="B516" s="9" t="str">
        <f>IFERROR(__xludf.DUMMYFUNCTION(" QUERY(Request_Import!A516:H516, ""Select B"")"),"")</f>
        <v/>
      </c>
      <c r="C516" s="1" t="str">
        <f>IFERROR(__xludf.DUMMYFUNCTION(" QUERY(Request_Import!A516:H516, ""Select C"")"),"")</f>
        <v/>
      </c>
      <c r="D516" s="1" t="str">
        <f>IFERROR(__xludf.DUMMYFUNCTION(" QUERY(Request_Import!A516:H516, ""Select D"")"),"")</f>
        <v/>
      </c>
      <c r="E516" s="1" t="str">
        <f>IFERROR(__xludf.DUMMYFUNCTION(" QUERY(Request_Import!A516:H516, ""Select E"")"),"")</f>
        <v/>
      </c>
      <c r="F516" s="1" t="str">
        <f>IFERROR(__xludf.DUMMYFUNCTION(" QUERY(Request_Import!A516:H516, ""Select G"")"),"")</f>
        <v/>
      </c>
      <c r="G516" s="1" t="str">
        <f>IFERROR(__xludf.DUMMYFUNCTION(" QUERY(Request_Import!A516:H516, ""Select H"")"),"")</f>
        <v/>
      </c>
      <c r="H516" s="1" t="str">
        <f>IFERROR(__xludf.DUMMYFUNCTION(" IF(ISBLANK(B516), """", TIMEVALUE(ARRAYFORMULA(QUERY(Request_Import!D516:K516, ""Select I""))))"),"")</f>
        <v/>
      </c>
      <c r="I516" s="1" t="str">
        <f>IFERROR(__xludf.DUMMYFUNCTION(" QUERY(Request_Import!A516:J516, ""Select F"")"),"")</f>
        <v/>
      </c>
      <c r="J516" s="1" t="str">
        <f>IFERROR(__xludf.DUMMYFUNCTION(" QUERY(Request_Import!A516:J516, ""Select J"")"),"")</f>
        <v/>
      </c>
    </row>
    <row r="517">
      <c r="A517" s="9" t="str">
        <f t="array" ref="A517">IF(ISBLANK(B517), "", concatenate("R", ROW()))</f>
        <v/>
      </c>
      <c r="B517" s="9" t="str">
        <f>IFERROR(__xludf.DUMMYFUNCTION(" QUERY(Request_Import!A517:H517, ""Select B"")"),"")</f>
        <v/>
      </c>
      <c r="C517" s="1" t="str">
        <f>IFERROR(__xludf.DUMMYFUNCTION(" QUERY(Request_Import!A517:H517, ""Select C"")"),"")</f>
        <v/>
      </c>
      <c r="D517" s="1" t="str">
        <f>IFERROR(__xludf.DUMMYFUNCTION(" QUERY(Request_Import!A517:H517, ""Select D"")"),"")</f>
        <v/>
      </c>
      <c r="E517" s="1" t="str">
        <f>IFERROR(__xludf.DUMMYFUNCTION(" QUERY(Request_Import!A517:H517, ""Select E"")"),"")</f>
        <v/>
      </c>
      <c r="F517" s="1" t="str">
        <f>IFERROR(__xludf.DUMMYFUNCTION(" QUERY(Request_Import!A517:H517, ""Select G"")"),"")</f>
        <v/>
      </c>
      <c r="G517" s="1" t="str">
        <f>IFERROR(__xludf.DUMMYFUNCTION(" QUERY(Request_Import!A517:H517, ""Select H"")"),"")</f>
        <v/>
      </c>
      <c r="H517" s="1" t="str">
        <f>IFERROR(__xludf.DUMMYFUNCTION(" IF(ISBLANK(B517), """", TIMEVALUE(ARRAYFORMULA(QUERY(Request_Import!D517:K517, ""Select I""))))"),"")</f>
        <v/>
      </c>
      <c r="I517" s="1" t="str">
        <f>IFERROR(__xludf.DUMMYFUNCTION(" QUERY(Request_Import!A517:J517, ""Select F"")"),"")</f>
        <v/>
      </c>
      <c r="J517" s="1" t="str">
        <f>IFERROR(__xludf.DUMMYFUNCTION(" QUERY(Request_Import!A517:J517, ""Select J"")"),"")</f>
        <v/>
      </c>
    </row>
    <row r="518">
      <c r="A518" s="9" t="str">
        <f t="array" ref="A518">IF(ISBLANK(B518), "", concatenate("R", ROW()))</f>
        <v/>
      </c>
      <c r="B518" s="9" t="str">
        <f>IFERROR(__xludf.DUMMYFUNCTION(" QUERY(Request_Import!A518:H518, ""Select B"")"),"")</f>
        <v/>
      </c>
      <c r="C518" s="1" t="str">
        <f>IFERROR(__xludf.DUMMYFUNCTION(" QUERY(Request_Import!A518:H518, ""Select C"")"),"")</f>
        <v/>
      </c>
      <c r="D518" s="1" t="str">
        <f>IFERROR(__xludf.DUMMYFUNCTION(" QUERY(Request_Import!A518:H518, ""Select D"")"),"")</f>
        <v/>
      </c>
      <c r="E518" s="1" t="str">
        <f>IFERROR(__xludf.DUMMYFUNCTION(" QUERY(Request_Import!A518:H518, ""Select E"")"),"")</f>
        <v/>
      </c>
      <c r="F518" s="1" t="str">
        <f>IFERROR(__xludf.DUMMYFUNCTION(" QUERY(Request_Import!A518:H518, ""Select G"")"),"")</f>
        <v/>
      </c>
      <c r="G518" s="1" t="str">
        <f>IFERROR(__xludf.DUMMYFUNCTION(" QUERY(Request_Import!A518:H518, ""Select H"")"),"")</f>
        <v/>
      </c>
      <c r="H518" s="1" t="str">
        <f>IFERROR(__xludf.DUMMYFUNCTION(" IF(ISBLANK(B518), """", TIMEVALUE(ARRAYFORMULA(QUERY(Request_Import!D518:K518, ""Select I""))))"),"")</f>
        <v/>
      </c>
      <c r="I518" s="1" t="str">
        <f>IFERROR(__xludf.DUMMYFUNCTION(" QUERY(Request_Import!A518:J518, ""Select F"")"),"")</f>
        <v/>
      </c>
      <c r="J518" s="1" t="str">
        <f>IFERROR(__xludf.DUMMYFUNCTION(" QUERY(Request_Import!A518:J518, ""Select J"")"),"")</f>
        <v/>
      </c>
    </row>
    <row r="519">
      <c r="A519" s="9" t="str">
        <f t="array" ref="A519">IF(ISBLANK(B519), "", concatenate("R", ROW()))</f>
        <v/>
      </c>
      <c r="B519" s="9" t="str">
        <f>IFERROR(__xludf.DUMMYFUNCTION(" QUERY(Request_Import!A519:H519, ""Select B"")"),"")</f>
        <v/>
      </c>
      <c r="C519" s="1" t="str">
        <f>IFERROR(__xludf.DUMMYFUNCTION(" QUERY(Request_Import!A519:H519, ""Select C"")"),"")</f>
        <v/>
      </c>
      <c r="D519" s="1" t="str">
        <f>IFERROR(__xludf.DUMMYFUNCTION(" QUERY(Request_Import!A519:H519, ""Select D"")"),"")</f>
        <v/>
      </c>
      <c r="E519" s="1" t="str">
        <f>IFERROR(__xludf.DUMMYFUNCTION(" QUERY(Request_Import!A519:H519, ""Select E"")"),"")</f>
        <v/>
      </c>
      <c r="F519" s="1" t="str">
        <f>IFERROR(__xludf.DUMMYFUNCTION(" QUERY(Request_Import!A519:H519, ""Select G"")"),"")</f>
        <v/>
      </c>
      <c r="G519" s="1" t="str">
        <f>IFERROR(__xludf.DUMMYFUNCTION(" QUERY(Request_Import!A519:H519, ""Select H"")"),"")</f>
        <v/>
      </c>
      <c r="H519" s="1" t="str">
        <f>IFERROR(__xludf.DUMMYFUNCTION(" IF(ISBLANK(B519), """", TIMEVALUE(ARRAYFORMULA(QUERY(Request_Import!D519:K519, ""Select I""))))"),"")</f>
        <v/>
      </c>
      <c r="I519" s="1" t="str">
        <f>IFERROR(__xludf.DUMMYFUNCTION(" QUERY(Request_Import!A519:J519, ""Select F"")"),"")</f>
        <v/>
      </c>
      <c r="J519" s="1" t="str">
        <f>IFERROR(__xludf.DUMMYFUNCTION(" QUERY(Request_Import!A519:J519, ""Select J"")"),"")</f>
        <v/>
      </c>
    </row>
    <row r="520">
      <c r="A520" s="9" t="str">
        <f t="array" ref="A520">IF(ISBLANK(B520), "", concatenate("R", ROW()))</f>
        <v/>
      </c>
      <c r="B520" s="9" t="str">
        <f>IFERROR(__xludf.DUMMYFUNCTION(" QUERY(Request_Import!A520:H520, ""Select B"")"),"")</f>
        <v/>
      </c>
      <c r="C520" s="1" t="str">
        <f>IFERROR(__xludf.DUMMYFUNCTION(" QUERY(Request_Import!A520:H520, ""Select C"")"),"")</f>
        <v/>
      </c>
      <c r="D520" s="1" t="str">
        <f>IFERROR(__xludf.DUMMYFUNCTION(" QUERY(Request_Import!A520:H520, ""Select D"")"),"")</f>
        <v/>
      </c>
      <c r="E520" s="1" t="str">
        <f>IFERROR(__xludf.DUMMYFUNCTION(" QUERY(Request_Import!A520:H520, ""Select E"")"),"")</f>
        <v/>
      </c>
      <c r="F520" s="1" t="str">
        <f>IFERROR(__xludf.DUMMYFUNCTION(" QUERY(Request_Import!A520:H520, ""Select G"")"),"")</f>
        <v/>
      </c>
      <c r="G520" s="1" t="str">
        <f>IFERROR(__xludf.DUMMYFUNCTION(" QUERY(Request_Import!A520:H520, ""Select H"")"),"")</f>
        <v/>
      </c>
      <c r="H520" s="1" t="str">
        <f>IFERROR(__xludf.DUMMYFUNCTION(" IF(ISBLANK(B520), """", TIMEVALUE(ARRAYFORMULA(QUERY(Request_Import!D520:K520, ""Select I""))))"),"")</f>
        <v/>
      </c>
      <c r="I520" s="1" t="str">
        <f>IFERROR(__xludf.DUMMYFUNCTION(" QUERY(Request_Import!A520:J520, ""Select F"")"),"")</f>
        <v/>
      </c>
      <c r="J520" s="1" t="str">
        <f>IFERROR(__xludf.DUMMYFUNCTION(" QUERY(Request_Import!A520:J520, ""Select J"")"),"")</f>
        <v/>
      </c>
    </row>
    <row r="521">
      <c r="A521" s="9" t="str">
        <f t="array" ref="A521">IF(ISBLANK(B521), "", concatenate("R", ROW()))</f>
        <v/>
      </c>
      <c r="B521" s="9" t="str">
        <f>IFERROR(__xludf.DUMMYFUNCTION(" QUERY(Request_Import!A521:H521, ""Select B"")"),"")</f>
        <v/>
      </c>
      <c r="C521" s="1" t="str">
        <f>IFERROR(__xludf.DUMMYFUNCTION(" QUERY(Request_Import!A521:H521, ""Select C"")"),"")</f>
        <v/>
      </c>
      <c r="D521" s="1" t="str">
        <f>IFERROR(__xludf.DUMMYFUNCTION(" QUERY(Request_Import!A521:H521, ""Select D"")"),"")</f>
        <v/>
      </c>
      <c r="E521" s="1" t="str">
        <f>IFERROR(__xludf.DUMMYFUNCTION(" QUERY(Request_Import!A521:H521, ""Select E"")"),"")</f>
        <v/>
      </c>
      <c r="F521" s="1" t="str">
        <f>IFERROR(__xludf.DUMMYFUNCTION(" QUERY(Request_Import!A521:H521, ""Select G"")"),"")</f>
        <v/>
      </c>
      <c r="G521" s="1" t="str">
        <f>IFERROR(__xludf.DUMMYFUNCTION(" QUERY(Request_Import!A521:H521, ""Select H"")"),"")</f>
        <v/>
      </c>
      <c r="H521" s="1" t="str">
        <f>IFERROR(__xludf.DUMMYFUNCTION(" IF(ISBLANK(B521), """", TIMEVALUE(ARRAYFORMULA(QUERY(Request_Import!D521:K521, ""Select I""))))"),"")</f>
        <v/>
      </c>
      <c r="I521" s="1" t="str">
        <f>IFERROR(__xludf.DUMMYFUNCTION(" QUERY(Request_Import!A521:J521, ""Select F"")"),"")</f>
        <v/>
      </c>
      <c r="J521" s="1" t="str">
        <f>IFERROR(__xludf.DUMMYFUNCTION(" QUERY(Request_Import!A521:J521, ""Select J"")"),"")</f>
        <v/>
      </c>
    </row>
    <row r="522">
      <c r="A522" s="9" t="str">
        <f t="array" ref="A522">IF(ISBLANK(B522), "", concatenate("R", ROW()))</f>
        <v/>
      </c>
      <c r="B522" s="9" t="str">
        <f>IFERROR(__xludf.DUMMYFUNCTION(" QUERY(Request_Import!A522:H522, ""Select B"")"),"")</f>
        <v/>
      </c>
      <c r="C522" s="1" t="str">
        <f>IFERROR(__xludf.DUMMYFUNCTION(" QUERY(Request_Import!A522:H522, ""Select C"")"),"")</f>
        <v/>
      </c>
      <c r="D522" s="1" t="str">
        <f>IFERROR(__xludf.DUMMYFUNCTION(" QUERY(Request_Import!A522:H522, ""Select D"")"),"")</f>
        <v/>
      </c>
      <c r="E522" s="1" t="str">
        <f>IFERROR(__xludf.DUMMYFUNCTION(" QUERY(Request_Import!A522:H522, ""Select E"")"),"")</f>
        <v/>
      </c>
      <c r="F522" s="1" t="str">
        <f>IFERROR(__xludf.DUMMYFUNCTION(" QUERY(Request_Import!A522:H522, ""Select G"")"),"")</f>
        <v/>
      </c>
      <c r="G522" s="1" t="str">
        <f>IFERROR(__xludf.DUMMYFUNCTION(" QUERY(Request_Import!A522:H522, ""Select H"")"),"")</f>
        <v/>
      </c>
      <c r="H522" s="1" t="str">
        <f>IFERROR(__xludf.DUMMYFUNCTION(" IF(ISBLANK(B522), """", TIMEVALUE(ARRAYFORMULA(QUERY(Request_Import!D522:K522, ""Select I""))))"),"")</f>
        <v/>
      </c>
      <c r="I522" s="1" t="str">
        <f>IFERROR(__xludf.DUMMYFUNCTION(" QUERY(Request_Import!A522:J522, ""Select F"")"),"")</f>
        <v/>
      </c>
      <c r="J522" s="1" t="str">
        <f>IFERROR(__xludf.DUMMYFUNCTION(" QUERY(Request_Import!A522:J522, ""Select J"")"),"")</f>
        <v/>
      </c>
    </row>
    <row r="523">
      <c r="A523" s="9" t="str">
        <f t="array" ref="A523">IF(ISBLANK(B523), "", concatenate("R", ROW()))</f>
        <v/>
      </c>
      <c r="B523" s="9" t="str">
        <f>IFERROR(__xludf.DUMMYFUNCTION(" QUERY(Request_Import!A523:H523, ""Select B"")"),"")</f>
        <v/>
      </c>
      <c r="C523" s="1" t="str">
        <f>IFERROR(__xludf.DUMMYFUNCTION(" QUERY(Request_Import!A523:H523, ""Select C"")"),"")</f>
        <v/>
      </c>
      <c r="D523" s="1" t="str">
        <f>IFERROR(__xludf.DUMMYFUNCTION(" QUERY(Request_Import!A523:H523, ""Select D"")"),"")</f>
        <v/>
      </c>
      <c r="E523" s="1" t="str">
        <f>IFERROR(__xludf.DUMMYFUNCTION(" QUERY(Request_Import!A523:H523, ""Select E"")"),"")</f>
        <v/>
      </c>
      <c r="F523" s="1" t="str">
        <f>IFERROR(__xludf.DUMMYFUNCTION(" QUERY(Request_Import!A523:H523, ""Select G"")"),"")</f>
        <v/>
      </c>
      <c r="G523" s="1" t="str">
        <f>IFERROR(__xludf.DUMMYFUNCTION(" QUERY(Request_Import!A523:H523, ""Select H"")"),"")</f>
        <v/>
      </c>
      <c r="H523" s="1" t="str">
        <f>IFERROR(__xludf.DUMMYFUNCTION(" IF(ISBLANK(B523), """", TIMEVALUE(ARRAYFORMULA(QUERY(Request_Import!D523:K523, ""Select I""))))"),"")</f>
        <v/>
      </c>
      <c r="I523" s="1" t="str">
        <f>IFERROR(__xludf.DUMMYFUNCTION(" QUERY(Request_Import!A523:J523, ""Select F"")"),"")</f>
        <v/>
      </c>
      <c r="J523" s="1" t="str">
        <f>IFERROR(__xludf.DUMMYFUNCTION(" QUERY(Request_Import!A523:J523, ""Select J"")"),"")</f>
        <v/>
      </c>
    </row>
    <row r="524">
      <c r="A524" s="9" t="str">
        <f t="array" ref="A524">IF(ISBLANK(B524), "", concatenate("R", ROW()))</f>
        <v/>
      </c>
      <c r="B524" s="9" t="str">
        <f>IFERROR(__xludf.DUMMYFUNCTION(" QUERY(Request_Import!A524:H524, ""Select B"")"),"")</f>
        <v/>
      </c>
      <c r="C524" s="1" t="str">
        <f>IFERROR(__xludf.DUMMYFUNCTION(" QUERY(Request_Import!A524:H524, ""Select C"")"),"")</f>
        <v/>
      </c>
      <c r="D524" s="1" t="str">
        <f>IFERROR(__xludf.DUMMYFUNCTION(" QUERY(Request_Import!A524:H524, ""Select D"")"),"")</f>
        <v/>
      </c>
      <c r="E524" s="1" t="str">
        <f>IFERROR(__xludf.DUMMYFUNCTION(" QUERY(Request_Import!A524:H524, ""Select E"")"),"")</f>
        <v/>
      </c>
      <c r="F524" s="1" t="str">
        <f>IFERROR(__xludf.DUMMYFUNCTION(" QUERY(Request_Import!A524:H524, ""Select G"")"),"")</f>
        <v/>
      </c>
      <c r="G524" s="1" t="str">
        <f>IFERROR(__xludf.DUMMYFUNCTION(" QUERY(Request_Import!A524:H524, ""Select H"")"),"")</f>
        <v/>
      </c>
      <c r="H524" s="1" t="str">
        <f>IFERROR(__xludf.DUMMYFUNCTION(" IF(ISBLANK(B524), """", TIMEVALUE(ARRAYFORMULA(QUERY(Request_Import!D524:K524, ""Select I""))))"),"")</f>
        <v/>
      </c>
      <c r="I524" s="1" t="str">
        <f>IFERROR(__xludf.DUMMYFUNCTION(" QUERY(Request_Import!A524:J524, ""Select F"")"),"")</f>
        <v/>
      </c>
      <c r="J524" s="1" t="str">
        <f>IFERROR(__xludf.DUMMYFUNCTION(" QUERY(Request_Import!A524:J524, ""Select J"")"),"")</f>
        <v/>
      </c>
    </row>
    <row r="525">
      <c r="A525" s="9" t="str">
        <f t="array" ref="A525">IF(ISBLANK(B525), "", concatenate("R", ROW()))</f>
        <v/>
      </c>
      <c r="B525" s="9" t="str">
        <f>IFERROR(__xludf.DUMMYFUNCTION(" QUERY(Request_Import!A525:H525, ""Select B"")"),"")</f>
        <v/>
      </c>
      <c r="C525" s="1" t="str">
        <f>IFERROR(__xludf.DUMMYFUNCTION(" QUERY(Request_Import!A525:H525, ""Select C"")"),"")</f>
        <v/>
      </c>
      <c r="D525" s="1" t="str">
        <f>IFERROR(__xludf.DUMMYFUNCTION(" QUERY(Request_Import!A525:H525, ""Select D"")"),"")</f>
        <v/>
      </c>
      <c r="E525" s="1" t="str">
        <f>IFERROR(__xludf.DUMMYFUNCTION(" QUERY(Request_Import!A525:H525, ""Select E"")"),"")</f>
        <v/>
      </c>
      <c r="F525" s="1" t="str">
        <f>IFERROR(__xludf.DUMMYFUNCTION(" QUERY(Request_Import!A525:H525, ""Select G"")"),"")</f>
        <v/>
      </c>
      <c r="G525" s="1" t="str">
        <f>IFERROR(__xludf.DUMMYFUNCTION(" QUERY(Request_Import!A525:H525, ""Select H"")"),"")</f>
        <v/>
      </c>
      <c r="H525" s="1" t="str">
        <f>IFERROR(__xludf.DUMMYFUNCTION(" IF(ISBLANK(B525), """", TIMEVALUE(ARRAYFORMULA(QUERY(Request_Import!D525:K525, ""Select I""))))"),"")</f>
        <v/>
      </c>
      <c r="I525" s="1" t="str">
        <f>IFERROR(__xludf.DUMMYFUNCTION(" QUERY(Request_Import!A525:J525, ""Select F"")"),"")</f>
        <v/>
      </c>
      <c r="J525" s="1" t="str">
        <f>IFERROR(__xludf.DUMMYFUNCTION(" QUERY(Request_Import!A525:J525, ""Select J"")"),"")</f>
        <v/>
      </c>
    </row>
    <row r="526">
      <c r="A526" s="9" t="str">
        <f t="array" ref="A526">IF(ISBLANK(B526), "", concatenate("R", ROW()))</f>
        <v/>
      </c>
      <c r="B526" s="9" t="str">
        <f>IFERROR(__xludf.DUMMYFUNCTION(" QUERY(Request_Import!A526:H526, ""Select B"")"),"")</f>
        <v/>
      </c>
      <c r="C526" s="1" t="str">
        <f>IFERROR(__xludf.DUMMYFUNCTION(" QUERY(Request_Import!A526:H526, ""Select C"")"),"")</f>
        <v/>
      </c>
      <c r="D526" s="1" t="str">
        <f>IFERROR(__xludf.DUMMYFUNCTION(" QUERY(Request_Import!A526:H526, ""Select D"")"),"")</f>
        <v/>
      </c>
      <c r="E526" s="1" t="str">
        <f>IFERROR(__xludf.DUMMYFUNCTION(" QUERY(Request_Import!A526:H526, ""Select E"")"),"")</f>
        <v/>
      </c>
      <c r="F526" s="1" t="str">
        <f>IFERROR(__xludf.DUMMYFUNCTION(" QUERY(Request_Import!A526:H526, ""Select G"")"),"")</f>
        <v/>
      </c>
      <c r="G526" s="1" t="str">
        <f>IFERROR(__xludf.DUMMYFUNCTION(" QUERY(Request_Import!A526:H526, ""Select H"")"),"")</f>
        <v/>
      </c>
      <c r="H526" s="1" t="str">
        <f>IFERROR(__xludf.DUMMYFUNCTION(" IF(ISBLANK(B526), """", TIMEVALUE(ARRAYFORMULA(QUERY(Request_Import!D526:K526, ""Select I""))))"),"")</f>
        <v/>
      </c>
      <c r="I526" s="1" t="str">
        <f>IFERROR(__xludf.DUMMYFUNCTION(" QUERY(Request_Import!A526:J526, ""Select F"")"),"")</f>
        <v/>
      </c>
      <c r="J526" s="1" t="str">
        <f>IFERROR(__xludf.DUMMYFUNCTION(" QUERY(Request_Import!A526:J526, ""Select J"")"),"")</f>
        <v/>
      </c>
    </row>
    <row r="527">
      <c r="A527" s="9" t="str">
        <f t="array" ref="A527">IF(ISBLANK(B527), "", concatenate("R", ROW()))</f>
        <v/>
      </c>
      <c r="B527" s="9" t="str">
        <f>IFERROR(__xludf.DUMMYFUNCTION(" QUERY(Request_Import!A527:H527, ""Select B"")"),"")</f>
        <v/>
      </c>
      <c r="C527" s="1" t="str">
        <f>IFERROR(__xludf.DUMMYFUNCTION(" QUERY(Request_Import!A527:H527, ""Select C"")"),"")</f>
        <v/>
      </c>
      <c r="D527" s="1" t="str">
        <f>IFERROR(__xludf.DUMMYFUNCTION(" QUERY(Request_Import!A527:H527, ""Select D"")"),"")</f>
        <v/>
      </c>
      <c r="E527" s="1" t="str">
        <f>IFERROR(__xludf.DUMMYFUNCTION(" QUERY(Request_Import!A527:H527, ""Select E"")"),"")</f>
        <v/>
      </c>
      <c r="F527" s="1" t="str">
        <f>IFERROR(__xludf.DUMMYFUNCTION(" QUERY(Request_Import!A527:H527, ""Select G"")"),"")</f>
        <v/>
      </c>
      <c r="G527" s="1" t="str">
        <f>IFERROR(__xludf.DUMMYFUNCTION(" QUERY(Request_Import!A527:H527, ""Select H"")"),"")</f>
        <v/>
      </c>
      <c r="H527" s="1" t="str">
        <f>IFERROR(__xludf.DUMMYFUNCTION(" IF(ISBLANK(B527), """", TIMEVALUE(ARRAYFORMULA(QUERY(Request_Import!D527:K527, ""Select I""))))"),"")</f>
        <v/>
      </c>
      <c r="I527" s="1" t="str">
        <f>IFERROR(__xludf.DUMMYFUNCTION(" QUERY(Request_Import!A527:J527, ""Select F"")"),"")</f>
        <v/>
      </c>
      <c r="J527" s="1" t="str">
        <f>IFERROR(__xludf.DUMMYFUNCTION(" QUERY(Request_Import!A527:J527, ""Select J"")"),"")</f>
        <v/>
      </c>
    </row>
    <row r="528">
      <c r="A528" s="9" t="str">
        <f t="array" ref="A528">IF(ISBLANK(B528), "", concatenate("R", ROW()))</f>
        <v/>
      </c>
      <c r="B528" s="9" t="str">
        <f>IFERROR(__xludf.DUMMYFUNCTION(" QUERY(Request_Import!A528:H528, ""Select B"")"),"")</f>
        <v/>
      </c>
      <c r="C528" s="1" t="str">
        <f>IFERROR(__xludf.DUMMYFUNCTION(" QUERY(Request_Import!A528:H528, ""Select C"")"),"")</f>
        <v/>
      </c>
      <c r="D528" s="1" t="str">
        <f>IFERROR(__xludf.DUMMYFUNCTION(" QUERY(Request_Import!A528:H528, ""Select D"")"),"")</f>
        <v/>
      </c>
      <c r="E528" s="1" t="str">
        <f>IFERROR(__xludf.DUMMYFUNCTION(" QUERY(Request_Import!A528:H528, ""Select E"")"),"")</f>
        <v/>
      </c>
      <c r="F528" s="1" t="str">
        <f>IFERROR(__xludf.DUMMYFUNCTION(" QUERY(Request_Import!A528:H528, ""Select G"")"),"")</f>
        <v/>
      </c>
      <c r="G528" s="1" t="str">
        <f>IFERROR(__xludf.DUMMYFUNCTION(" QUERY(Request_Import!A528:H528, ""Select H"")"),"")</f>
        <v/>
      </c>
      <c r="H528" s="1" t="str">
        <f>IFERROR(__xludf.DUMMYFUNCTION(" IF(ISBLANK(B528), """", TIMEVALUE(ARRAYFORMULA(QUERY(Request_Import!D528:K528, ""Select I""))))"),"")</f>
        <v/>
      </c>
      <c r="I528" s="1" t="str">
        <f>IFERROR(__xludf.DUMMYFUNCTION(" QUERY(Request_Import!A528:J528, ""Select F"")"),"")</f>
        <v/>
      </c>
      <c r="J528" s="1" t="str">
        <f>IFERROR(__xludf.DUMMYFUNCTION(" QUERY(Request_Import!A528:J528, ""Select J"")"),"")</f>
        <v/>
      </c>
    </row>
    <row r="529">
      <c r="A529" s="9" t="str">
        <f t="array" ref="A529">IF(ISBLANK(B529), "", concatenate("R", ROW()))</f>
        <v/>
      </c>
      <c r="B529" s="9" t="str">
        <f>IFERROR(__xludf.DUMMYFUNCTION(" QUERY(Request_Import!A529:H529, ""Select B"")"),"")</f>
        <v/>
      </c>
      <c r="C529" s="1" t="str">
        <f>IFERROR(__xludf.DUMMYFUNCTION(" QUERY(Request_Import!A529:H529, ""Select C"")"),"")</f>
        <v/>
      </c>
      <c r="D529" s="1" t="str">
        <f>IFERROR(__xludf.DUMMYFUNCTION(" QUERY(Request_Import!A529:H529, ""Select D"")"),"")</f>
        <v/>
      </c>
      <c r="E529" s="1" t="str">
        <f>IFERROR(__xludf.DUMMYFUNCTION(" QUERY(Request_Import!A529:H529, ""Select E"")"),"")</f>
        <v/>
      </c>
      <c r="F529" s="1" t="str">
        <f>IFERROR(__xludf.DUMMYFUNCTION(" QUERY(Request_Import!A529:H529, ""Select G"")"),"")</f>
        <v/>
      </c>
      <c r="G529" s="1" t="str">
        <f>IFERROR(__xludf.DUMMYFUNCTION(" QUERY(Request_Import!A529:H529, ""Select H"")"),"")</f>
        <v/>
      </c>
      <c r="H529" s="1" t="str">
        <f>IFERROR(__xludf.DUMMYFUNCTION(" IF(ISBLANK(B529), """", TIMEVALUE(ARRAYFORMULA(QUERY(Request_Import!D529:K529, ""Select I""))))"),"")</f>
        <v/>
      </c>
      <c r="I529" s="1" t="str">
        <f>IFERROR(__xludf.DUMMYFUNCTION(" QUERY(Request_Import!A529:J529, ""Select F"")"),"")</f>
        <v/>
      </c>
      <c r="J529" s="1" t="str">
        <f>IFERROR(__xludf.DUMMYFUNCTION(" QUERY(Request_Import!A529:J529, ""Select J"")"),"")</f>
        <v/>
      </c>
    </row>
    <row r="530">
      <c r="A530" s="9" t="str">
        <f t="array" ref="A530">IF(ISBLANK(B530), "", concatenate("R", ROW()))</f>
        <v/>
      </c>
      <c r="B530" s="9" t="str">
        <f>IFERROR(__xludf.DUMMYFUNCTION(" QUERY(Request_Import!A530:H530, ""Select B"")"),"")</f>
        <v/>
      </c>
      <c r="C530" s="1" t="str">
        <f>IFERROR(__xludf.DUMMYFUNCTION(" QUERY(Request_Import!A530:H530, ""Select C"")"),"")</f>
        <v/>
      </c>
      <c r="D530" s="1" t="str">
        <f>IFERROR(__xludf.DUMMYFUNCTION(" QUERY(Request_Import!A530:H530, ""Select D"")"),"")</f>
        <v/>
      </c>
      <c r="E530" s="1" t="str">
        <f>IFERROR(__xludf.DUMMYFUNCTION(" QUERY(Request_Import!A530:H530, ""Select E"")"),"")</f>
        <v/>
      </c>
      <c r="F530" s="1" t="str">
        <f>IFERROR(__xludf.DUMMYFUNCTION(" QUERY(Request_Import!A530:H530, ""Select G"")"),"")</f>
        <v/>
      </c>
      <c r="G530" s="1" t="str">
        <f>IFERROR(__xludf.DUMMYFUNCTION(" QUERY(Request_Import!A530:H530, ""Select H"")"),"")</f>
        <v/>
      </c>
      <c r="H530" s="1" t="str">
        <f>IFERROR(__xludf.DUMMYFUNCTION(" IF(ISBLANK(B530), """", TIMEVALUE(ARRAYFORMULA(QUERY(Request_Import!D530:K530, ""Select I""))))"),"")</f>
        <v/>
      </c>
      <c r="I530" s="1" t="str">
        <f>IFERROR(__xludf.DUMMYFUNCTION(" QUERY(Request_Import!A530:J530, ""Select F"")"),"")</f>
        <v/>
      </c>
      <c r="J530" s="1" t="str">
        <f>IFERROR(__xludf.DUMMYFUNCTION(" QUERY(Request_Import!A530:J530, ""Select J"")"),"")</f>
        <v/>
      </c>
    </row>
    <row r="531">
      <c r="A531" s="9" t="str">
        <f t="array" ref="A531">IF(ISBLANK(B531), "", concatenate("R", ROW()))</f>
        <v/>
      </c>
      <c r="B531" s="9" t="str">
        <f>IFERROR(__xludf.DUMMYFUNCTION(" QUERY(Request_Import!A531:H531, ""Select B"")"),"")</f>
        <v/>
      </c>
      <c r="C531" s="1" t="str">
        <f>IFERROR(__xludf.DUMMYFUNCTION(" QUERY(Request_Import!A531:H531, ""Select C"")"),"")</f>
        <v/>
      </c>
      <c r="D531" s="1" t="str">
        <f>IFERROR(__xludf.DUMMYFUNCTION(" QUERY(Request_Import!A531:H531, ""Select D"")"),"")</f>
        <v/>
      </c>
      <c r="E531" s="1" t="str">
        <f>IFERROR(__xludf.DUMMYFUNCTION(" QUERY(Request_Import!A531:H531, ""Select E"")"),"")</f>
        <v/>
      </c>
      <c r="F531" s="1" t="str">
        <f>IFERROR(__xludf.DUMMYFUNCTION(" QUERY(Request_Import!A531:H531, ""Select G"")"),"")</f>
        <v/>
      </c>
      <c r="G531" s="1" t="str">
        <f>IFERROR(__xludf.DUMMYFUNCTION(" QUERY(Request_Import!A531:H531, ""Select H"")"),"")</f>
        <v/>
      </c>
      <c r="H531" s="1" t="str">
        <f>IFERROR(__xludf.DUMMYFUNCTION(" IF(ISBLANK(B531), """", TIMEVALUE(ARRAYFORMULA(QUERY(Request_Import!D531:K531, ""Select I""))))"),"")</f>
        <v/>
      </c>
      <c r="I531" s="1" t="str">
        <f>IFERROR(__xludf.DUMMYFUNCTION(" QUERY(Request_Import!A531:J531, ""Select F"")"),"")</f>
        <v/>
      </c>
      <c r="J531" s="1" t="str">
        <f>IFERROR(__xludf.DUMMYFUNCTION(" QUERY(Request_Import!A531:J531, ""Select J"")"),"")</f>
        <v/>
      </c>
    </row>
    <row r="532">
      <c r="A532" s="9" t="str">
        <f t="array" ref="A532">IF(ISBLANK(B532), "", concatenate("R", ROW()))</f>
        <v/>
      </c>
      <c r="B532" s="9" t="str">
        <f>IFERROR(__xludf.DUMMYFUNCTION(" QUERY(Request_Import!A532:H532, ""Select B"")"),"")</f>
        <v/>
      </c>
      <c r="C532" s="1" t="str">
        <f>IFERROR(__xludf.DUMMYFUNCTION(" QUERY(Request_Import!A532:H532, ""Select C"")"),"")</f>
        <v/>
      </c>
      <c r="D532" s="1" t="str">
        <f>IFERROR(__xludf.DUMMYFUNCTION(" QUERY(Request_Import!A532:H532, ""Select D"")"),"")</f>
        <v/>
      </c>
      <c r="E532" s="1" t="str">
        <f>IFERROR(__xludf.DUMMYFUNCTION(" QUERY(Request_Import!A532:H532, ""Select E"")"),"")</f>
        <v/>
      </c>
      <c r="F532" s="1" t="str">
        <f>IFERROR(__xludf.DUMMYFUNCTION(" QUERY(Request_Import!A532:H532, ""Select G"")"),"")</f>
        <v/>
      </c>
      <c r="G532" s="1" t="str">
        <f>IFERROR(__xludf.DUMMYFUNCTION(" QUERY(Request_Import!A532:H532, ""Select H"")"),"")</f>
        <v/>
      </c>
      <c r="H532" s="1" t="str">
        <f>IFERROR(__xludf.DUMMYFUNCTION(" IF(ISBLANK(B532), """", TIMEVALUE(ARRAYFORMULA(QUERY(Request_Import!D532:K532, ""Select I""))))"),"")</f>
        <v/>
      </c>
      <c r="I532" s="1" t="str">
        <f>IFERROR(__xludf.DUMMYFUNCTION(" QUERY(Request_Import!A532:J532, ""Select F"")"),"")</f>
        <v/>
      </c>
      <c r="J532" s="1" t="str">
        <f>IFERROR(__xludf.DUMMYFUNCTION(" QUERY(Request_Import!A532:J532, ""Select J"")"),"")</f>
        <v/>
      </c>
    </row>
    <row r="533">
      <c r="A533" s="9" t="str">
        <f t="array" ref="A533">IF(ISBLANK(B533), "", concatenate("R", ROW()))</f>
        <v/>
      </c>
      <c r="B533" s="9" t="str">
        <f>IFERROR(__xludf.DUMMYFUNCTION(" QUERY(Request_Import!A533:H533, ""Select B"")"),"")</f>
        <v/>
      </c>
      <c r="C533" s="1" t="str">
        <f>IFERROR(__xludf.DUMMYFUNCTION(" QUERY(Request_Import!A533:H533, ""Select C"")"),"")</f>
        <v/>
      </c>
      <c r="D533" s="1" t="str">
        <f>IFERROR(__xludf.DUMMYFUNCTION(" QUERY(Request_Import!A533:H533, ""Select D"")"),"")</f>
        <v/>
      </c>
      <c r="E533" s="1" t="str">
        <f>IFERROR(__xludf.DUMMYFUNCTION(" QUERY(Request_Import!A533:H533, ""Select E"")"),"")</f>
        <v/>
      </c>
      <c r="F533" s="1" t="str">
        <f>IFERROR(__xludf.DUMMYFUNCTION(" QUERY(Request_Import!A533:H533, ""Select G"")"),"")</f>
        <v/>
      </c>
      <c r="G533" s="1" t="str">
        <f>IFERROR(__xludf.DUMMYFUNCTION(" QUERY(Request_Import!A533:H533, ""Select H"")"),"")</f>
        <v/>
      </c>
      <c r="H533" s="1" t="str">
        <f>IFERROR(__xludf.DUMMYFUNCTION(" IF(ISBLANK(B533), """", TIMEVALUE(ARRAYFORMULA(QUERY(Request_Import!D533:K533, ""Select I""))))"),"")</f>
        <v/>
      </c>
      <c r="I533" s="1" t="str">
        <f>IFERROR(__xludf.DUMMYFUNCTION(" QUERY(Request_Import!A533:J533, ""Select F"")"),"")</f>
        <v/>
      </c>
      <c r="J533" s="1" t="str">
        <f>IFERROR(__xludf.DUMMYFUNCTION(" QUERY(Request_Import!A533:J533, ""Select J"")"),"")</f>
        <v/>
      </c>
    </row>
    <row r="534">
      <c r="A534" s="9" t="str">
        <f t="array" ref="A534">IF(ISBLANK(B534), "", concatenate("R", ROW()))</f>
        <v/>
      </c>
      <c r="B534" s="9" t="str">
        <f>IFERROR(__xludf.DUMMYFUNCTION(" QUERY(Request_Import!A534:H534, ""Select B"")"),"")</f>
        <v/>
      </c>
      <c r="C534" s="1" t="str">
        <f>IFERROR(__xludf.DUMMYFUNCTION(" QUERY(Request_Import!A534:H534, ""Select C"")"),"")</f>
        <v/>
      </c>
      <c r="D534" s="1" t="str">
        <f>IFERROR(__xludf.DUMMYFUNCTION(" QUERY(Request_Import!A534:H534, ""Select D"")"),"")</f>
        <v/>
      </c>
      <c r="E534" s="1" t="str">
        <f>IFERROR(__xludf.DUMMYFUNCTION(" QUERY(Request_Import!A534:H534, ""Select E"")"),"")</f>
        <v/>
      </c>
      <c r="F534" s="1" t="str">
        <f>IFERROR(__xludf.DUMMYFUNCTION(" QUERY(Request_Import!A534:H534, ""Select G"")"),"")</f>
        <v/>
      </c>
      <c r="G534" s="1" t="str">
        <f>IFERROR(__xludf.DUMMYFUNCTION(" QUERY(Request_Import!A534:H534, ""Select H"")"),"")</f>
        <v/>
      </c>
      <c r="H534" s="1" t="str">
        <f>IFERROR(__xludf.DUMMYFUNCTION(" IF(ISBLANK(B534), """", TIMEVALUE(ARRAYFORMULA(QUERY(Request_Import!D534:K534, ""Select I""))))"),"")</f>
        <v/>
      </c>
      <c r="I534" s="1" t="str">
        <f>IFERROR(__xludf.DUMMYFUNCTION(" QUERY(Request_Import!A534:J534, ""Select F"")"),"")</f>
        <v/>
      </c>
      <c r="J534" s="1" t="str">
        <f>IFERROR(__xludf.DUMMYFUNCTION(" QUERY(Request_Import!A534:J534, ""Select J"")"),"")</f>
        <v/>
      </c>
    </row>
    <row r="535">
      <c r="A535" s="9" t="str">
        <f t="array" ref="A535">IF(ISBLANK(B535), "", concatenate("R", ROW()))</f>
        <v/>
      </c>
      <c r="B535" s="9" t="str">
        <f>IFERROR(__xludf.DUMMYFUNCTION(" QUERY(Request_Import!A535:H535, ""Select B"")"),"")</f>
        <v/>
      </c>
      <c r="C535" s="1" t="str">
        <f>IFERROR(__xludf.DUMMYFUNCTION(" QUERY(Request_Import!A535:H535, ""Select C"")"),"")</f>
        <v/>
      </c>
      <c r="D535" s="1" t="str">
        <f>IFERROR(__xludf.DUMMYFUNCTION(" QUERY(Request_Import!A535:H535, ""Select D"")"),"")</f>
        <v/>
      </c>
      <c r="E535" s="1" t="str">
        <f>IFERROR(__xludf.DUMMYFUNCTION(" QUERY(Request_Import!A535:H535, ""Select E"")"),"")</f>
        <v/>
      </c>
      <c r="F535" s="1" t="str">
        <f>IFERROR(__xludf.DUMMYFUNCTION(" QUERY(Request_Import!A535:H535, ""Select G"")"),"")</f>
        <v/>
      </c>
      <c r="G535" s="1" t="str">
        <f>IFERROR(__xludf.DUMMYFUNCTION(" QUERY(Request_Import!A535:H535, ""Select H"")"),"")</f>
        <v/>
      </c>
      <c r="H535" s="1" t="str">
        <f>IFERROR(__xludf.DUMMYFUNCTION(" IF(ISBLANK(B535), """", TIMEVALUE(ARRAYFORMULA(QUERY(Request_Import!D535:K535, ""Select I""))))"),"")</f>
        <v/>
      </c>
      <c r="I535" s="1" t="str">
        <f>IFERROR(__xludf.DUMMYFUNCTION(" QUERY(Request_Import!A535:J535, ""Select F"")"),"")</f>
        <v/>
      </c>
      <c r="J535" s="1" t="str">
        <f>IFERROR(__xludf.DUMMYFUNCTION(" QUERY(Request_Import!A535:J535, ""Select J"")"),"")</f>
        <v/>
      </c>
    </row>
    <row r="536">
      <c r="A536" s="9" t="str">
        <f t="array" ref="A536">IF(ISBLANK(B536), "", concatenate("R", ROW()))</f>
        <v/>
      </c>
      <c r="B536" s="9" t="str">
        <f>IFERROR(__xludf.DUMMYFUNCTION(" QUERY(Request_Import!A536:H536, ""Select B"")"),"")</f>
        <v/>
      </c>
      <c r="C536" s="1" t="str">
        <f>IFERROR(__xludf.DUMMYFUNCTION(" QUERY(Request_Import!A536:H536, ""Select C"")"),"")</f>
        <v/>
      </c>
      <c r="D536" s="1" t="str">
        <f>IFERROR(__xludf.DUMMYFUNCTION(" QUERY(Request_Import!A536:H536, ""Select D"")"),"")</f>
        <v/>
      </c>
      <c r="E536" s="1" t="str">
        <f>IFERROR(__xludf.DUMMYFUNCTION(" QUERY(Request_Import!A536:H536, ""Select E"")"),"")</f>
        <v/>
      </c>
      <c r="F536" s="1" t="str">
        <f>IFERROR(__xludf.DUMMYFUNCTION(" QUERY(Request_Import!A536:H536, ""Select G"")"),"")</f>
        <v/>
      </c>
      <c r="G536" s="1" t="str">
        <f>IFERROR(__xludf.DUMMYFUNCTION(" QUERY(Request_Import!A536:H536, ""Select H"")"),"")</f>
        <v/>
      </c>
      <c r="H536" s="1" t="str">
        <f>IFERROR(__xludf.DUMMYFUNCTION(" IF(ISBLANK(B536), """", TIMEVALUE(ARRAYFORMULA(QUERY(Request_Import!D536:K536, ""Select I""))))"),"")</f>
        <v/>
      </c>
      <c r="I536" s="1" t="str">
        <f>IFERROR(__xludf.DUMMYFUNCTION(" QUERY(Request_Import!A536:J536, ""Select F"")"),"")</f>
        <v/>
      </c>
      <c r="J536" s="1" t="str">
        <f>IFERROR(__xludf.DUMMYFUNCTION(" QUERY(Request_Import!A536:J536, ""Select J"")"),"")</f>
        <v/>
      </c>
    </row>
    <row r="537">
      <c r="A537" s="9" t="str">
        <f t="array" ref="A537">IF(ISBLANK(B537), "", concatenate("R", ROW()))</f>
        <v/>
      </c>
      <c r="B537" s="9" t="str">
        <f>IFERROR(__xludf.DUMMYFUNCTION(" QUERY(Request_Import!A537:H537, ""Select B"")"),"")</f>
        <v/>
      </c>
      <c r="C537" s="1" t="str">
        <f>IFERROR(__xludf.DUMMYFUNCTION(" QUERY(Request_Import!A537:H537, ""Select C"")"),"")</f>
        <v/>
      </c>
      <c r="D537" s="1" t="str">
        <f>IFERROR(__xludf.DUMMYFUNCTION(" QUERY(Request_Import!A537:H537, ""Select D"")"),"")</f>
        <v/>
      </c>
      <c r="E537" s="1" t="str">
        <f>IFERROR(__xludf.DUMMYFUNCTION(" QUERY(Request_Import!A537:H537, ""Select E"")"),"")</f>
        <v/>
      </c>
      <c r="F537" s="1" t="str">
        <f>IFERROR(__xludf.DUMMYFUNCTION(" QUERY(Request_Import!A537:H537, ""Select G"")"),"")</f>
        <v/>
      </c>
      <c r="G537" s="1" t="str">
        <f>IFERROR(__xludf.DUMMYFUNCTION(" QUERY(Request_Import!A537:H537, ""Select H"")"),"")</f>
        <v/>
      </c>
      <c r="H537" s="1" t="str">
        <f>IFERROR(__xludf.DUMMYFUNCTION(" IF(ISBLANK(B537), """", TIMEVALUE(ARRAYFORMULA(QUERY(Request_Import!D537:K537, ""Select I""))))"),"")</f>
        <v/>
      </c>
      <c r="I537" s="1" t="str">
        <f>IFERROR(__xludf.DUMMYFUNCTION(" QUERY(Request_Import!A537:J537, ""Select F"")"),"")</f>
        <v/>
      </c>
      <c r="J537" s="1" t="str">
        <f>IFERROR(__xludf.DUMMYFUNCTION(" QUERY(Request_Import!A537:J537, ""Select J"")"),"")</f>
        <v/>
      </c>
    </row>
    <row r="538">
      <c r="A538" s="9" t="str">
        <f t="array" ref="A538">IF(ISBLANK(B538), "", concatenate("R", ROW()))</f>
        <v/>
      </c>
      <c r="B538" s="9" t="str">
        <f>IFERROR(__xludf.DUMMYFUNCTION(" QUERY(Request_Import!A538:H538, ""Select B"")"),"")</f>
        <v/>
      </c>
      <c r="C538" s="1" t="str">
        <f>IFERROR(__xludf.DUMMYFUNCTION(" QUERY(Request_Import!A538:H538, ""Select C"")"),"")</f>
        <v/>
      </c>
      <c r="D538" s="1" t="str">
        <f>IFERROR(__xludf.DUMMYFUNCTION(" QUERY(Request_Import!A538:H538, ""Select D"")"),"")</f>
        <v/>
      </c>
      <c r="E538" s="1" t="str">
        <f>IFERROR(__xludf.DUMMYFUNCTION(" QUERY(Request_Import!A538:H538, ""Select E"")"),"")</f>
        <v/>
      </c>
      <c r="F538" s="1" t="str">
        <f>IFERROR(__xludf.DUMMYFUNCTION(" QUERY(Request_Import!A538:H538, ""Select G"")"),"")</f>
        <v/>
      </c>
      <c r="G538" s="1" t="str">
        <f>IFERROR(__xludf.DUMMYFUNCTION(" QUERY(Request_Import!A538:H538, ""Select H"")"),"")</f>
        <v/>
      </c>
      <c r="H538" s="1" t="str">
        <f>IFERROR(__xludf.DUMMYFUNCTION(" IF(ISBLANK(B538), """", TIMEVALUE(ARRAYFORMULA(QUERY(Request_Import!D538:K538, ""Select I""))))"),"")</f>
        <v/>
      </c>
      <c r="I538" s="1" t="str">
        <f>IFERROR(__xludf.DUMMYFUNCTION(" QUERY(Request_Import!A538:J538, ""Select F"")"),"")</f>
        <v/>
      </c>
      <c r="J538" s="1" t="str">
        <f>IFERROR(__xludf.DUMMYFUNCTION(" QUERY(Request_Import!A538:J538, ""Select J"")"),"")</f>
        <v/>
      </c>
    </row>
    <row r="539">
      <c r="A539" s="9" t="str">
        <f t="array" ref="A539">IF(ISBLANK(B539), "", concatenate("R", ROW()))</f>
        <v/>
      </c>
      <c r="B539" s="9" t="str">
        <f>IFERROR(__xludf.DUMMYFUNCTION(" QUERY(Request_Import!A539:H539, ""Select B"")"),"")</f>
        <v/>
      </c>
      <c r="C539" s="1" t="str">
        <f>IFERROR(__xludf.DUMMYFUNCTION(" QUERY(Request_Import!A539:H539, ""Select C"")"),"")</f>
        <v/>
      </c>
      <c r="D539" s="1" t="str">
        <f>IFERROR(__xludf.DUMMYFUNCTION(" QUERY(Request_Import!A539:H539, ""Select D"")"),"")</f>
        <v/>
      </c>
      <c r="E539" s="1" t="str">
        <f>IFERROR(__xludf.DUMMYFUNCTION(" QUERY(Request_Import!A539:H539, ""Select E"")"),"")</f>
        <v/>
      </c>
      <c r="F539" s="1" t="str">
        <f>IFERROR(__xludf.DUMMYFUNCTION(" QUERY(Request_Import!A539:H539, ""Select G"")"),"")</f>
        <v/>
      </c>
      <c r="G539" s="1" t="str">
        <f>IFERROR(__xludf.DUMMYFUNCTION(" QUERY(Request_Import!A539:H539, ""Select H"")"),"")</f>
        <v/>
      </c>
      <c r="H539" s="1" t="str">
        <f>IFERROR(__xludf.DUMMYFUNCTION(" IF(ISBLANK(B539), """", TIMEVALUE(ARRAYFORMULA(QUERY(Request_Import!D539:K539, ""Select I""))))"),"")</f>
        <v/>
      </c>
      <c r="I539" s="1" t="str">
        <f>IFERROR(__xludf.DUMMYFUNCTION(" QUERY(Request_Import!A539:J539, ""Select F"")"),"")</f>
        <v/>
      </c>
      <c r="J539" s="1" t="str">
        <f>IFERROR(__xludf.DUMMYFUNCTION(" QUERY(Request_Import!A539:J539, ""Select J"")"),"")</f>
        <v/>
      </c>
    </row>
    <row r="540">
      <c r="A540" s="9" t="str">
        <f t="array" ref="A540">IF(ISBLANK(B540), "", concatenate("R", ROW()))</f>
        <v/>
      </c>
      <c r="B540" s="9" t="str">
        <f>IFERROR(__xludf.DUMMYFUNCTION(" QUERY(Request_Import!A540:H540, ""Select B"")"),"")</f>
        <v/>
      </c>
      <c r="C540" s="1" t="str">
        <f>IFERROR(__xludf.DUMMYFUNCTION(" QUERY(Request_Import!A540:H540, ""Select C"")"),"")</f>
        <v/>
      </c>
      <c r="D540" s="1" t="str">
        <f>IFERROR(__xludf.DUMMYFUNCTION(" QUERY(Request_Import!A540:H540, ""Select D"")"),"")</f>
        <v/>
      </c>
      <c r="E540" s="1" t="str">
        <f>IFERROR(__xludf.DUMMYFUNCTION(" QUERY(Request_Import!A540:H540, ""Select E"")"),"")</f>
        <v/>
      </c>
      <c r="F540" s="1" t="str">
        <f>IFERROR(__xludf.DUMMYFUNCTION(" QUERY(Request_Import!A540:H540, ""Select G"")"),"")</f>
        <v/>
      </c>
      <c r="G540" s="1" t="str">
        <f>IFERROR(__xludf.DUMMYFUNCTION(" QUERY(Request_Import!A540:H540, ""Select H"")"),"")</f>
        <v/>
      </c>
      <c r="H540" s="1" t="str">
        <f>IFERROR(__xludf.DUMMYFUNCTION(" IF(ISBLANK(B540), """", TIMEVALUE(ARRAYFORMULA(QUERY(Request_Import!D540:K540, ""Select I""))))"),"")</f>
        <v/>
      </c>
      <c r="I540" s="1" t="str">
        <f>IFERROR(__xludf.DUMMYFUNCTION(" QUERY(Request_Import!A540:J540, ""Select F"")"),"")</f>
        <v/>
      </c>
      <c r="J540" s="1" t="str">
        <f>IFERROR(__xludf.DUMMYFUNCTION(" QUERY(Request_Import!A540:J540, ""Select J"")"),"")</f>
        <v/>
      </c>
    </row>
    <row r="541">
      <c r="A541" s="9" t="str">
        <f t="array" ref="A541">IF(ISBLANK(B541), "", concatenate("R", ROW()))</f>
        <v/>
      </c>
      <c r="B541" s="9" t="str">
        <f>IFERROR(__xludf.DUMMYFUNCTION(" QUERY(Request_Import!A541:H541, ""Select B"")"),"")</f>
        <v/>
      </c>
      <c r="C541" s="1" t="str">
        <f>IFERROR(__xludf.DUMMYFUNCTION(" QUERY(Request_Import!A541:H541, ""Select C"")"),"")</f>
        <v/>
      </c>
      <c r="D541" s="1" t="str">
        <f>IFERROR(__xludf.DUMMYFUNCTION(" QUERY(Request_Import!A541:H541, ""Select D"")"),"")</f>
        <v/>
      </c>
      <c r="E541" s="1" t="str">
        <f>IFERROR(__xludf.DUMMYFUNCTION(" QUERY(Request_Import!A541:H541, ""Select E"")"),"")</f>
        <v/>
      </c>
      <c r="F541" s="1" t="str">
        <f>IFERROR(__xludf.DUMMYFUNCTION(" QUERY(Request_Import!A541:H541, ""Select G"")"),"")</f>
        <v/>
      </c>
      <c r="G541" s="1" t="str">
        <f>IFERROR(__xludf.DUMMYFUNCTION(" QUERY(Request_Import!A541:H541, ""Select H"")"),"")</f>
        <v/>
      </c>
      <c r="H541" s="1" t="str">
        <f>IFERROR(__xludf.DUMMYFUNCTION(" IF(ISBLANK(B541), """", TIMEVALUE(ARRAYFORMULA(QUERY(Request_Import!D541:K541, ""Select I""))))"),"")</f>
        <v/>
      </c>
      <c r="I541" s="1" t="str">
        <f>IFERROR(__xludf.DUMMYFUNCTION(" QUERY(Request_Import!A541:J541, ""Select F"")"),"")</f>
        <v/>
      </c>
      <c r="J541" s="1" t="str">
        <f>IFERROR(__xludf.DUMMYFUNCTION(" QUERY(Request_Import!A541:J541, ""Select J"")"),"")</f>
        <v/>
      </c>
    </row>
    <row r="542">
      <c r="A542" s="9" t="str">
        <f t="array" ref="A542">IF(ISBLANK(B542), "", concatenate("R", ROW()))</f>
        <v/>
      </c>
      <c r="B542" s="9" t="str">
        <f>IFERROR(__xludf.DUMMYFUNCTION(" QUERY(Request_Import!A542:H542, ""Select B"")"),"")</f>
        <v/>
      </c>
      <c r="C542" s="1" t="str">
        <f>IFERROR(__xludf.DUMMYFUNCTION(" QUERY(Request_Import!A542:H542, ""Select C"")"),"")</f>
        <v/>
      </c>
      <c r="D542" s="1" t="str">
        <f>IFERROR(__xludf.DUMMYFUNCTION(" QUERY(Request_Import!A542:H542, ""Select D"")"),"")</f>
        <v/>
      </c>
      <c r="E542" s="1" t="str">
        <f>IFERROR(__xludf.DUMMYFUNCTION(" QUERY(Request_Import!A542:H542, ""Select E"")"),"")</f>
        <v/>
      </c>
      <c r="F542" s="1" t="str">
        <f>IFERROR(__xludf.DUMMYFUNCTION(" QUERY(Request_Import!A542:H542, ""Select G"")"),"")</f>
        <v/>
      </c>
      <c r="G542" s="1" t="str">
        <f>IFERROR(__xludf.DUMMYFUNCTION(" QUERY(Request_Import!A542:H542, ""Select H"")"),"")</f>
        <v/>
      </c>
      <c r="H542" s="1" t="str">
        <f>IFERROR(__xludf.DUMMYFUNCTION(" IF(ISBLANK(B542), """", TIMEVALUE(ARRAYFORMULA(QUERY(Request_Import!D542:K542, ""Select I""))))"),"")</f>
        <v/>
      </c>
      <c r="I542" s="1" t="str">
        <f>IFERROR(__xludf.DUMMYFUNCTION(" QUERY(Request_Import!A542:J542, ""Select F"")"),"")</f>
        <v/>
      </c>
      <c r="J542" s="1" t="str">
        <f>IFERROR(__xludf.DUMMYFUNCTION(" QUERY(Request_Import!A542:J542, ""Select J"")"),"")</f>
        <v/>
      </c>
    </row>
    <row r="543">
      <c r="A543" s="9" t="str">
        <f t="array" ref="A543">IF(ISBLANK(B543), "", concatenate("R", ROW()))</f>
        <v/>
      </c>
      <c r="B543" s="9" t="str">
        <f>IFERROR(__xludf.DUMMYFUNCTION(" QUERY(Request_Import!A543:H543, ""Select B"")"),"")</f>
        <v/>
      </c>
      <c r="C543" s="1" t="str">
        <f>IFERROR(__xludf.DUMMYFUNCTION(" QUERY(Request_Import!A543:H543, ""Select C"")"),"")</f>
        <v/>
      </c>
      <c r="D543" s="1" t="str">
        <f>IFERROR(__xludf.DUMMYFUNCTION(" QUERY(Request_Import!A543:H543, ""Select D"")"),"")</f>
        <v/>
      </c>
      <c r="E543" s="1" t="str">
        <f>IFERROR(__xludf.DUMMYFUNCTION(" QUERY(Request_Import!A543:H543, ""Select E"")"),"")</f>
        <v/>
      </c>
      <c r="F543" s="1" t="str">
        <f>IFERROR(__xludf.DUMMYFUNCTION(" QUERY(Request_Import!A543:H543, ""Select G"")"),"")</f>
        <v/>
      </c>
      <c r="G543" s="1" t="str">
        <f>IFERROR(__xludf.DUMMYFUNCTION(" QUERY(Request_Import!A543:H543, ""Select H"")"),"")</f>
        <v/>
      </c>
      <c r="H543" s="1" t="str">
        <f>IFERROR(__xludf.DUMMYFUNCTION(" IF(ISBLANK(B543), """", TIMEVALUE(ARRAYFORMULA(QUERY(Request_Import!D543:K543, ""Select I""))))"),"")</f>
        <v/>
      </c>
      <c r="I543" s="1" t="str">
        <f>IFERROR(__xludf.DUMMYFUNCTION(" QUERY(Request_Import!A543:J543, ""Select F"")"),"")</f>
        <v/>
      </c>
      <c r="J543" s="1" t="str">
        <f>IFERROR(__xludf.DUMMYFUNCTION(" QUERY(Request_Import!A543:J543, ""Select J"")"),"")</f>
        <v/>
      </c>
    </row>
    <row r="544">
      <c r="A544" s="9" t="str">
        <f t="array" ref="A544">IF(ISBLANK(B544), "", concatenate("R", ROW()))</f>
        <v/>
      </c>
      <c r="B544" s="9" t="str">
        <f>IFERROR(__xludf.DUMMYFUNCTION(" QUERY(Request_Import!A544:H544, ""Select B"")"),"")</f>
        <v/>
      </c>
      <c r="C544" s="1" t="str">
        <f>IFERROR(__xludf.DUMMYFUNCTION(" QUERY(Request_Import!A544:H544, ""Select C"")"),"")</f>
        <v/>
      </c>
      <c r="D544" s="1" t="str">
        <f>IFERROR(__xludf.DUMMYFUNCTION(" QUERY(Request_Import!A544:H544, ""Select D"")"),"")</f>
        <v/>
      </c>
      <c r="E544" s="1" t="str">
        <f>IFERROR(__xludf.DUMMYFUNCTION(" QUERY(Request_Import!A544:H544, ""Select E"")"),"")</f>
        <v/>
      </c>
      <c r="F544" s="1" t="str">
        <f>IFERROR(__xludf.DUMMYFUNCTION(" QUERY(Request_Import!A544:H544, ""Select G"")"),"")</f>
        <v/>
      </c>
      <c r="G544" s="1" t="str">
        <f>IFERROR(__xludf.DUMMYFUNCTION(" QUERY(Request_Import!A544:H544, ""Select H"")"),"")</f>
        <v/>
      </c>
      <c r="H544" s="1" t="str">
        <f>IFERROR(__xludf.DUMMYFUNCTION(" IF(ISBLANK(B544), """", TIMEVALUE(ARRAYFORMULA(QUERY(Request_Import!D544:K544, ""Select I""))))"),"")</f>
        <v/>
      </c>
      <c r="I544" s="1" t="str">
        <f>IFERROR(__xludf.DUMMYFUNCTION(" QUERY(Request_Import!A544:J544, ""Select F"")"),"")</f>
        <v/>
      </c>
      <c r="J544" s="1" t="str">
        <f>IFERROR(__xludf.DUMMYFUNCTION(" QUERY(Request_Import!A544:J544, ""Select J"")"),"")</f>
        <v/>
      </c>
    </row>
    <row r="545">
      <c r="A545" s="9" t="str">
        <f t="array" ref="A545">IF(ISBLANK(B545), "", concatenate("R", ROW()))</f>
        <v/>
      </c>
      <c r="B545" s="9" t="str">
        <f>IFERROR(__xludf.DUMMYFUNCTION(" QUERY(Request_Import!A545:H545, ""Select B"")"),"")</f>
        <v/>
      </c>
      <c r="C545" s="1" t="str">
        <f>IFERROR(__xludf.DUMMYFUNCTION(" QUERY(Request_Import!A545:H545, ""Select C"")"),"")</f>
        <v/>
      </c>
      <c r="D545" s="1" t="str">
        <f>IFERROR(__xludf.DUMMYFUNCTION(" QUERY(Request_Import!A545:H545, ""Select D"")"),"")</f>
        <v/>
      </c>
      <c r="E545" s="1" t="str">
        <f>IFERROR(__xludf.DUMMYFUNCTION(" QUERY(Request_Import!A545:H545, ""Select E"")"),"")</f>
        <v/>
      </c>
      <c r="F545" s="1" t="str">
        <f>IFERROR(__xludf.DUMMYFUNCTION(" QUERY(Request_Import!A545:H545, ""Select G"")"),"")</f>
        <v/>
      </c>
      <c r="G545" s="1" t="str">
        <f>IFERROR(__xludf.DUMMYFUNCTION(" QUERY(Request_Import!A545:H545, ""Select H"")"),"")</f>
        <v/>
      </c>
      <c r="H545" s="1" t="str">
        <f>IFERROR(__xludf.DUMMYFUNCTION(" IF(ISBLANK(B545), """", TIMEVALUE(ARRAYFORMULA(QUERY(Request_Import!D545:K545, ""Select I""))))"),"")</f>
        <v/>
      </c>
      <c r="I545" s="1" t="str">
        <f>IFERROR(__xludf.DUMMYFUNCTION(" QUERY(Request_Import!A545:J545, ""Select F"")"),"")</f>
        <v/>
      </c>
      <c r="J545" s="1" t="str">
        <f>IFERROR(__xludf.DUMMYFUNCTION(" QUERY(Request_Import!A545:J545, ""Select J"")"),"")</f>
        <v/>
      </c>
    </row>
    <row r="546">
      <c r="A546" s="9" t="str">
        <f t="array" ref="A546">IF(ISBLANK(B546), "", concatenate("R", ROW()))</f>
        <v/>
      </c>
      <c r="B546" s="9" t="str">
        <f>IFERROR(__xludf.DUMMYFUNCTION(" QUERY(Request_Import!A546:H546, ""Select B"")"),"")</f>
        <v/>
      </c>
      <c r="C546" s="1" t="str">
        <f>IFERROR(__xludf.DUMMYFUNCTION(" QUERY(Request_Import!A546:H546, ""Select C"")"),"")</f>
        <v/>
      </c>
      <c r="D546" s="1" t="str">
        <f>IFERROR(__xludf.DUMMYFUNCTION(" QUERY(Request_Import!A546:H546, ""Select D"")"),"")</f>
        <v/>
      </c>
      <c r="E546" s="1" t="str">
        <f>IFERROR(__xludf.DUMMYFUNCTION(" QUERY(Request_Import!A546:H546, ""Select E"")"),"")</f>
        <v/>
      </c>
      <c r="F546" s="1" t="str">
        <f>IFERROR(__xludf.DUMMYFUNCTION(" QUERY(Request_Import!A546:H546, ""Select G"")"),"")</f>
        <v/>
      </c>
      <c r="G546" s="1" t="str">
        <f>IFERROR(__xludf.DUMMYFUNCTION(" QUERY(Request_Import!A546:H546, ""Select H"")"),"")</f>
        <v/>
      </c>
      <c r="H546" s="1" t="str">
        <f>IFERROR(__xludf.DUMMYFUNCTION(" IF(ISBLANK(B546), """", TIMEVALUE(ARRAYFORMULA(QUERY(Request_Import!D546:K546, ""Select I""))))"),"")</f>
        <v/>
      </c>
      <c r="I546" s="1" t="str">
        <f>IFERROR(__xludf.DUMMYFUNCTION(" QUERY(Request_Import!A546:J546, ""Select F"")"),"")</f>
        <v/>
      </c>
      <c r="J546" s="1" t="str">
        <f>IFERROR(__xludf.DUMMYFUNCTION(" QUERY(Request_Import!A546:J546, ""Select J"")"),"")</f>
        <v/>
      </c>
    </row>
    <row r="547">
      <c r="A547" s="9" t="str">
        <f t="array" ref="A547">IF(ISBLANK(B547), "", concatenate("R", ROW()))</f>
        <v/>
      </c>
      <c r="B547" s="9" t="str">
        <f>IFERROR(__xludf.DUMMYFUNCTION(" QUERY(Request_Import!A547:H547, ""Select B"")"),"")</f>
        <v/>
      </c>
      <c r="C547" s="1" t="str">
        <f>IFERROR(__xludf.DUMMYFUNCTION(" QUERY(Request_Import!A547:H547, ""Select C"")"),"")</f>
        <v/>
      </c>
      <c r="D547" s="1" t="str">
        <f>IFERROR(__xludf.DUMMYFUNCTION(" QUERY(Request_Import!A547:H547, ""Select D"")"),"")</f>
        <v/>
      </c>
      <c r="E547" s="1" t="str">
        <f>IFERROR(__xludf.DUMMYFUNCTION(" QUERY(Request_Import!A547:H547, ""Select E"")"),"")</f>
        <v/>
      </c>
      <c r="F547" s="1" t="str">
        <f>IFERROR(__xludf.DUMMYFUNCTION(" QUERY(Request_Import!A547:H547, ""Select G"")"),"")</f>
        <v/>
      </c>
      <c r="G547" s="1" t="str">
        <f>IFERROR(__xludf.DUMMYFUNCTION(" QUERY(Request_Import!A547:H547, ""Select H"")"),"")</f>
        <v/>
      </c>
      <c r="H547" s="1" t="str">
        <f>IFERROR(__xludf.DUMMYFUNCTION(" IF(ISBLANK(B547), """", TIMEVALUE(ARRAYFORMULA(QUERY(Request_Import!D547:K547, ""Select I""))))"),"")</f>
        <v/>
      </c>
      <c r="I547" s="1" t="str">
        <f>IFERROR(__xludf.DUMMYFUNCTION(" QUERY(Request_Import!A547:J547, ""Select F"")"),"")</f>
        <v/>
      </c>
      <c r="J547" s="1" t="str">
        <f>IFERROR(__xludf.DUMMYFUNCTION(" QUERY(Request_Import!A547:J547, ""Select J"")"),"")</f>
        <v/>
      </c>
    </row>
    <row r="548">
      <c r="A548" s="9" t="str">
        <f t="array" ref="A548">IF(ISBLANK(B548), "", concatenate("R", ROW()))</f>
        <v/>
      </c>
      <c r="B548" s="9" t="str">
        <f>IFERROR(__xludf.DUMMYFUNCTION(" QUERY(Request_Import!A548:H548, ""Select B"")"),"")</f>
        <v/>
      </c>
      <c r="C548" s="1" t="str">
        <f>IFERROR(__xludf.DUMMYFUNCTION(" QUERY(Request_Import!A548:H548, ""Select C"")"),"")</f>
        <v/>
      </c>
      <c r="D548" s="1" t="str">
        <f>IFERROR(__xludf.DUMMYFUNCTION(" QUERY(Request_Import!A548:H548, ""Select D"")"),"")</f>
        <v/>
      </c>
      <c r="E548" s="1" t="str">
        <f>IFERROR(__xludf.DUMMYFUNCTION(" QUERY(Request_Import!A548:H548, ""Select E"")"),"")</f>
        <v/>
      </c>
      <c r="F548" s="1" t="str">
        <f>IFERROR(__xludf.DUMMYFUNCTION(" QUERY(Request_Import!A548:H548, ""Select G"")"),"")</f>
        <v/>
      </c>
      <c r="G548" s="1" t="str">
        <f>IFERROR(__xludf.DUMMYFUNCTION(" QUERY(Request_Import!A548:H548, ""Select H"")"),"")</f>
        <v/>
      </c>
      <c r="H548" s="1" t="str">
        <f>IFERROR(__xludf.DUMMYFUNCTION(" IF(ISBLANK(B548), """", TIMEVALUE(ARRAYFORMULA(QUERY(Request_Import!D548:K548, ""Select I""))))"),"")</f>
        <v/>
      </c>
      <c r="I548" s="1" t="str">
        <f>IFERROR(__xludf.DUMMYFUNCTION(" QUERY(Request_Import!A548:J548, ""Select F"")"),"")</f>
        <v/>
      </c>
      <c r="J548" s="1" t="str">
        <f>IFERROR(__xludf.DUMMYFUNCTION(" QUERY(Request_Import!A548:J548, ""Select J"")"),"")</f>
        <v/>
      </c>
    </row>
    <row r="549">
      <c r="A549" s="9" t="str">
        <f t="array" ref="A549">IF(ISBLANK(B549), "", concatenate("R", ROW()))</f>
        <v/>
      </c>
      <c r="B549" s="9" t="str">
        <f>IFERROR(__xludf.DUMMYFUNCTION(" QUERY(Request_Import!A549:H549, ""Select B"")"),"")</f>
        <v/>
      </c>
      <c r="C549" s="1" t="str">
        <f>IFERROR(__xludf.DUMMYFUNCTION(" QUERY(Request_Import!A549:H549, ""Select C"")"),"")</f>
        <v/>
      </c>
      <c r="D549" s="1" t="str">
        <f>IFERROR(__xludf.DUMMYFUNCTION(" QUERY(Request_Import!A549:H549, ""Select D"")"),"")</f>
        <v/>
      </c>
      <c r="E549" s="1" t="str">
        <f>IFERROR(__xludf.DUMMYFUNCTION(" QUERY(Request_Import!A549:H549, ""Select E"")"),"")</f>
        <v/>
      </c>
      <c r="F549" s="1" t="str">
        <f>IFERROR(__xludf.DUMMYFUNCTION(" QUERY(Request_Import!A549:H549, ""Select G"")"),"")</f>
        <v/>
      </c>
      <c r="G549" s="1" t="str">
        <f>IFERROR(__xludf.DUMMYFUNCTION(" QUERY(Request_Import!A549:H549, ""Select H"")"),"")</f>
        <v/>
      </c>
      <c r="H549" s="1" t="str">
        <f>IFERROR(__xludf.DUMMYFUNCTION(" IF(ISBLANK(B549), """", TIMEVALUE(ARRAYFORMULA(QUERY(Request_Import!D549:K549, ""Select I""))))"),"")</f>
        <v/>
      </c>
      <c r="I549" s="1" t="str">
        <f>IFERROR(__xludf.DUMMYFUNCTION(" QUERY(Request_Import!A549:J549, ""Select F"")"),"")</f>
        <v/>
      </c>
      <c r="J549" s="1" t="str">
        <f>IFERROR(__xludf.DUMMYFUNCTION(" QUERY(Request_Import!A549:J549, ""Select J"")"),"")</f>
        <v/>
      </c>
    </row>
    <row r="550">
      <c r="A550" s="9" t="str">
        <f t="array" ref="A550">IF(ISBLANK(B550), "", concatenate("R", ROW()))</f>
        <v/>
      </c>
      <c r="B550" s="9" t="str">
        <f>IFERROR(__xludf.DUMMYFUNCTION(" QUERY(Request_Import!A550:H550, ""Select B"")"),"")</f>
        <v/>
      </c>
      <c r="C550" s="1" t="str">
        <f>IFERROR(__xludf.DUMMYFUNCTION(" QUERY(Request_Import!A550:H550, ""Select C"")"),"")</f>
        <v/>
      </c>
      <c r="D550" s="1" t="str">
        <f>IFERROR(__xludf.DUMMYFUNCTION(" QUERY(Request_Import!A550:H550, ""Select D"")"),"")</f>
        <v/>
      </c>
      <c r="E550" s="1" t="str">
        <f>IFERROR(__xludf.DUMMYFUNCTION(" QUERY(Request_Import!A550:H550, ""Select E"")"),"")</f>
        <v/>
      </c>
      <c r="F550" s="1" t="str">
        <f>IFERROR(__xludf.DUMMYFUNCTION(" QUERY(Request_Import!A550:H550, ""Select G"")"),"")</f>
        <v/>
      </c>
      <c r="G550" s="1" t="str">
        <f>IFERROR(__xludf.DUMMYFUNCTION(" QUERY(Request_Import!A550:H550, ""Select H"")"),"")</f>
        <v/>
      </c>
      <c r="H550" s="1" t="str">
        <f>IFERROR(__xludf.DUMMYFUNCTION(" IF(ISBLANK(B550), """", TIMEVALUE(ARRAYFORMULA(QUERY(Request_Import!D550:K550, ""Select I""))))"),"")</f>
        <v/>
      </c>
      <c r="I550" s="1" t="str">
        <f>IFERROR(__xludf.DUMMYFUNCTION(" QUERY(Request_Import!A550:J550, ""Select F"")"),"")</f>
        <v/>
      </c>
      <c r="J550" s="1" t="str">
        <f>IFERROR(__xludf.DUMMYFUNCTION(" QUERY(Request_Import!A550:J550, ""Select J"")"),"")</f>
        <v/>
      </c>
    </row>
    <row r="551">
      <c r="A551" s="9" t="str">
        <f t="array" ref="A551">IF(ISBLANK(B551), "", concatenate("R", ROW()))</f>
        <v/>
      </c>
      <c r="B551" s="9" t="str">
        <f>IFERROR(__xludf.DUMMYFUNCTION(" QUERY(Request_Import!A551:H551, ""Select B"")"),"")</f>
        <v/>
      </c>
      <c r="C551" s="1" t="str">
        <f>IFERROR(__xludf.DUMMYFUNCTION(" QUERY(Request_Import!A551:H551, ""Select C"")"),"")</f>
        <v/>
      </c>
      <c r="D551" s="1" t="str">
        <f>IFERROR(__xludf.DUMMYFUNCTION(" QUERY(Request_Import!A551:H551, ""Select D"")"),"")</f>
        <v/>
      </c>
      <c r="E551" s="1" t="str">
        <f>IFERROR(__xludf.DUMMYFUNCTION(" QUERY(Request_Import!A551:H551, ""Select E"")"),"")</f>
        <v/>
      </c>
      <c r="F551" s="1" t="str">
        <f>IFERROR(__xludf.DUMMYFUNCTION(" QUERY(Request_Import!A551:H551, ""Select G"")"),"")</f>
        <v/>
      </c>
      <c r="G551" s="1" t="str">
        <f>IFERROR(__xludf.DUMMYFUNCTION(" QUERY(Request_Import!A551:H551, ""Select H"")"),"")</f>
        <v/>
      </c>
      <c r="H551" s="1" t="str">
        <f>IFERROR(__xludf.DUMMYFUNCTION(" IF(ISBLANK(B551), """", TIMEVALUE(ARRAYFORMULA(QUERY(Request_Import!D551:K551, ""Select I""))))"),"")</f>
        <v/>
      </c>
      <c r="I551" s="1" t="str">
        <f>IFERROR(__xludf.DUMMYFUNCTION(" QUERY(Request_Import!A551:J551, ""Select F"")"),"")</f>
        <v/>
      </c>
      <c r="J551" s="1" t="str">
        <f>IFERROR(__xludf.DUMMYFUNCTION(" QUERY(Request_Import!A551:J551, ""Select J"")"),"")</f>
        <v/>
      </c>
    </row>
    <row r="552">
      <c r="A552" s="9" t="str">
        <f t="array" ref="A552">IF(ISBLANK(B552), "", concatenate("R", ROW()))</f>
        <v/>
      </c>
      <c r="B552" s="9" t="str">
        <f>IFERROR(__xludf.DUMMYFUNCTION(" QUERY(Request_Import!A552:H552, ""Select B"")"),"")</f>
        <v/>
      </c>
      <c r="C552" s="1" t="str">
        <f>IFERROR(__xludf.DUMMYFUNCTION(" QUERY(Request_Import!A552:H552, ""Select C"")"),"")</f>
        <v/>
      </c>
      <c r="D552" s="1" t="str">
        <f>IFERROR(__xludf.DUMMYFUNCTION(" QUERY(Request_Import!A552:H552, ""Select D"")"),"")</f>
        <v/>
      </c>
      <c r="E552" s="1" t="str">
        <f>IFERROR(__xludf.DUMMYFUNCTION(" QUERY(Request_Import!A552:H552, ""Select E"")"),"")</f>
        <v/>
      </c>
      <c r="F552" s="1" t="str">
        <f>IFERROR(__xludf.DUMMYFUNCTION(" QUERY(Request_Import!A552:H552, ""Select G"")"),"")</f>
        <v/>
      </c>
      <c r="G552" s="1" t="str">
        <f>IFERROR(__xludf.DUMMYFUNCTION(" QUERY(Request_Import!A552:H552, ""Select H"")"),"")</f>
        <v/>
      </c>
      <c r="H552" s="1" t="str">
        <f>IFERROR(__xludf.DUMMYFUNCTION(" IF(ISBLANK(B552), """", TIMEVALUE(ARRAYFORMULA(QUERY(Request_Import!D552:K552, ""Select I""))))"),"")</f>
        <v/>
      </c>
      <c r="I552" s="1" t="str">
        <f>IFERROR(__xludf.DUMMYFUNCTION(" QUERY(Request_Import!A552:J552, ""Select F"")"),"")</f>
        <v/>
      </c>
      <c r="J552" s="1" t="str">
        <f>IFERROR(__xludf.DUMMYFUNCTION(" QUERY(Request_Import!A552:J552, ""Select J"")"),"")</f>
        <v/>
      </c>
    </row>
    <row r="553">
      <c r="A553" s="9" t="str">
        <f t="array" ref="A553">IF(ISBLANK(B553), "", concatenate("R", ROW()))</f>
        <v/>
      </c>
      <c r="B553" s="9" t="str">
        <f>IFERROR(__xludf.DUMMYFUNCTION(" QUERY(Request_Import!A553:H553, ""Select B"")"),"")</f>
        <v/>
      </c>
      <c r="C553" s="1" t="str">
        <f>IFERROR(__xludf.DUMMYFUNCTION(" QUERY(Request_Import!A553:H553, ""Select C"")"),"")</f>
        <v/>
      </c>
      <c r="D553" s="1" t="str">
        <f>IFERROR(__xludf.DUMMYFUNCTION(" QUERY(Request_Import!A553:H553, ""Select D"")"),"")</f>
        <v/>
      </c>
      <c r="E553" s="1" t="str">
        <f>IFERROR(__xludf.DUMMYFUNCTION(" QUERY(Request_Import!A553:H553, ""Select E"")"),"")</f>
        <v/>
      </c>
      <c r="F553" s="1" t="str">
        <f>IFERROR(__xludf.DUMMYFUNCTION(" QUERY(Request_Import!A553:H553, ""Select G"")"),"")</f>
        <v/>
      </c>
      <c r="G553" s="1" t="str">
        <f>IFERROR(__xludf.DUMMYFUNCTION(" QUERY(Request_Import!A553:H553, ""Select H"")"),"")</f>
        <v/>
      </c>
      <c r="H553" s="1" t="str">
        <f>IFERROR(__xludf.DUMMYFUNCTION(" IF(ISBLANK(B553), """", TIMEVALUE(ARRAYFORMULA(QUERY(Request_Import!D553:K553, ""Select I""))))"),"")</f>
        <v/>
      </c>
      <c r="I553" s="1" t="str">
        <f>IFERROR(__xludf.DUMMYFUNCTION(" QUERY(Request_Import!A553:J553, ""Select F"")"),"")</f>
        <v/>
      </c>
      <c r="J553" s="1" t="str">
        <f>IFERROR(__xludf.DUMMYFUNCTION(" QUERY(Request_Import!A553:J553, ""Select J"")"),"")</f>
        <v/>
      </c>
    </row>
    <row r="554">
      <c r="A554" s="9" t="str">
        <f t="array" ref="A554">IF(ISBLANK(B554), "", concatenate("R", ROW()))</f>
        <v/>
      </c>
      <c r="B554" s="9" t="str">
        <f>IFERROR(__xludf.DUMMYFUNCTION(" QUERY(Request_Import!A554:H554, ""Select B"")"),"")</f>
        <v/>
      </c>
      <c r="C554" s="1" t="str">
        <f>IFERROR(__xludf.DUMMYFUNCTION(" QUERY(Request_Import!A554:H554, ""Select C"")"),"")</f>
        <v/>
      </c>
      <c r="D554" s="1" t="str">
        <f>IFERROR(__xludf.DUMMYFUNCTION(" QUERY(Request_Import!A554:H554, ""Select D"")"),"")</f>
        <v/>
      </c>
      <c r="E554" s="1" t="str">
        <f>IFERROR(__xludf.DUMMYFUNCTION(" QUERY(Request_Import!A554:H554, ""Select E"")"),"")</f>
        <v/>
      </c>
      <c r="F554" s="1" t="str">
        <f>IFERROR(__xludf.DUMMYFUNCTION(" QUERY(Request_Import!A554:H554, ""Select G"")"),"")</f>
        <v/>
      </c>
      <c r="G554" s="1" t="str">
        <f>IFERROR(__xludf.DUMMYFUNCTION(" QUERY(Request_Import!A554:H554, ""Select H"")"),"")</f>
        <v/>
      </c>
      <c r="H554" s="1" t="str">
        <f>IFERROR(__xludf.DUMMYFUNCTION(" IF(ISBLANK(B554), """", TIMEVALUE(ARRAYFORMULA(QUERY(Request_Import!D554:K554, ""Select I""))))"),"")</f>
        <v/>
      </c>
      <c r="I554" s="1" t="str">
        <f>IFERROR(__xludf.DUMMYFUNCTION(" QUERY(Request_Import!A554:J554, ""Select F"")"),"")</f>
        <v/>
      </c>
      <c r="J554" s="1" t="str">
        <f>IFERROR(__xludf.DUMMYFUNCTION(" QUERY(Request_Import!A554:J554, ""Select J"")"),"")</f>
        <v/>
      </c>
    </row>
    <row r="555">
      <c r="A555" s="9" t="str">
        <f t="array" ref="A555">IF(ISBLANK(B555), "", concatenate("R", ROW()))</f>
        <v/>
      </c>
      <c r="B555" s="9" t="str">
        <f>IFERROR(__xludf.DUMMYFUNCTION(" QUERY(Request_Import!A555:H555, ""Select B"")"),"")</f>
        <v/>
      </c>
      <c r="C555" s="1" t="str">
        <f>IFERROR(__xludf.DUMMYFUNCTION(" QUERY(Request_Import!A555:H555, ""Select C"")"),"")</f>
        <v/>
      </c>
      <c r="D555" s="1" t="str">
        <f>IFERROR(__xludf.DUMMYFUNCTION(" QUERY(Request_Import!A555:H555, ""Select D"")"),"")</f>
        <v/>
      </c>
      <c r="E555" s="1" t="str">
        <f>IFERROR(__xludf.DUMMYFUNCTION(" QUERY(Request_Import!A555:H555, ""Select E"")"),"")</f>
        <v/>
      </c>
      <c r="F555" s="1" t="str">
        <f>IFERROR(__xludf.DUMMYFUNCTION(" QUERY(Request_Import!A555:H555, ""Select G"")"),"")</f>
        <v/>
      </c>
      <c r="G555" s="1" t="str">
        <f>IFERROR(__xludf.DUMMYFUNCTION(" QUERY(Request_Import!A555:H555, ""Select H"")"),"")</f>
        <v/>
      </c>
      <c r="H555" s="1" t="str">
        <f>IFERROR(__xludf.DUMMYFUNCTION(" IF(ISBLANK(B555), """", TIMEVALUE(ARRAYFORMULA(QUERY(Request_Import!D555:K555, ""Select I""))))"),"")</f>
        <v/>
      </c>
      <c r="I555" s="1" t="str">
        <f>IFERROR(__xludf.DUMMYFUNCTION(" QUERY(Request_Import!A555:J555, ""Select F"")"),"")</f>
        <v/>
      </c>
      <c r="J555" s="1" t="str">
        <f>IFERROR(__xludf.DUMMYFUNCTION(" QUERY(Request_Import!A555:J555, ""Select J"")"),"")</f>
        <v/>
      </c>
    </row>
    <row r="556">
      <c r="A556" s="9" t="str">
        <f t="array" ref="A556">IF(ISBLANK(B556), "", concatenate("R", ROW()))</f>
        <v/>
      </c>
      <c r="B556" s="9" t="str">
        <f>IFERROR(__xludf.DUMMYFUNCTION(" QUERY(Request_Import!A556:H556, ""Select B"")"),"")</f>
        <v/>
      </c>
      <c r="C556" s="1" t="str">
        <f>IFERROR(__xludf.DUMMYFUNCTION(" QUERY(Request_Import!A556:H556, ""Select C"")"),"")</f>
        <v/>
      </c>
      <c r="D556" s="1" t="str">
        <f>IFERROR(__xludf.DUMMYFUNCTION(" QUERY(Request_Import!A556:H556, ""Select D"")"),"")</f>
        <v/>
      </c>
      <c r="E556" s="1" t="str">
        <f>IFERROR(__xludf.DUMMYFUNCTION(" QUERY(Request_Import!A556:H556, ""Select E"")"),"")</f>
        <v/>
      </c>
      <c r="F556" s="1" t="str">
        <f>IFERROR(__xludf.DUMMYFUNCTION(" QUERY(Request_Import!A556:H556, ""Select G"")"),"")</f>
        <v/>
      </c>
      <c r="G556" s="1" t="str">
        <f>IFERROR(__xludf.DUMMYFUNCTION(" QUERY(Request_Import!A556:H556, ""Select H"")"),"")</f>
        <v/>
      </c>
      <c r="H556" s="1" t="str">
        <f>IFERROR(__xludf.DUMMYFUNCTION(" IF(ISBLANK(B556), """", TIMEVALUE(ARRAYFORMULA(QUERY(Request_Import!D556:K556, ""Select I""))))"),"")</f>
        <v/>
      </c>
      <c r="I556" s="1" t="str">
        <f>IFERROR(__xludf.DUMMYFUNCTION(" QUERY(Request_Import!A556:J556, ""Select F"")"),"")</f>
        <v/>
      </c>
      <c r="J556" s="1" t="str">
        <f>IFERROR(__xludf.DUMMYFUNCTION(" QUERY(Request_Import!A556:J556, ""Select J"")"),"")</f>
        <v/>
      </c>
    </row>
    <row r="557">
      <c r="A557" s="9" t="str">
        <f t="array" ref="A557">IF(ISBLANK(B557), "", concatenate("R", ROW()))</f>
        <v/>
      </c>
      <c r="B557" s="9" t="str">
        <f>IFERROR(__xludf.DUMMYFUNCTION(" QUERY(Request_Import!A557:H557, ""Select B"")"),"")</f>
        <v/>
      </c>
      <c r="C557" s="1" t="str">
        <f>IFERROR(__xludf.DUMMYFUNCTION(" QUERY(Request_Import!A557:H557, ""Select C"")"),"")</f>
        <v/>
      </c>
      <c r="D557" s="1" t="str">
        <f>IFERROR(__xludf.DUMMYFUNCTION(" QUERY(Request_Import!A557:H557, ""Select D"")"),"")</f>
        <v/>
      </c>
      <c r="E557" s="1" t="str">
        <f>IFERROR(__xludf.DUMMYFUNCTION(" QUERY(Request_Import!A557:H557, ""Select E"")"),"")</f>
        <v/>
      </c>
      <c r="F557" s="1" t="str">
        <f>IFERROR(__xludf.DUMMYFUNCTION(" QUERY(Request_Import!A557:H557, ""Select G"")"),"")</f>
        <v/>
      </c>
      <c r="G557" s="1" t="str">
        <f>IFERROR(__xludf.DUMMYFUNCTION(" QUERY(Request_Import!A557:H557, ""Select H"")"),"")</f>
        <v/>
      </c>
      <c r="H557" s="1" t="str">
        <f>IFERROR(__xludf.DUMMYFUNCTION(" IF(ISBLANK(B557), """", TIMEVALUE(ARRAYFORMULA(QUERY(Request_Import!D557:K557, ""Select I""))))"),"")</f>
        <v/>
      </c>
      <c r="I557" s="1" t="str">
        <f>IFERROR(__xludf.DUMMYFUNCTION(" QUERY(Request_Import!A557:J557, ""Select F"")"),"")</f>
        <v/>
      </c>
      <c r="J557" s="1" t="str">
        <f>IFERROR(__xludf.DUMMYFUNCTION(" QUERY(Request_Import!A557:J557, ""Select J"")"),"")</f>
        <v/>
      </c>
    </row>
    <row r="558">
      <c r="A558" s="9" t="str">
        <f t="array" ref="A558">IF(ISBLANK(B558), "", concatenate("R", ROW()))</f>
        <v/>
      </c>
      <c r="B558" s="9" t="str">
        <f>IFERROR(__xludf.DUMMYFUNCTION(" QUERY(Request_Import!A558:H558, ""Select B"")"),"")</f>
        <v/>
      </c>
      <c r="C558" s="1" t="str">
        <f>IFERROR(__xludf.DUMMYFUNCTION(" QUERY(Request_Import!A558:H558, ""Select C"")"),"")</f>
        <v/>
      </c>
      <c r="D558" s="1" t="str">
        <f>IFERROR(__xludf.DUMMYFUNCTION(" QUERY(Request_Import!A558:H558, ""Select D"")"),"")</f>
        <v/>
      </c>
      <c r="E558" s="1" t="str">
        <f>IFERROR(__xludf.DUMMYFUNCTION(" QUERY(Request_Import!A558:H558, ""Select E"")"),"")</f>
        <v/>
      </c>
      <c r="F558" s="1" t="str">
        <f>IFERROR(__xludf.DUMMYFUNCTION(" QUERY(Request_Import!A558:H558, ""Select G"")"),"")</f>
        <v/>
      </c>
      <c r="G558" s="1" t="str">
        <f>IFERROR(__xludf.DUMMYFUNCTION(" QUERY(Request_Import!A558:H558, ""Select H"")"),"")</f>
        <v/>
      </c>
      <c r="H558" s="1" t="str">
        <f>IFERROR(__xludf.DUMMYFUNCTION(" IF(ISBLANK(B558), """", TIMEVALUE(ARRAYFORMULA(QUERY(Request_Import!D558:K558, ""Select I""))))"),"")</f>
        <v/>
      </c>
      <c r="I558" s="1" t="str">
        <f>IFERROR(__xludf.DUMMYFUNCTION(" QUERY(Request_Import!A558:J558, ""Select F"")"),"")</f>
        <v/>
      </c>
      <c r="J558" s="1" t="str">
        <f>IFERROR(__xludf.DUMMYFUNCTION(" QUERY(Request_Import!A558:J558, ""Select J"")"),"")</f>
        <v/>
      </c>
    </row>
    <row r="559">
      <c r="A559" s="9" t="str">
        <f t="array" ref="A559">IF(ISBLANK(B559), "", concatenate("R", ROW()))</f>
        <v/>
      </c>
      <c r="B559" s="9" t="str">
        <f>IFERROR(__xludf.DUMMYFUNCTION(" QUERY(Request_Import!A559:H559, ""Select B"")"),"")</f>
        <v/>
      </c>
      <c r="C559" s="1" t="str">
        <f>IFERROR(__xludf.DUMMYFUNCTION(" QUERY(Request_Import!A559:H559, ""Select C"")"),"")</f>
        <v/>
      </c>
      <c r="D559" s="1" t="str">
        <f>IFERROR(__xludf.DUMMYFUNCTION(" QUERY(Request_Import!A559:H559, ""Select D"")"),"")</f>
        <v/>
      </c>
      <c r="E559" s="1" t="str">
        <f>IFERROR(__xludf.DUMMYFUNCTION(" QUERY(Request_Import!A559:H559, ""Select E"")"),"")</f>
        <v/>
      </c>
      <c r="F559" s="1" t="str">
        <f>IFERROR(__xludf.DUMMYFUNCTION(" QUERY(Request_Import!A559:H559, ""Select G"")"),"")</f>
        <v/>
      </c>
      <c r="G559" s="1" t="str">
        <f>IFERROR(__xludf.DUMMYFUNCTION(" QUERY(Request_Import!A559:H559, ""Select H"")"),"")</f>
        <v/>
      </c>
      <c r="H559" s="1" t="str">
        <f>IFERROR(__xludf.DUMMYFUNCTION(" IF(ISBLANK(B559), """", TIMEVALUE(ARRAYFORMULA(QUERY(Request_Import!D559:K559, ""Select I""))))"),"")</f>
        <v/>
      </c>
      <c r="I559" s="1" t="str">
        <f>IFERROR(__xludf.DUMMYFUNCTION(" QUERY(Request_Import!A559:J559, ""Select F"")"),"")</f>
        <v/>
      </c>
      <c r="J559" s="1" t="str">
        <f>IFERROR(__xludf.DUMMYFUNCTION(" QUERY(Request_Import!A559:J559, ""Select J"")"),"")</f>
        <v/>
      </c>
    </row>
    <row r="560">
      <c r="A560" s="9" t="str">
        <f t="array" ref="A560">IF(ISBLANK(B560), "", concatenate("R", ROW()))</f>
        <v/>
      </c>
      <c r="B560" s="9" t="str">
        <f>IFERROR(__xludf.DUMMYFUNCTION(" QUERY(Request_Import!A560:H560, ""Select B"")"),"")</f>
        <v/>
      </c>
      <c r="C560" s="1" t="str">
        <f>IFERROR(__xludf.DUMMYFUNCTION(" QUERY(Request_Import!A560:H560, ""Select C"")"),"")</f>
        <v/>
      </c>
      <c r="D560" s="1" t="str">
        <f>IFERROR(__xludf.DUMMYFUNCTION(" QUERY(Request_Import!A560:H560, ""Select D"")"),"")</f>
        <v/>
      </c>
      <c r="E560" s="1" t="str">
        <f>IFERROR(__xludf.DUMMYFUNCTION(" QUERY(Request_Import!A560:H560, ""Select E"")"),"")</f>
        <v/>
      </c>
      <c r="F560" s="1" t="str">
        <f>IFERROR(__xludf.DUMMYFUNCTION(" QUERY(Request_Import!A560:H560, ""Select G"")"),"")</f>
        <v/>
      </c>
      <c r="G560" s="1" t="str">
        <f>IFERROR(__xludf.DUMMYFUNCTION(" QUERY(Request_Import!A560:H560, ""Select H"")"),"")</f>
        <v/>
      </c>
      <c r="H560" s="1" t="str">
        <f>IFERROR(__xludf.DUMMYFUNCTION(" IF(ISBLANK(B560), """", TIMEVALUE(ARRAYFORMULA(QUERY(Request_Import!D560:K560, ""Select I""))))"),"")</f>
        <v/>
      </c>
      <c r="I560" s="1" t="str">
        <f>IFERROR(__xludf.DUMMYFUNCTION(" QUERY(Request_Import!A560:J560, ""Select F"")"),"")</f>
        <v/>
      </c>
      <c r="J560" s="1" t="str">
        <f>IFERROR(__xludf.DUMMYFUNCTION(" QUERY(Request_Import!A560:J560, ""Select J"")"),"")</f>
        <v/>
      </c>
    </row>
    <row r="561">
      <c r="A561" s="9" t="str">
        <f t="array" ref="A561">IF(ISBLANK(B561), "", concatenate("R", ROW()))</f>
        <v/>
      </c>
      <c r="B561" s="9" t="str">
        <f>IFERROR(__xludf.DUMMYFUNCTION(" QUERY(Request_Import!A561:H561, ""Select B"")"),"")</f>
        <v/>
      </c>
      <c r="C561" s="1" t="str">
        <f>IFERROR(__xludf.DUMMYFUNCTION(" QUERY(Request_Import!A561:H561, ""Select C"")"),"")</f>
        <v/>
      </c>
      <c r="D561" s="1" t="str">
        <f>IFERROR(__xludf.DUMMYFUNCTION(" QUERY(Request_Import!A561:H561, ""Select D"")"),"")</f>
        <v/>
      </c>
      <c r="E561" s="1" t="str">
        <f>IFERROR(__xludf.DUMMYFUNCTION(" QUERY(Request_Import!A561:H561, ""Select E"")"),"")</f>
        <v/>
      </c>
      <c r="F561" s="1" t="str">
        <f>IFERROR(__xludf.DUMMYFUNCTION(" QUERY(Request_Import!A561:H561, ""Select G"")"),"")</f>
        <v/>
      </c>
      <c r="G561" s="1" t="str">
        <f>IFERROR(__xludf.DUMMYFUNCTION(" QUERY(Request_Import!A561:H561, ""Select H"")"),"")</f>
        <v/>
      </c>
      <c r="H561" s="1" t="str">
        <f>IFERROR(__xludf.DUMMYFUNCTION(" IF(ISBLANK(B561), """", TIMEVALUE(ARRAYFORMULA(QUERY(Request_Import!D561:K561, ""Select I""))))"),"")</f>
        <v/>
      </c>
      <c r="I561" s="1" t="str">
        <f>IFERROR(__xludf.DUMMYFUNCTION(" QUERY(Request_Import!A561:J561, ""Select F"")"),"")</f>
        <v/>
      </c>
      <c r="J561" s="1" t="str">
        <f>IFERROR(__xludf.DUMMYFUNCTION(" QUERY(Request_Import!A561:J561, ""Select J"")"),"")</f>
        <v/>
      </c>
    </row>
    <row r="562">
      <c r="A562" s="9" t="str">
        <f t="array" ref="A562">IF(ISBLANK(B562), "", concatenate("R", ROW()))</f>
        <v/>
      </c>
      <c r="B562" s="9" t="str">
        <f>IFERROR(__xludf.DUMMYFUNCTION(" QUERY(Request_Import!A562:H562, ""Select B"")"),"")</f>
        <v/>
      </c>
      <c r="C562" s="1" t="str">
        <f>IFERROR(__xludf.DUMMYFUNCTION(" QUERY(Request_Import!A562:H562, ""Select C"")"),"")</f>
        <v/>
      </c>
      <c r="D562" s="1" t="str">
        <f>IFERROR(__xludf.DUMMYFUNCTION(" QUERY(Request_Import!A562:H562, ""Select D"")"),"")</f>
        <v/>
      </c>
      <c r="E562" s="1" t="str">
        <f>IFERROR(__xludf.DUMMYFUNCTION(" QUERY(Request_Import!A562:H562, ""Select E"")"),"")</f>
        <v/>
      </c>
      <c r="F562" s="1" t="str">
        <f>IFERROR(__xludf.DUMMYFUNCTION(" QUERY(Request_Import!A562:H562, ""Select G"")"),"")</f>
        <v/>
      </c>
      <c r="G562" s="1" t="str">
        <f>IFERROR(__xludf.DUMMYFUNCTION(" QUERY(Request_Import!A562:H562, ""Select H"")"),"")</f>
        <v/>
      </c>
      <c r="H562" s="1" t="str">
        <f>IFERROR(__xludf.DUMMYFUNCTION(" IF(ISBLANK(B562), """", TIMEVALUE(ARRAYFORMULA(QUERY(Request_Import!D562:K562, ""Select I""))))"),"")</f>
        <v/>
      </c>
      <c r="I562" s="1" t="str">
        <f>IFERROR(__xludf.DUMMYFUNCTION(" QUERY(Request_Import!A562:J562, ""Select F"")"),"")</f>
        <v/>
      </c>
      <c r="J562" s="1" t="str">
        <f>IFERROR(__xludf.DUMMYFUNCTION(" QUERY(Request_Import!A562:J562, ""Select J"")"),"")</f>
        <v/>
      </c>
    </row>
    <row r="563">
      <c r="A563" s="9" t="str">
        <f t="array" ref="A563">IF(ISBLANK(B563), "", concatenate("R", ROW()))</f>
        <v/>
      </c>
      <c r="B563" s="9" t="str">
        <f>IFERROR(__xludf.DUMMYFUNCTION(" QUERY(Request_Import!A563:H563, ""Select B"")"),"")</f>
        <v/>
      </c>
      <c r="C563" s="1" t="str">
        <f>IFERROR(__xludf.DUMMYFUNCTION(" QUERY(Request_Import!A563:H563, ""Select C"")"),"")</f>
        <v/>
      </c>
      <c r="D563" s="1" t="str">
        <f>IFERROR(__xludf.DUMMYFUNCTION(" QUERY(Request_Import!A563:H563, ""Select D"")"),"")</f>
        <v/>
      </c>
      <c r="E563" s="1" t="str">
        <f>IFERROR(__xludf.DUMMYFUNCTION(" QUERY(Request_Import!A563:H563, ""Select E"")"),"")</f>
        <v/>
      </c>
      <c r="F563" s="1" t="str">
        <f>IFERROR(__xludf.DUMMYFUNCTION(" QUERY(Request_Import!A563:H563, ""Select G"")"),"")</f>
        <v/>
      </c>
      <c r="G563" s="1" t="str">
        <f>IFERROR(__xludf.DUMMYFUNCTION(" QUERY(Request_Import!A563:H563, ""Select H"")"),"")</f>
        <v/>
      </c>
      <c r="H563" s="1" t="str">
        <f>IFERROR(__xludf.DUMMYFUNCTION(" IF(ISBLANK(B563), """", TIMEVALUE(ARRAYFORMULA(QUERY(Request_Import!D563:K563, ""Select I""))))"),"")</f>
        <v/>
      </c>
      <c r="I563" s="1" t="str">
        <f>IFERROR(__xludf.DUMMYFUNCTION(" QUERY(Request_Import!A563:J563, ""Select F"")"),"")</f>
        <v/>
      </c>
      <c r="J563" s="1" t="str">
        <f>IFERROR(__xludf.DUMMYFUNCTION(" QUERY(Request_Import!A563:J563, ""Select J"")"),"")</f>
        <v/>
      </c>
    </row>
    <row r="564">
      <c r="A564" s="9" t="str">
        <f t="array" ref="A564">IF(ISBLANK(B564), "", concatenate("R", ROW()))</f>
        <v/>
      </c>
      <c r="B564" s="9" t="str">
        <f>IFERROR(__xludf.DUMMYFUNCTION(" QUERY(Request_Import!A564:H564, ""Select B"")"),"")</f>
        <v/>
      </c>
      <c r="C564" s="1" t="str">
        <f>IFERROR(__xludf.DUMMYFUNCTION(" QUERY(Request_Import!A564:H564, ""Select C"")"),"")</f>
        <v/>
      </c>
      <c r="D564" s="1" t="str">
        <f>IFERROR(__xludf.DUMMYFUNCTION(" QUERY(Request_Import!A564:H564, ""Select D"")"),"")</f>
        <v/>
      </c>
      <c r="E564" s="1" t="str">
        <f>IFERROR(__xludf.DUMMYFUNCTION(" QUERY(Request_Import!A564:H564, ""Select E"")"),"")</f>
        <v/>
      </c>
      <c r="F564" s="1" t="str">
        <f>IFERROR(__xludf.DUMMYFUNCTION(" QUERY(Request_Import!A564:H564, ""Select G"")"),"")</f>
        <v/>
      </c>
      <c r="G564" s="1" t="str">
        <f>IFERROR(__xludf.DUMMYFUNCTION(" QUERY(Request_Import!A564:H564, ""Select H"")"),"")</f>
        <v/>
      </c>
      <c r="H564" s="1" t="str">
        <f>IFERROR(__xludf.DUMMYFUNCTION(" IF(ISBLANK(B564), """", TIMEVALUE(ARRAYFORMULA(QUERY(Request_Import!D564:K564, ""Select I""))))"),"")</f>
        <v/>
      </c>
      <c r="I564" s="1" t="str">
        <f>IFERROR(__xludf.DUMMYFUNCTION(" QUERY(Request_Import!A564:J564, ""Select F"")"),"")</f>
        <v/>
      </c>
      <c r="J564" s="1" t="str">
        <f>IFERROR(__xludf.DUMMYFUNCTION(" QUERY(Request_Import!A564:J564, ""Select J"")"),"")</f>
        <v/>
      </c>
    </row>
    <row r="565">
      <c r="A565" s="9" t="str">
        <f t="array" ref="A565">IF(ISBLANK(B565), "", concatenate("R", ROW()))</f>
        <v/>
      </c>
      <c r="B565" s="9" t="str">
        <f>IFERROR(__xludf.DUMMYFUNCTION(" QUERY(Request_Import!A565:H565, ""Select B"")"),"")</f>
        <v/>
      </c>
      <c r="C565" s="1" t="str">
        <f>IFERROR(__xludf.DUMMYFUNCTION(" QUERY(Request_Import!A565:H565, ""Select C"")"),"")</f>
        <v/>
      </c>
      <c r="D565" s="1" t="str">
        <f>IFERROR(__xludf.DUMMYFUNCTION(" QUERY(Request_Import!A565:H565, ""Select D"")"),"")</f>
        <v/>
      </c>
      <c r="E565" s="1" t="str">
        <f>IFERROR(__xludf.DUMMYFUNCTION(" QUERY(Request_Import!A565:H565, ""Select E"")"),"")</f>
        <v/>
      </c>
      <c r="F565" s="1" t="str">
        <f>IFERROR(__xludf.DUMMYFUNCTION(" QUERY(Request_Import!A565:H565, ""Select G"")"),"")</f>
        <v/>
      </c>
      <c r="G565" s="1" t="str">
        <f>IFERROR(__xludf.DUMMYFUNCTION(" QUERY(Request_Import!A565:H565, ""Select H"")"),"")</f>
        <v/>
      </c>
      <c r="H565" s="1" t="str">
        <f>IFERROR(__xludf.DUMMYFUNCTION(" IF(ISBLANK(B565), """", TIMEVALUE(ARRAYFORMULA(QUERY(Request_Import!D565:K565, ""Select I""))))"),"")</f>
        <v/>
      </c>
      <c r="I565" s="1" t="str">
        <f>IFERROR(__xludf.DUMMYFUNCTION(" QUERY(Request_Import!A565:J565, ""Select F"")"),"")</f>
        <v/>
      </c>
      <c r="J565" s="1" t="str">
        <f>IFERROR(__xludf.DUMMYFUNCTION(" QUERY(Request_Import!A565:J565, ""Select J"")"),"")</f>
        <v/>
      </c>
    </row>
    <row r="566">
      <c r="A566" s="9" t="str">
        <f t="array" ref="A566">IF(ISBLANK(B566), "", concatenate("R", ROW()))</f>
        <v/>
      </c>
      <c r="B566" s="9" t="str">
        <f>IFERROR(__xludf.DUMMYFUNCTION(" QUERY(Request_Import!A566:H566, ""Select B"")"),"")</f>
        <v/>
      </c>
      <c r="C566" s="1" t="str">
        <f>IFERROR(__xludf.DUMMYFUNCTION(" QUERY(Request_Import!A566:H566, ""Select C"")"),"")</f>
        <v/>
      </c>
      <c r="D566" s="1" t="str">
        <f>IFERROR(__xludf.DUMMYFUNCTION(" QUERY(Request_Import!A566:H566, ""Select D"")"),"")</f>
        <v/>
      </c>
      <c r="E566" s="1" t="str">
        <f>IFERROR(__xludf.DUMMYFUNCTION(" QUERY(Request_Import!A566:H566, ""Select E"")"),"")</f>
        <v/>
      </c>
      <c r="F566" s="1" t="str">
        <f>IFERROR(__xludf.DUMMYFUNCTION(" QUERY(Request_Import!A566:H566, ""Select G"")"),"")</f>
        <v/>
      </c>
      <c r="G566" s="1" t="str">
        <f>IFERROR(__xludf.DUMMYFUNCTION(" QUERY(Request_Import!A566:H566, ""Select H"")"),"")</f>
        <v/>
      </c>
      <c r="H566" s="1" t="str">
        <f>IFERROR(__xludf.DUMMYFUNCTION(" IF(ISBLANK(B566), """", TIMEVALUE(ARRAYFORMULA(QUERY(Request_Import!D566:K566, ""Select I""))))"),"")</f>
        <v/>
      </c>
      <c r="I566" s="1" t="str">
        <f>IFERROR(__xludf.DUMMYFUNCTION(" QUERY(Request_Import!A566:J566, ""Select F"")"),"")</f>
        <v/>
      </c>
      <c r="J566" s="1" t="str">
        <f>IFERROR(__xludf.DUMMYFUNCTION(" QUERY(Request_Import!A566:J566, ""Select J"")"),"")</f>
        <v/>
      </c>
    </row>
    <row r="567">
      <c r="A567" s="9" t="str">
        <f t="array" ref="A567">IF(ISBLANK(B567), "", concatenate("R", ROW()))</f>
        <v/>
      </c>
      <c r="B567" s="9" t="str">
        <f>IFERROR(__xludf.DUMMYFUNCTION(" QUERY(Request_Import!A567:H567, ""Select B"")"),"")</f>
        <v/>
      </c>
      <c r="C567" s="1" t="str">
        <f>IFERROR(__xludf.DUMMYFUNCTION(" QUERY(Request_Import!A567:H567, ""Select C"")"),"")</f>
        <v/>
      </c>
      <c r="D567" s="1" t="str">
        <f>IFERROR(__xludf.DUMMYFUNCTION(" QUERY(Request_Import!A567:H567, ""Select D"")"),"")</f>
        <v/>
      </c>
      <c r="E567" s="1" t="str">
        <f>IFERROR(__xludf.DUMMYFUNCTION(" QUERY(Request_Import!A567:H567, ""Select E"")"),"")</f>
        <v/>
      </c>
      <c r="F567" s="1" t="str">
        <f>IFERROR(__xludf.DUMMYFUNCTION(" QUERY(Request_Import!A567:H567, ""Select G"")"),"")</f>
        <v/>
      </c>
      <c r="G567" s="1" t="str">
        <f>IFERROR(__xludf.DUMMYFUNCTION(" QUERY(Request_Import!A567:H567, ""Select H"")"),"")</f>
        <v/>
      </c>
      <c r="H567" s="1" t="str">
        <f>IFERROR(__xludf.DUMMYFUNCTION(" IF(ISBLANK(B567), """", TIMEVALUE(ARRAYFORMULA(QUERY(Request_Import!D567:K567, ""Select I""))))"),"")</f>
        <v/>
      </c>
      <c r="I567" s="1" t="str">
        <f>IFERROR(__xludf.DUMMYFUNCTION(" QUERY(Request_Import!A567:J567, ""Select F"")"),"")</f>
        <v/>
      </c>
      <c r="J567" s="1" t="str">
        <f>IFERROR(__xludf.DUMMYFUNCTION(" QUERY(Request_Import!A567:J567, ""Select J"")"),"")</f>
        <v/>
      </c>
    </row>
    <row r="568">
      <c r="A568" s="9" t="str">
        <f t="array" ref="A568">IF(ISBLANK(B568), "", concatenate("R", ROW()))</f>
        <v/>
      </c>
      <c r="B568" s="9" t="str">
        <f>IFERROR(__xludf.DUMMYFUNCTION(" QUERY(Request_Import!A568:H568, ""Select B"")"),"")</f>
        <v/>
      </c>
      <c r="C568" s="1" t="str">
        <f>IFERROR(__xludf.DUMMYFUNCTION(" QUERY(Request_Import!A568:H568, ""Select C"")"),"")</f>
        <v/>
      </c>
      <c r="D568" s="1" t="str">
        <f>IFERROR(__xludf.DUMMYFUNCTION(" QUERY(Request_Import!A568:H568, ""Select D"")"),"")</f>
        <v/>
      </c>
      <c r="E568" s="1" t="str">
        <f>IFERROR(__xludf.DUMMYFUNCTION(" QUERY(Request_Import!A568:H568, ""Select E"")"),"")</f>
        <v/>
      </c>
      <c r="F568" s="1" t="str">
        <f>IFERROR(__xludf.DUMMYFUNCTION(" QUERY(Request_Import!A568:H568, ""Select G"")"),"")</f>
        <v/>
      </c>
      <c r="G568" s="1" t="str">
        <f>IFERROR(__xludf.DUMMYFUNCTION(" QUERY(Request_Import!A568:H568, ""Select H"")"),"")</f>
        <v/>
      </c>
      <c r="H568" s="1" t="str">
        <f>IFERROR(__xludf.DUMMYFUNCTION(" IF(ISBLANK(B568), """", TIMEVALUE(ARRAYFORMULA(QUERY(Request_Import!D568:K568, ""Select I""))))"),"")</f>
        <v/>
      </c>
      <c r="I568" s="1" t="str">
        <f>IFERROR(__xludf.DUMMYFUNCTION(" QUERY(Request_Import!A568:J568, ""Select F"")"),"")</f>
        <v/>
      </c>
      <c r="J568" s="1" t="str">
        <f>IFERROR(__xludf.DUMMYFUNCTION(" QUERY(Request_Import!A568:J568, ""Select J"")"),"")</f>
        <v/>
      </c>
    </row>
    <row r="569">
      <c r="A569" s="9" t="str">
        <f t="array" ref="A569">IF(ISBLANK(B569), "", concatenate("R", ROW()))</f>
        <v/>
      </c>
      <c r="B569" s="9" t="str">
        <f>IFERROR(__xludf.DUMMYFUNCTION(" QUERY(Request_Import!A569:H569, ""Select B"")"),"")</f>
        <v/>
      </c>
      <c r="C569" s="1" t="str">
        <f>IFERROR(__xludf.DUMMYFUNCTION(" QUERY(Request_Import!A569:H569, ""Select C"")"),"")</f>
        <v/>
      </c>
      <c r="D569" s="1" t="str">
        <f>IFERROR(__xludf.DUMMYFUNCTION(" QUERY(Request_Import!A569:H569, ""Select D"")"),"")</f>
        <v/>
      </c>
      <c r="E569" s="1" t="str">
        <f>IFERROR(__xludf.DUMMYFUNCTION(" QUERY(Request_Import!A569:H569, ""Select E"")"),"")</f>
        <v/>
      </c>
      <c r="F569" s="1" t="str">
        <f>IFERROR(__xludf.DUMMYFUNCTION(" QUERY(Request_Import!A569:H569, ""Select G"")"),"")</f>
        <v/>
      </c>
      <c r="G569" s="1" t="str">
        <f>IFERROR(__xludf.DUMMYFUNCTION(" QUERY(Request_Import!A569:H569, ""Select H"")"),"")</f>
        <v/>
      </c>
      <c r="H569" s="1" t="str">
        <f>IFERROR(__xludf.DUMMYFUNCTION(" IF(ISBLANK(B569), """", TIMEVALUE(ARRAYFORMULA(QUERY(Request_Import!D569:K569, ""Select I""))))"),"")</f>
        <v/>
      </c>
      <c r="I569" s="1" t="str">
        <f>IFERROR(__xludf.DUMMYFUNCTION(" QUERY(Request_Import!A569:J569, ""Select F"")"),"")</f>
        <v/>
      </c>
      <c r="J569" s="1" t="str">
        <f>IFERROR(__xludf.DUMMYFUNCTION(" QUERY(Request_Import!A569:J569, ""Select J"")"),"")</f>
        <v/>
      </c>
    </row>
    <row r="570">
      <c r="A570" s="9" t="str">
        <f t="array" ref="A570">IF(ISBLANK(B570), "", concatenate("R", ROW()))</f>
        <v/>
      </c>
      <c r="B570" s="9" t="str">
        <f>IFERROR(__xludf.DUMMYFUNCTION(" QUERY(Request_Import!A570:H570, ""Select B"")"),"")</f>
        <v/>
      </c>
      <c r="C570" s="1" t="str">
        <f>IFERROR(__xludf.DUMMYFUNCTION(" QUERY(Request_Import!A570:H570, ""Select C"")"),"")</f>
        <v/>
      </c>
      <c r="D570" s="1" t="str">
        <f>IFERROR(__xludf.DUMMYFUNCTION(" QUERY(Request_Import!A570:H570, ""Select D"")"),"")</f>
        <v/>
      </c>
      <c r="E570" s="1" t="str">
        <f>IFERROR(__xludf.DUMMYFUNCTION(" QUERY(Request_Import!A570:H570, ""Select E"")"),"")</f>
        <v/>
      </c>
      <c r="F570" s="1" t="str">
        <f>IFERROR(__xludf.DUMMYFUNCTION(" QUERY(Request_Import!A570:H570, ""Select G"")"),"")</f>
        <v/>
      </c>
      <c r="G570" s="1" t="str">
        <f>IFERROR(__xludf.DUMMYFUNCTION(" QUERY(Request_Import!A570:H570, ""Select H"")"),"")</f>
        <v/>
      </c>
      <c r="H570" s="1" t="str">
        <f>IFERROR(__xludf.DUMMYFUNCTION(" IF(ISBLANK(B570), """", TIMEVALUE(ARRAYFORMULA(QUERY(Request_Import!D570:K570, ""Select I""))))"),"")</f>
        <v/>
      </c>
      <c r="I570" s="1" t="str">
        <f>IFERROR(__xludf.DUMMYFUNCTION(" QUERY(Request_Import!A570:J570, ""Select F"")"),"")</f>
        <v/>
      </c>
      <c r="J570" s="1" t="str">
        <f>IFERROR(__xludf.DUMMYFUNCTION(" QUERY(Request_Import!A570:J570, ""Select J"")"),"")</f>
        <v/>
      </c>
    </row>
    <row r="571">
      <c r="A571" s="9" t="str">
        <f t="array" ref="A571">IF(ISBLANK(B571), "", concatenate("R", ROW()))</f>
        <v/>
      </c>
      <c r="B571" s="9" t="str">
        <f>IFERROR(__xludf.DUMMYFUNCTION(" QUERY(Request_Import!A571:H571, ""Select B"")"),"")</f>
        <v/>
      </c>
      <c r="C571" s="1" t="str">
        <f>IFERROR(__xludf.DUMMYFUNCTION(" QUERY(Request_Import!A571:H571, ""Select C"")"),"")</f>
        <v/>
      </c>
      <c r="D571" s="1" t="str">
        <f>IFERROR(__xludf.DUMMYFUNCTION(" QUERY(Request_Import!A571:H571, ""Select D"")"),"")</f>
        <v/>
      </c>
      <c r="E571" s="1" t="str">
        <f>IFERROR(__xludf.DUMMYFUNCTION(" QUERY(Request_Import!A571:H571, ""Select E"")"),"")</f>
        <v/>
      </c>
      <c r="F571" s="1" t="str">
        <f>IFERROR(__xludf.DUMMYFUNCTION(" QUERY(Request_Import!A571:H571, ""Select G"")"),"")</f>
        <v/>
      </c>
      <c r="G571" s="1" t="str">
        <f>IFERROR(__xludf.DUMMYFUNCTION(" QUERY(Request_Import!A571:H571, ""Select H"")"),"")</f>
        <v/>
      </c>
      <c r="H571" s="1" t="str">
        <f>IFERROR(__xludf.DUMMYFUNCTION(" IF(ISBLANK(B571), """", TIMEVALUE(ARRAYFORMULA(QUERY(Request_Import!D571:K571, ""Select I""))))"),"")</f>
        <v/>
      </c>
      <c r="I571" s="1" t="str">
        <f>IFERROR(__xludf.DUMMYFUNCTION(" QUERY(Request_Import!A571:J571, ""Select F"")"),"")</f>
        <v/>
      </c>
      <c r="J571" s="1" t="str">
        <f>IFERROR(__xludf.DUMMYFUNCTION(" QUERY(Request_Import!A571:J571, ""Select J"")"),"")</f>
        <v/>
      </c>
    </row>
    <row r="572">
      <c r="A572" s="9" t="str">
        <f t="array" ref="A572">IF(ISBLANK(B572), "", concatenate("R", ROW()))</f>
        <v/>
      </c>
      <c r="B572" s="9" t="str">
        <f>IFERROR(__xludf.DUMMYFUNCTION(" QUERY(Request_Import!A572:H572, ""Select B"")"),"")</f>
        <v/>
      </c>
      <c r="C572" s="1" t="str">
        <f>IFERROR(__xludf.DUMMYFUNCTION(" QUERY(Request_Import!A572:H572, ""Select C"")"),"")</f>
        <v/>
      </c>
      <c r="D572" s="1" t="str">
        <f>IFERROR(__xludf.DUMMYFUNCTION(" QUERY(Request_Import!A572:H572, ""Select D"")"),"")</f>
        <v/>
      </c>
      <c r="E572" s="1" t="str">
        <f>IFERROR(__xludf.DUMMYFUNCTION(" QUERY(Request_Import!A572:H572, ""Select E"")"),"")</f>
        <v/>
      </c>
      <c r="F572" s="1" t="str">
        <f>IFERROR(__xludf.DUMMYFUNCTION(" QUERY(Request_Import!A572:H572, ""Select G"")"),"")</f>
        <v/>
      </c>
      <c r="G572" s="1" t="str">
        <f>IFERROR(__xludf.DUMMYFUNCTION(" QUERY(Request_Import!A572:H572, ""Select H"")"),"")</f>
        <v/>
      </c>
      <c r="H572" s="1" t="str">
        <f>IFERROR(__xludf.DUMMYFUNCTION(" IF(ISBLANK(B572), """", TIMEVALUE(ARRAYFORMULA(QUERY(Request_Import!D572:K572, ""Select I""))))"),"")</f>
        <v/>
      </c>
      <c r="I572" s="1" t="str">
        <f>IFERROR(__xludf.DUMMYFUNCTION(" QUERY(Request_Import!A572:J572, ""Select F"")"),"")</f>
        <v/>
      </c>
      <c r="J572" s="1" t="str">
        <f>IFERROR(__xludf.DUMMYFUNCTION(" QUERY(Request_Import!A572:J572, ""Select J"")"),"")</f>
        <v/>
      </c>
    </row>
    <row r="573">
      <c r="A573" s="9" t="str">
        <f t="array" ref="A573">IF(ISBLANK(B573), "", concatenate("R", ROW()))</f>
        <v/>
      </c>
      <c r="B573" s="9" t="str">
        <f>IFERROR(__xludf.DUMMYFUNCTION(" QUERY(Request_Import!A573:H573, ""Select B"")"),"")</f>
        <v/>
      </c>
      <c r="C573" s="1" t="str">
        <f>IFERROR(__xludf.DUMMYFUNCTION(" QUERY(Request_Import!A573:H573, ""Select C"")"),"")</f>
        <v/>
      </c>
      <c r="D573" s="1" t="str">
        <f>IFERROR(__xludf.DUMMYFUNCTION(" QUERY(Request_Import!A573:H573, ""Select D"")"),"")</f>
        <v/>
      </c>
      <c r="E573" s="1" t="str">
        <f>IFERROR(__xludf.DUMMYFUNCTION(" QUERY(Request_Import!A573:H573, ""Select E"")"),"")</f>
        <v/>
      </c>
      <c r="F573" s="1" t="str">
        <f>IFERROR(__xludf.DUMMYFUNCTION(" QUERY(Request_Import!A573:H573, ""Select G"")"),"")</f>
        <v/>
      </c>
      <c r="G573" s="1" t="str">
        <f>IFERROR(__xludf.DUMMYFUNCTION(" QUERY(Request_Import!A573:H573, ""Select H"")"),"")</f>
        <v/>
      </c>
      <c r="H573" s="1" t="str">
        <f>IFERROR(__xludf.DUMMYFUNCTION(" IF(ISBLANK(B573), """", TIMEVALUE(ARRAYFORMULA(QUERY(Request_Import!D573:K573, ""Select I""))))"),"")</f>
        <v/>
      </c>
      <c r="I573" s="1" t="str">
        <f>IFERROR(__xludf.DUMMYFUNCTION(" QUERY(Request_Import!A573:J573, ""Select F"")"),"")</f>
        <v/>
      </c>
      <c r="J573" s="1" t="str">
        <f>IFERROR(__xludf.DUMMYFUNCTION(" QUERY(Request_Import!A573:J573, ""Select J"")"),"")</f>
        <v/>
      </c>
    </row>
    <row r="574">
      <c r="A574" s="9" t="str">
        <f t="array" ref="A574">IF(ISBLANK(B574), "", concatenate("R", ROW()))</f>
        <v/>
      </c>
      <c r="B574" s="9" t="str">
        <f>IFERROR(__xludf.DUMMYFUNCTION(" QUERY(Request_Import!A574:H574, ""Select B"")"),"")</f>
        <v/>
      </c>
      <c r="C574" s="1" t="str">
        <f>IFERROR(__xludf.DUMMYFUNCTION(" QUERY(Request_Import!A574:H574, ""Select C"")"),"")</f>
        <v/>
      </c>
      <c r="D574" s="1" t="str">
        <f>IFERROR(__xludf.DUMMYFUNCTION(" QUERY(Request_Import!A574:H574, ""Select D"")"),"")</f>
        <v/>
      </c>
      <c r="E574" s="1" t="str">
        <f>IFERROR(__xludf.DUMMYFUNCTION(" QUERY(Request_Import!A574:H574, ""Select E"")"),"")</f>
        <v/>
      </c>
      <c r="F574" s="1" t="str">
        <f>IFERROR(__xludf.DUMMYFUNCTION(" QUERY(Request_Import!A574:H574, ""Select G"")"),"")</f>
        <v/>
      </c>
      <c r="G574" s="1" t="str">
        <f>IFERROR(__xludf.DUMMYFUNCTION(" QUERY(Request_Import!A574:H574, ""Select H"")"),"")</f>
        <v/>
      </c>
      <c r="H574" s="1" t="str">
        <f>IFERROR(__xludf.DUMMYFUNCTION(" IF(ISBLANK(B574), """", TIMEVALUE(ARRAYFORMULA(QUERY(Request_Import!D574:K574, ""Select I""))))"),"")</f>
        <v/>
      </c>
      <c r="I574" s="1" t="str">
        <f>IFERROR(__xludf.DUMMYFUNCTION(" QUERY(Request_Import!A574:J574, ""Select F"")"),"")</f>
        <v/>
      </c>
      <c r="J574" s="1" t="str">
        <f>IFERROR(__xludf.DUMMYFUNCTION(" QUERY(Request_Import!A574:J574, ""Select J"")"),"")</f>
        <v/>
      </c>
    </row>
    <row r="575">
      <c r="A575" s="9" t="str">
        <f t="array" ref="A575">IF(ISBLANK(B575), "", concatenate("R", ROW()))</f>
        <v/>
      </c>
      <c r="B575" s="9" t="str">
        <f>IFERROR(__xludf.DUMMYFUNCTION(" QUERY(Request_Import!A575:H575, ""Select B"")"),"")</f>
        <v/>
      </c>
      <c r="C575" s="1" t="str">
        <f>IFERROR(__xludf.DUMMYFUNCTION(" QUERY(Request_Import!A575:H575, ""Select C"")"),"")</f>
        <v/>
      </c>
      <c r="D575" s="1" t="str">
        <f>IFERROR(__xludf.DUMMYFUNCTION(" QUERY(Request_Import!A575:H575, ""Select D"")"),"")</f>
        <v/>
      </c>
      <c r="E575" s="1" t="str">
        <f>IFERROR(__xludf.DUMMYFUNCTION(" QUERY(Request_Import!A575:H575, ""Select E"")"),"")</f>
        <v/>
      </c>
      <c r="F575" s="1" t="str">
        <f>IFERROR(__xludf.DUMMYFUNCTION(" QUERY(Request_Import!A575:H575, ""Select G"")"),"")</f>
        <v/>
      </c>
      <c r="G575" s="1" t="str">
        <f>IFERROR(__xludf.DUMMYFUNCTION(" QUERY(Request_Import!A575:H575, ""Select H"")"),"")</f>
        <v/>
      </c>
      <c r="H575" s="1" t="str">
        <f>IFERROR(__xludf.DUMMYFUNCTION(" IF(ISBLANK(B575), """", TIMEVALUE(ARRAYFORMULA(QUERY(Request_Import!D575:K575, ""Select I""))))"),"")</f>
        <v/>
      </c>
      <c r="I575" s="1" t="str">
        <f>IFERROR(__xludf.DUMMYFUNCTION(" QUERY(Request_Import!A575:J575, ""Select F"")"),"")</f>
        <v/>
      </c>
      <c r="J575" s="1" t="str">
        <f>IFERROR(__xludf.DUMMYFUNCTION(" QUERY(Request_Import!A575:J575, ""Select J"")"),"")</f>
        <v/>
      </c>
    </row>
    <row r="576">
      <c r="A576" s="9" t="str">
        <f t="array" ref="A576">IF(ISBLANK(B576), "", concatenate("R", ROW()))</f>
        <v/>
      </c>
      <c r="B576" s="9" t="str">
        <f>IFERROR(__xludf.DUMMYFUNCTION(" QUERY(Request_Import!A576:H576, ""Select B"")"),"")</f>
        <v/>
      </c>
      <c r="C576" s="1" t="str">
        <f>IFERROR(__xludf.DUMMYFUNCTION(" QUERY(Request_Import!A576:H576, ""Select C"")"),"")</f>
        <v/>
      </c>
      <c r="D576" s="1" t="str">
        <f>IFERROR(__xludf.DUMMYFUNCTION(" QUERY(Request_Import!A576:H576, ""Select D"")"),"")</f>
        <v/>
      </c>
      <c r="E576" s="1" t="str">
        <f>IFERROR(__xludf.DUMMYFUNCTION(" QUERY(Request_Import!A576:H576, ""Select E"")"),"")</f>
        <v/>
      </c>
      <c r="F576" s="1" t="str">
        <f>IFERROR(__xludf.DUMMYFUNCTION(" QUERY(Request_Import!A576:H576, ""Select G"")"),"")</f>
        <v/>
      </c>
      <c r="G576" s="1" t="str">
        <f>IFERROR(__xludf.DUMMYFUNCTION(" QUERY(Request_Import!A576:H576, ""Select H"")"),"")</f>
        <v/>
      </c>
      <c r="H576" s="1" t="str">
        <f>IFERROR(__xludf.DUMMYFUNCTION(" IF(ISBLANK(B576), """", TIMEVALUE(ARRAYFORMULA(QUERY(Request_Import!D576:K576, ""Select I""))))"),"")</f>
        <v/>
      </c>
      <c r="I576" s="1" t="str">
        <f>IFERROR(__xludf.DUMMYFUNCTION(" QUERY(Request_Import!A576:J576, ""Select F"")"),"")</f>
        <v/>
      </c>
      <c r="J576" s="1" t="str">
        <f>IFERROR(__xludf.DUMMYFUNCTION(" QUERY(Request_Import!A576:J576, ""Select J"")"),"")</f>
        <v/>
      </c>
    </row>
    <row r="577">
      <c r="A577" s="9" t="str">
        <f t="array" ref="A577">IF(ISBLANK(B577), "", concatenate("R", ROW()))</f>
        <v/>
      </c>
      <c r="B577" s="9" t="str">
        <f>IFERROR(__xludf.DUMMYFUNCTION(" QUERY(Request_Import!A577:H577, ""Select B"")"),"")</f>
        <v/>
      </c>
      <c r="C577" s="1" t="str">
        <f>IFERROR(__xludf.DUMMYFUNCTION(" QUERY(Request_Import!A577:H577, ""Select C"")"),"")</f>
        <v/>
      </c>
      <c r="D577" s="1" t="str">
        <f>IFERROR(__xludf.DUMMYFUNCTION(" QUERY(Request_Import!A577:H577, ""Select D"")"),"")</f>
        <v/>
      </c>
      <c r="E577" s="1" t="str">
        <f>IFERROR(__xludf.DUMMYFUNCTION(" QUERY(Request_Import!A577:H577, ""Select E"")"),"")</f>
        <v/>
      </c>
      <c r="F577" s="1" t="str">
        <f>IFERROR(__xludf.DUMMYFUNCTION(" QUERY(Request_Import!A577:H577, ""Select G"")"),"")</f>
        <v/>
      </c>
      <c r="G577" s="1" t="str">
        <f>IFERROR(__xludf.DUMMYFUNCTION(" QUERY(Request_Import!A577:H577, ""Select H"")"),"")</f>
        <v/>
      </c>
      <c r="H577" s="1" t="str">
        <f>IFERROR(__xludf.DUMMYFUNCTION(" IF(ISBLANK(B577), """", TIMEVALUE(ARRAYFORMULA(QUERY(Request_Import!D577:K577, ""Select I""))))"),"")</f>
        <v/>
      </c>
      <c r="I577" s="1" t="str">
        <f>IFERROR(__xludf.DUMMYFUNCTION(" QUERY(Request_Import!A577:J577, ""Select F"")"),"")</f>
        <v/>
      </c>
      <c r="J577" s="1" t="str">
        <f>IFERROR(__xludf.DUMMYFUNCTION(" QUERY(Request_Import!A577:J577, ""Select J"")"),"")</f>
        <v/>
      </c>
    </row>
    <row r="578">
      <c r="A578" s="9" t="str">
        <f t="array" ref="A578">IF(ISBLANK(B578), "", concatenate("R", ROW()))</f>
        <v/>
      </c>
      <c r="B578" s="9" t="str">
        <f>IFERROR(__xludf.DUMMYFUNCTION(" QUERY(Request_Import!A578:H578, ""Select B"")"),"")</f>
        <v/>
      </c>
      <c r="C578" s="1" t="str">
        <f>IFERROR(__xludf.DUMMYFUNCTION(" QUERY(Request_Import!A578:H578, ""Select C"")"),"")</f>
        <v/>
      </c>
      <c r="D578" s="1" t="str">
        <f>IFERROR(__xludf.DUMMYFUNCTION(" QUERY(Request_Import!A578:H578, ""Select D"")"),"")</f>
        <v/>
      </c>
      <c r="E578" s="1" t="str">
        <f>IFERROR(__xludf.DUMMYFUNCTION(" QUERY(Request_Import!A578:H578, ""Select E"")"),"")</f>
        <v/>
      </c>
      <c r="F578" s="1" t="str">
        <f>IFERROR(__xludf.DUMMYFUNCTION(" QUERY(Request_Import!A578:H578, ""Select G"")"),"")</f>
        <v/>
      </c>
      <c r="G578" s="1" t="str">
        <f>IFERROR(__xludf.DUMMYFUNCTION(" QUERY(Request_Import!A578:H578, ""Select H"")"),"")</f>
        <v/>
      </c>
      <c r="H578" s="1" t="str">
        <f>IFERROR(__xludf.DUMMYFUNCTION(" IF(ISBLANK(B578), """", TIMEVALUE(ARRAYFORMULA(QUERY(Request_Import!D578:K578, ""Select I""))))"),"")</f>
        <v/>
      </c>
      <c r="I578" s="1" t="str">
        <f>IFERROR(__xludf.DUMMYFUNCTION(" QUERY(Request_Import!A578:J578, ""Select F"")"),"")</f>
        <v/>
      </c>
      <c r="J578" s="1" t="str">
        <f>IFERROR(__xludf.DUMMYFUNCTION(" QUERY(Request_Import!A578:J578, ""Select J"")"),"")</f>
        <v/>
      </c>
    </row>
    <row r="579">
      <c r="A579" s="9" t="str">
        <f t="array" ref="A579">IF(ISBLANK(B579), "", concatenate("R", ROW()))</f>
        <v/>
      </c>
      <c r="B579" s="9" t="str">
        <f>IFERROR(__xludf.DUMMYFUNCTION(" QUERY(Request_Import!A579:H579, ""Select B"")"),"")</f>
        <v/>
      </c>
      <c r="C579" s="1" t="str">
        <f>IFERROR(__xludf.DUMMYFUNCTION(" QUERY(Request_Import!A579:H579, ""Select C"")"),"")</f>
        <v/>
      </c>
      <c r="D579" s="1" t="str">
        <f>IFERROR(__xludf.DUMMYFUNCTION(" QUERY(Request_Import!A579:H579, ""Select D"")"),"")</f>
        <v/>
      </c>
      <c r="E579" s="1" t="str">
        <f>IFERROR(__xludf.DUMMYFUNCTION(" QUERY(Request_Import!A579:H579, ""Select E"")"),"")</f>
        <v/>
      </c>
      <c r="F579" s="1" t="str">
        <f>IFERROR(__xludf.DUMMYFUNCTION(" QUERY(Request_Import!A579:H579, ""Select G"")"),"")</f>
        <v/>
      </c>
      <c r="G579" s="1" t="str">
        <f>IFERROR(__xludf.DUMMYFUNCTION(" QUERY(Request_Import!A579:H579, ""Select H"")"),"")</f>
        <v/>
      </c>
      <c r="H579" s="1" t="str">
        <f>IFERROR(__xludf.DUMMYFUNCTION(" IF(ISBLANK(B579), """", TIMEVALUE(ARRAYFORMULA(QUERY(Request_Import!D579:K579, ""Select I""))))"),"")</f>
        <v/>
      </c>
      <c r="I579" s="1" t="str">
        <f>IFERROR(__xludf.DUMMYFUNCTION(" QUERY(Request_Import!A579:J579, ""Select F"")"),"")</f>
        <v/>
      </c>
      <c r="J579" s="1" t="str">
        <f>IFERROR(__xludf.DUMMYFUNCTION(" QUERY(Request_Import!A579:J579, ""Select J"")"),"")</f>
        <v/>
      </c>
    </row>
    <row r="580">
      <c r="A580" s="9" t="str">
        <f t="array" ref="A580">IF(ISBLANK(B580), "", concatenate("R", ROW()))</f>
        <v/>
      </c>
      <c r="B580" s="9" t="str">
        <f>IFERROR(__xludf.DUMMYFUNCTION(" QUERY(Request_Import!A580:H580, ""Select B"")"),"")</f>
        <v/>
      </c>
      <c r="C580" s="1" t="str">
        <f>IFERROR(__xludf.DUMMYFUNCTION(" QUERY(Request_Import!A580:H580, ""Select C"")"),"")</f>
        <v/>
      </c>
      <c r="D580" s="1" t="str">
        <f>IFERROR(__xludf.DUMMYFUNCTION(" QUERY(Request_Import!A580:H580, ""Select D"")"),"")</f>
        <v/>
      </c>
      <c r="E580" s="1" t="str">
        <f>IFERROR(__xludf.DUMMYFUNCTION(" QUERY(Request_Import!A580:H580, ""Select E"")"),"")</f>
        <v/>
      </c>
      <c r="F580" s="1" t="str">
        <f>IFERROR(__xludf.DUMMYFUNCTION(" QUERY(Request_Import!A580:H580, ""Select G"")"),"")</f>
        <v/>
      </c>
      <c r="G580" s="1" t="str">
        <f>IFERROR(__xludf.DUMMYFUNCTION(" QUERY(Request_Import!A580:H580, ""Select H"")"),"")</f>
        <v/>
      </c>
      <c r="H580" s="1" t="str">
        <f>IFERROR(__xludf.DUMMYFUNCTION(" IF(ISBLANK(B580), """", TIMEVALUE(ARRAYFORMULA(QUERY(Request_Import!D580:K580, ""Select I""))))"),"")</f>
        <v/>
      </c>
      <c r="I580" s="1" t="str">
        <f>IFERROR(__xludf.DUMMYFUNCTION(" QUERY(Request_Import!A580:J580, ""Select F"")"),"")</f>
        <v/>
      </c>
      <c r="J580" s="1" t="str">
        <f>IFERROR(__xludf.DUMMYFUNCTION(" QUERY(Request_Import!A580:J580, ""Select J"")"),"")</f>
        <v/>
      </c>
    </row>
    <row r="581">
      <c r="A581" s="9" t="str">
        <f t="array" ref="A581">IF(ISBLANK(B581), "", concatenate("R", ROW()))</f>
        <v/>
      </c>
      <c r="B581" s="9" t="str">
        <f>IFERROR(__xludf.DUMMYFUNCTION(" QUERY(Request_Import!A581:H581, ""Select B"")"),"")</f>
        <v/>
      </c>
      <c r="C581" s="1" t="str">
        <f>IFERROR(__xludf.DUMMYFUNCTION(" QUERY(Request_Import!A581:H581, ""Select C"")"),"")</f>
        <v/>
      </c>
      <c r="D581" s="1" t="str">
        <f>IFERROR(__xludf.DUMMYFUNCTION(" QUERY(Request_Import!A581:H581, ""Select D"")"),"")</f>
        <v/>
      </c>
      <c r="E581" s="1" t="str">
        <f>IFERROR(__xludf.DUMMYFUNCTION(" QUERY(Request_Import!A581:H581, ""Select E"")"),"")</f>
        <v/>
      </c>
      <c r="F581" s="1" t="str">
        <f>IFERROR(__xludf.DUMMYFUNCTION(" QUERY(Request_Import!A581:H581, ""Select G"")"),"")</f>
        <v/>
      </c>
      <c r="G581" s="1" t="str">
        <f>IFERROR(__xludf.DUMMYFUNCTION(" QUERY(Request_Import!A581:H581, ""Select H"")"),"")</f>
        <v/>
      </c>
      <c r="H581" s="1" t="str">
        <f>IFERROR(__xludf.DUMMYFUNCTION(" IF(ISBLANK(B581), """", TIMEVALUE(ARRAYFORMULA(QUERY(Request_Import!D581:K581, ""Select I""))))"),"")</f>
        <v/>
      </c>
      <c r="I581" s="1" t="str">
        <f>IFERROR(__xludf.DUMMYFUNCTION(" QUERY(Request_Import!A581:J581, ""Select F"")"),"")</f>
        <v/>
      </c>
      <c r="J581" s="1" t="str">
        <f>IFERROR(__xludf.DUMMYFUNCTION(" QUERY(Request_Import!A581:J581, ""Select J"")"),"")</f>
        <v/>
      </c>
    </row>
    <row r="582">
      <c r="A582" s="9" t="str">
        <f t="array" ref="A582">IF(ISBLANK(B582), "", concatenate("R", ROW()))</f>
        <v/>
      </c>
      <c r="B582" s="9" t="str">
        <f>IFERROR(__xludf.DUMMYFUNCTION(" QUERY(Request_Import!A582:H582, ""Select B"")"),"")</f>
        <v/>
      </c>
      <c r="C582" s="1" t="str">
        <f>IFERROR(__xludf.DUMMYFUNCTION(" QUERY(Request_Import!A582:H582, ""Select C"")"),"")</f>
        <v/>
      </c>
      <c r="D582" s="1" t="str">
        <f>IFERROR(__xludf.DUMMYFUNCTION(" QUERY(Request_Import!A582:H582, ""Select D"")"),"")</f>
        <v/>
      </c>
      <c r="E582" s="1" t="str">
        <f>IFERROR(__xludf.DUMMYFUNCTION(" QUERY(Request_Import!A582:H582, ""Select E"")"),"")</f>
        <v/>
      </c>
      <c r="F582" s="1" t="str">
        <f>IFERROR(__xludf.DUMMYFUNCTION(" QUERY(Request_Import!A582:H582, ""Select G"")"),"")</f>
        <v/>
      </c>
      <c r="G582" s="1" t="str">
        <f>IFERROR(__xludf.DUMMYFUNCTION(" QUERY(Request_Import!A582:H582, ""Select H"")"),"")</f>
        <v/>
      </c>
      <c r="H582" s="1" t="str">
        <f>IFERROR(__xludf.DUMMYFUNCTION(" IF(ISBLANK(B582), """", TIMEVALUE(ARRAYFORMULA(QUERY(Request_Import!D582:K582, ""Select I""))))"),"")</f>
        <v/>
      </c>
      <c r="I582" s="1" t="str">
        <f>IFERROR(__xludf.DUMMYFUNCTION(" QUERY(Request_Import!A582:J582, ""Select F"")"),"")</f>
        <v/>
      </c>
      <c r="J582" s="1" t="str">
        <f>IFERROR(__xludf.DUMMYFUNCTION(" QUERY(Request_Import!A582:J582, ""Select J"")"),"")</f>
        <v/>
      </c>
    </row>
    <row r="583">
      <c r="A583" s="9" t="str">
        <f t="array" ref="A583">IF(ISBLANK(B583), "", concatenate("R", ROW()))</f>
        <v/>
      </c>
      <c r="B583" s="9" t="str">
        <f>IFERROR(__xludf.DUMMYFUNCTION(" QUERY(Request_Import!A583:H583, ""Select B"")"),"")</f>
        <v/>
      </c>
      <c r="C583" s="1" t="str">
        <f>IFERROR(__xludf.DUMMYFUNCTION(" QUERY(Request_Import!A583:H583, ""Select C"")"),"")</f>
        <v/>
      </c>
      <c r="D583" s="1" t="str">
        <f>IFERROR(__xludf.DUMMYFUNCTION(" QUERY(Request_Import!A583:H583, ""Select D"")"),"")</f>
        <v/>
      </c>
      <c r="E583" s="1" t="str">
        <f>IFERROR(__xludf.DUMMYFUNCTION(" QUERY(Request_Import!A583:H583, ""Select E"")"),"")</f>
        <v/>
      </c>
      <c r="F583" s="1" t="str">
        <f>IFERROR(__xludf.DUMMYFUNCTION(" QUERY(Request_Import!A583:H583, ""Select G"")"),"")</f>
        <v/>
      </c>
      <c r="G583" s="1" t="str">
        <f>IFERROR(__xludf.DUMMYFUNCTION(" QUERY(Request_Import!A583:H583, ""Select H"")"),"")</f>
        <v/>
      </c>
      <c r="H583" s="1" t="str">
        <f>IFERROR(__xludf.DUMMYFUNCTION(" IF(ISBLANK(B583), """", TIMEVALUE(ARRAYFORMULA(QUERY(Request_Import!D583:K583, ""Select I""))))"),"")</f>
        <v/>
      </c>
      <c r="I583" s="1" t="str">
        <f>IFERROR(__xludf.DUMMYFUNCTION(" QUERY(Request_Import!A583:J583, ""Select F"")"),"")</f>
        <v/>
      </c>
      <c r="J583" s="1" t="str">
        <f>IFERROR(__xludf.DUMMYFUNCTION(" QUERY(Request_Import!A583:J583, ""Select J"")"),"")</f>
        <v/>
      </c>
    </row>
    <row r="584">
      <c r="A584" s="9" t="str">
        <f t="array" ref="A584">IF(ISBLANK(B584), "", concatenate("R", ROW()))</f>
        <v/>
      </c>
      <c r="B584" s="9" t="str">
        <f>IFERROR(__xludf.DUMMYFUNCTION(" QUERY(Request_Import!A584:H584, ""Select B"")"),"")</f>
        <v/>
      </c>
      <c r="C584" s="1" t="str">
        <f>IFERROR(__xludf.DUMMYFUNCTION(" QUERY(Request_Import!A584:H584, ""Select C"")"),"")</f>
        <v/>
      </c>
      <c r="D584" s="1" t="str">
        <f>IFERROR(__xludf.DUMMYFUNCTION(" QUERY(Request_Import!A584:H584, ""Select D"")"),"")</f>
        <v/>
      </c>
      <c r="E584" s="1" t="str">
        <f>IFERROR(__xludf.DUMMYFUNCTION(" QUERY(Request_Import!A584:H584, ""Select E"")"),"")</f>
        <v/>
      </c>
      <c r="F584" s="1" t="str">
        <f>IFERROR(__xludf.DUMMYFUNCTION(" QUERY(Request_Import!A584:H584, ""Select G"")"),"")</f>
        <v/>
      </c>
      <c r="G584" s="1" t="str">
        <f>IFERROR(__xludf.DUMMYFUNCTION(" QUERY(Request_Import!A584:H584, ""Select H"")"),"")</f>
        <v/>
      </c>
      <c r="H584" s="1" t="str">
        <f>IFERROR(__xludf.DUMMYFUNCTION(" IF(ISBLANK(B584), """", TIMEVALUE(ARRAYFORMULA(QUERY(Request_Import!D584:K584, ""Select I""))))"),"")</f>
        <v/>
      </c>
      <c r="I584" s="1" t="str">
        <f>IFERROR(__xludf.DUMMYFUNCTION(" QUERY(Request_Import!A584:J584, ""Select F"")"),"")</f>
        <v/>
      </c>
      <c r="J584" s="1" t="str">
        <f>IFERROR(__xludf.DUMMYFUNCTION(" QUERY(Request_Import!A584:J584, ""Select J"")"),"")</f>
        <v/>
      </c>
    </row>
    <row r="585">
      <c r="A585" s="9" t="str">
        <f t="array" ref="A585">IF(ISBLANK(B585), "", concatenate("R", ROW()))</f>
        <v/>
      </c>
      <c r="B585" s="9" t="str">
        <f>IFERROR(__xludf.DUMMYFUNCTION(" QUERY(Request_Import!A585:H585, ""Select B"")"),"")</f>
        <v/>
      </c>
      <c r="C585" s="1" t="str">
        <f>IFERROR(__xludf.DUMMYFUNCTION(" QUERY(Request_Import!A585:H585, ""Select C"")"),"")</f>
        <v/>
      </c>
      <c r="D585" s="1" t="str">
        <f>IFERROR(__xludf.DUMMYFUNCTION(" QUERY(Request_Import!A585:H585, ""Select D"")"),"")</f>
        <v/>
      </c>
      <c r="E585" s="1" t="str">
        <f>IFERROR(__xludf.DUMMYFUNCTION(" QUERY(Request_Import!A585:H585, ""Select E"")"),"")</f>
        <v/>
      </c>
      <c r="F585" s="1" t="str">
        <f>IFERROR(__xludf.DUMMYFUNCTION(" QUERY(Request_Import!A585:H585, ""Select G"")"),"")</f>
        <v/>
      </c>
      <c r="G585" s="1" t="str">
        <f>IFERROR(__xludf.DUMMYFUNCTION(" QUERY(Request_Import!A585:H585, ""Select H"")"),"")</f>
        <v/>
      </c>
      <c r="H585" s="1" t="str">
        <f>IFERROR(__xludf.DUMMYFUNCTION(" IF(ISBLANK(B585), """", TIMEVALUE(ARRAYFORMULA(QUERY(Request_Import!D585:K585, ""Select I""))))"),"")</f>
        <v/>
      </c>
      <c r="I585" s="1" t="str">
        <f>IFERROR(__xludf.DUMMYFUNCTION(" QUERY(Request_Import!A585:J585, ""Select F"")"),"")</f>
        <v/>
      </c>
      <c r="J585" s="1" t="str">
        <f>IFERROR(__xludf.DUMMYFUNCTION(" QUERY(Request_Import!A585:J585, ""Select J"")"),"")</f>
        <v/>
      </c>
    </row>
    <row r="586">
      <c r="A586" s="9" t="str">
        <f t="array" ref="A586">IF(ISBLANK(B586), "", concatenate("R", ROW()))</f>
        <v/>
      </c>
      <c r="B586" s="9" t="str">
        <f>IFERROR(__xludf.DUMMYFUNCTION(" QUERY(Request_Import!A586:H586, ""Select B"")"),"")</f>
        <v/>
      </c>
      <c r="C586" s="1" t="str">
        <f>IFERROR(__xludf.DUMMYFUNCTION(" QUERY(Request_Import!A586:H586, ""Select C"")"),"")</f>
        <v/>
      </c>
      <c r="D586" s="1" t="str">
        <f>IFERROR(__xludf.DUMMYFUNCTION(" QUERY(Request_Import!A586:H586, ""Select D"")"),"")</f>
        <v/>
      </c>
      <c r="E586" s="1" t="str">
        <f>IFERROR(__xludf.DUMMYFUNCTION(" QUERY(Request_Import!A586:H586, ""Select E"")"),"")</f>
        <v/>
      </c>
      <c r="F586" s="1" t="str">
        <f>IFERROR(__xludf.DUMMYFUNCTION(" QUERY(Request_Import!A586:H586, ""Select G"")"),"")</f>
        <v/>
      </c>
      <c r="G586" s="1" t="str">
        <f>IFERROR(__xludf.DUMMYFUNCTION(" QUERY(Request_Import!A586:H586, ""Select H"")"),"")</f>
        <v/>
      </c>
      <c r="H586" s="1" t="str">
        <f>IFERROR(__xludf.DUMMYFUNCTION(" IF(ISBLANK(B586), """", TIMEVALUE(ARRAYFORMULA(QUERY(Request_Import!D586:K586, ""Select I""))))"),"")</f>
        <v/>
      </c>
      <c r="I586" s="1" t="str">
        <f>IFERROR(__xludf.DUMMYFUNCTION(" QUERY(Request_Import!A586:J586, ""Select F"")"),"")</f>
        <v/>
      </c>
      <c r="J586" s="1" t="str">
        <f>IFERROR(__xludf.DUMMYFUNCTION(" QUERY(Request_Import!A586:J586, ""Select J"")"),"")</f>
        <v/>
      </c>
    </row>
    <row r="587">
      <c r="A587" s="9" t="str">
        <f t="array" ref="A587">IF(ISBLANK(B587), "", concatenate("R", ROW()))</f>
        <v/>
      </c>
      <c r="B587" s="9" t="str">
        <f>IFERROR(__xludf.DUMMYFUNCTION(" QUERY(Request_Import!A587:H587, ""Select B"")"),"")</f>
        <v/>
      </c>
      <c r="C587" s="1" t="str">
        <f>IFERROR(__xludf.DUMMYFUNCTION(" QUERY(Request_Import!A587:H587, ""Select C"")"),"")</f>
        <v/>
      </c>
      <c r="D587" s="1" t="str">
        <f>IFERROR(__xludf.DUMMYFUNCTION(" QUERY(Request_Import!A587:H587, ""Select D"")"),"")</f>
        <v/>
      </c>
      <c r="E587" s="1" t="str">
        <f>IFERROR(__xludf.DUMMYFUNCTION(" QUERY(Request_Import!A587:H587, ""Select E"")"),"")</f>
        <v/>
      </c>
      <c r="F587" s="1" t="str">
        <f>IFERROR(__xludf.DUMMYFUNCTION(" QUERY(Request_Import!A587:H587, ""Select G"")"),"")</f>
        <v/>
      </c>
      <c r="G587" s="1" t="str">
        <f>IFERROR(__xludf.DUMMYFUNCTION(" QUERY(Request_Import!A587:H587, ""Select H"")"),"")</f>
        <v/>
      </c>
      <c r="H587" s="1" t="str">
        <f>IFERROR(__xludf.DUMMYFUNCTION(" IF(ISBLANK(B587), """", TIMEVALUE(ARRAYFORMULA(QUERY(Request_Import!D587:K587, ""Select I""))))"),"")</f>
        <v/>
      </c>
      <c r="I587" s="1" t="str">
        <f>IFERROR(__xludf.DUMMYFUNCTION(" QUERY(Request_Import!A587:J587, ""Select F"")"),"")</f>
        <v/>
      </c>
      <c r="J587" s="1" t="str">
        <f>IFERROR(__xludf.DUMMYFUNCTION(" QUERY(Request_Import!A587:J587, ""Select J"")"),"")</f>
        <v/>
      </c>
    </row>
    <row r="588">
      <c r="A588" s="9" t="str">
        <f t="array" ref="A588">IF(ISBLANK(B588), "", concatenate("R", ROW()))</f>
        <v/>
      </c>
      <c r="B588" s="9" t="str">
        <f>IFERROR(__xludf.DUMMYFUNCTION(" QUERY(Request_Import!A588:H588, ""Select B"")"),"")</f>
        <v/>
      </c>
      <c r="C588" s="1" t="str">
        <f>IFERROR(__xludf.DUMMYFUNCTION(" QUERY(Request_Import!A588:H588, ""Select C"")"),"")</f>
        <v/>
      </c>
      <c r="D588" s="1" t="str">
        <f>IFERROR(__xludf.DUMMYFUNCTION(" QUERY(Request_Import!A588:H588, ""Select D"")"),"")</f>
        <v/>
      </c>
      <c r="E588" s="1" t="str">
        <f>IFERROR(__xludf.DUMMYFUNCTION(" QUERY(Request_Import!A588:H588, ""Select E"")"),"")</f>
        <v/>
      </c>
      <c r="F588" s="1" t="str">
        <f>IFERROR(__xludf.DUMMYFUNCTION(" QUERY(Request_Import!A588:H588, ""Select G"")"),"")</f>
        <v/>
      </c>
      <c r="G588" s="1" t="str">
        <f>IFERROR(__xludf.DUMMYFUNCTION(" QUERY(Request_Import!A588:H588, ""Select H"")"),"")</f>
        <v/>
      </c>
      <c r="H588" s="1" t="str">
        <f>IFERROR(__xludf.DUMMYFUNCTION(" IF(ISBLANK(B588), """", TIMEVALUE(ARRAYFORMULA(QUERY(Request_Import!D588:K588, ""Select I""))))"),"")</f>
        <v/>
      </c>
      <c r="I588" s="1" t="str">
        <f>IFERROR(__xludf.DUMMYFUNCTION(" QUERY(Request_Import!A588:J588, ""Select F"")"),"")</f>
        <v/>
      </c>
      <c r="J588" s="1" t="str">
        <f>IFERROR(__xludf.DUMMYFUNCTION(" QUERY(Request_Import!A588:J588, ""Select J"")"),"")</f>
        <v/>
      </c>
    </row>
    <row r="589">
      <c r="A589" s="9" t="str">
        <f t="array" ref="A589">IF(ISBLANK(B589), "", concatenate("R", ROW()))</f>
        <v/>
      </c>
      <c r="B589" s="9" t="str">
        <f>IFERROR(__xludf.DUMMYFUNCTION(" QUERY(Request_Import!A589:H589, ""Select B"")"),"")</f>
        <v/>
      </c>
      <c r="C589" s="1" t="str">
        <f>IFERROR(__xludf.DUMMYFUNCTION(" QUERY(Request_Import!A589:H589, ""Select C"")"),"")</f>
        <v/>
      </c>
      <c r="D589" s="1" t="str">
        <f>IFERROR(__xludf.DUMMYFUNCTION(" QUERY(Request_Import!A589:H589, ""Select D"")"),"")</f>
        <v/>
      </c>
      <c r="E589" s="1" t="str">
        <f>IFERROR(__xludf.DUMMYFUNCTION(" QUERY(Request_Import!A589:H589, ""Select E"")"),"")</f>
        <v/>
      </c>
      <c r="F589" s="1" t="str">
        <f>IFERROR(__xludf.DUMMYFUNCTION(" QUERY(Request_Import!A589:H589, ""Select G"")"),"")</f>
        <v/>
      </c>
      <c r="G589" s="1" t="str">
        <f>IFERROR(__xludf.DUMMYFUNCTION(" QUERY(Request_Import!A589:H589, ""Select H"")"),"")</f>
        <v/>
      </c>
      <c r="H589" s="1" t="str">
        <f>IFERROR(__xludf.DUMMYFUNCTION(" IF(ISBLANK(B589), """", TIMEVALUE(ARRAYFORMULA(QUERY(Request_Import!D589:K589, ""Select I""))))"),"")</f>
        <v/>
      </c>
      <c r="I589" s="1" t="str">
        <f>IFERROR(__xludf.DUMMYFUNCTION(" QUERY(Request_Import!A589:J589, ""Select F"")"),"")</f>
        <v/>
      </c>
      <c r="J589" s="1" t="str">
        <f>IFERROR(__xludf.DUMMYFUNCTION(" QUERY(Request_Import!A589:J589, ""Select J"")"),"")</f>
        <v/>
      </c>
    </row>
    <row r="590">
      <c r="A590" s="9" t="str">
        <f t="array" ref="A590">IF(ISBLANK(B590), "", concatenate("R", ROW()))</f>
        <v/>
      </c>
      <c r="B590" s="9" t="str">
        <f>IFERROR(__xludf.DUMMYFUNCTION(" QUERY(Request_Import!A590:H590, ""Select B"")"),"")</f>
        <v/>
      </c>
      <c r="C590" s="1" t="str">
        <f>IFERROR(__xludf.DUMMYFUNCTION(" QUERY(Request_Import!A590:H590, ""Select C"")"),"")</f>
        <v/>
      </c>
      <c r="D590" s="1" t="str">
        <f>IFERROR(__xludf.DUMMYFUNCTION(" QUERY(Request_Import!A590:H590, ""Select D"")"),"")</f>
        <v/>
      </c>
      <c r="E590" s="1" t="str">
        <f>IFERROR(__xludf.DUMMYFUNCTION(" QUERY(Request_Import!A590:H590, ""Select E"")"),"")</f>
        <v/>
      </c>
      <c r="F590" s="1" t="str">
        <f>IFERROR(__xludf.DUMMYFUNCTION(" QUERY(Request_Import!A590:H590, ""Select G"")"),"")</f>
        <v/>
      </c>
      <c r="G590" s="1" t="str">
        <f>IFERROR(__xludf.DUMMYFUNCTION(" QUERY(Request_Import!A590:H590, ""Select H"")"),"")</f>
        <v/>
      </c>
      <c r="H590" s="1" t="str">
        <f>IFERROR(__xludf.DUMMYFUNCTION(" IF(ISBLANK(B590), """", TIMEVALUE(ARRAYFORMULA(QUERY(Request_Import!D590:K590, ""Select I""))))"),"")</f>
        <v/>
      </c>
      <c r="I590" s="1" t="str">
        <f>IFERROR(__xludf.DUMMYFUNCTION(" QUERY(Request_Import!A590:J590, ""Select F"")"),"")</f>
        <v/>
      </c>
      <c r="J590" s="1" t="str">
        <f>IFERROR(__xludf.DUMMYFUNCTION(" QUERY(Request_Import!A590:J590, ""Select J"")"),"")</f>
        <v/>
      </c>
    </row>
    <row r="591">
      <c r="A591" s="9" t="str">
        <f t="array" ref="A591">IF(ISBLANK(B591), "", concatenate("R", ROW()))</f>
        <v/>
      </c>
      <c r="B591" s="9" t="str">
        <f>IFERROR(__xludf.DUMMYFUNCTION(" QUERY(Request_Import!A591:H591, ""Select B"")"),"")</f>
        <v/>
      </c>
      <c r="C591" s="1" t="str">
        <f>IFERROR(__xludf.DUMMYFUNCTION(" QUERY(Request_Import!A591:H591, ""Select C"")"),"")</f>
        <v/>
      </c>
      <c r="D591" s="1" t="str">
        <f>IFERROR(__xludf.DUMMYFUNCTION(" QUERY(Request_Import!A591:H591, ""Select D"")"),"")</f>
        <v/>
      </c>
      <c r="E591" s="1" t="str">
        <f>IFERROR(__xludf.DUMMYFUNCTION(" QUERY(Request_Import!A591:H591, ""Select E"")"),"")</f>
        <v/>
      </c>
      <c r="F591" s="1" t="str">
        <f>IFERROR(__xludf.DUMMYFUNCTION(" QUERY(Request_Import!A591:H591, ""Select G"")"),"")</f>
        <v/>
      </c>
      <c r="G591" s="1" t="str">
        <f>IFERROR(__xludf.DUMMYFUNCTION(" QUERY(Request_Import!A591:H591, ""Select H"")"),"")</f>
        <v/>
      </c>
      <c r="H591" s="1" t="str">
        <f>IFERROR(__xludf.DUMMYFUNCTION(" IF(ISBLANK(B591), """", TIMEVALUE(ARRAYFORMULA(QUERY(Request_Import!D591:K591, ""Select I""))))"),"")</f>
        <v/>
      </c>
      <c r="I591" s="1" t="str">
        <f>IFERROR(__xludf.DUMMYFUNCTION(" QUERY(Request_Import!A591:J591, ""Select F"")"),"")</f>
        <v/>
      </c>
      <c r="J591" s="1" t="str">
        <f>IFERROR(__xludf.DUMMYFUNCTION(" QUERY(Request_Import!A591:J591, ""Select J"")"),"")</f>
        <v/>
      </c>
    </row>
    <row r="592">
      <c r="A592" s="9" t="str">
        <f t="array" ref="A592">IF(ISBLANK(B592), "", concatenate("R", ROW()))</f>
        <v/>
      </c>
      <c r="B592" s="9" t="str">
        <f>IFERROR(__xludf.DUMMYFUNCTION(" QUERY(Request_Import!A592:H592, ""Select B"")"),"")</f>
        <v/>
      </c>
      <c r="C592" s="1" t="str">
        <f>IFERROR(__xludf.DUMMYFUNCTION(" QUERY(Request_Import!A592:H592, ""Select C"")"),"")</f>
        <v/>
      </c>
      <c r="D592" s="1" t="str">
        <f>IFERROR(__xludf.DUMMYFUNCTION(" QUERY(Request_Import!A592:H592, ""Select D"")"),"")</f>
        <v/>
      </c>
      <c r="E592" s="1" t="str">
        <f>IFERROR(__xludf.DUMMYFUNCTION(" QUERY(Request_Import!A592:H592, ""Select E"")"),"")</f>
        <v/>
      </c>
      <c r="F592" s="1" t="str">
        <f>IFERROR(__xludf.DUMMYFUNCTION(" QUERY(Request_Import!A592:H592, ""Select G"")"),"")</f>
        <v/>
      </c>
      <c r="G592" s="1" t="str">
        <f>IFERROR(__xludf.DUMMYFUNCTION(" QUERY(Request_Import!A592:H592, ""Select H"")"),"")</f>
        <v/>
      </c>
      <c r="H592" s="1" t="str">
        <f>IFERROR(__xludf.DUMMYFUNCTION(" IF(ISBLANK(B592), """", TIMEVALUE(ARRAYFORMULA(QUERY(Request_Import!D592:K592, ""Select I""))))"),"")</f>
        <v/>
      </c>
      <c r="I592" s="1" t="str">
        <f>IFERROR(__xludf.DUMMYFUNCTION(" QUERY(Request_Import!A592:J592, ""Select F"")"),"")</f>
        <v/>
      </c>
      <c r="J592" s="1" t="str">
        <f>IFERROR(__xludf.DUMMYFUNCTION(" QUERY(Request_Import!A592:J592, ""Select J"")"),"")</f>
        <v/>
      </c>
    </row>
    <row r="593">
      <c r="A593" s="9" t="str">
        <f t="array" ref="A593">IF(ISBLANK(B593), "", concatenate("R", ROW()))</f>
        <v/>
      </c>
      <c r="B593" s="9" t="str">
        <f>IFERROR(__xludf.DUMMYFUNCTION(" QUERY(Request_Import!A593:H593, ""Select B"")"),"")</f>
        <v/>
      </c>
      <c r="C593" s="1" t="str">
        <f>IFERROR(__xludf.DUMMYFUNCTION(" QUERY(Request_Import!A593:H593, ""Select C"")"),"")</f>
        <v/>
      </c>
      <c r="D593" s="1" t="str">
        <f>IFERROR(__xludf.DUMMYFUNCTION(" QUERY(Request_Import!A593:H593, ""Select D"")"),"")</f>
        <v/>
      </c>
      <c r="E593" s="1" t="str">
        <f>IFERROR(__xludf.DUMMYFUNCTION(" QUERY(Request_Import!A593:H593, ""Select E"")"),"")</f>
        <v/>
      </c>
      <c r="F593" s="1" t="str">
        <f>IFERROR(__xludf.DUMMYFUNCTION(" QUERY(Request_Import!A593:H593, ""Select G"")"),"")</f>
        <v/>
      </c>
      <c r="G593" s="1" t="str">
        <f>IFERROR(__xludf.DUMMYFUNCTION(" QUERY(Request_Import!A593:H593, ""Select H"")"),"")</f>
        <v/>
      </c>
      <c r="H593" s="1" t="str">
        <f>IFERROR(__xludf.DUMMYFUNCTION(" IF(ISBLANK(B593), """", TIMEVALUE(ARRAYFORMULA(QUERY(Request_Import!D593:K593, ""Select I""))))"),"")</f>
        <v/>
      </c>
      <c r="I593" s="1" t="str">
        <f>IFERROR(__xludf.DUMMYFUNCTION(" QUERY(Request_Import!A593:J593, ""Select F"")"),"")</f>
        <v/>
      </c>
      <c r="J593" s="1" t="str">
        <f>IFERROR(__xludf.DUMMYFUNCTION(" QUERY(Request_Import!A593:J593, ""Select J"")"),"")</f>
        <v/>
      </c>
    </row>
    <row r="594">
      <c r="A594" s="9" t="str">
        <f t="array" ref="A594">IF(ISBLANK(B594), "", concatenate("R", ROW()))</f>
        <v/>
      </c>
      <c r="B594" s="9" t="str">
        <f>IFERROR(__xludf.DUMMYFUNCTION(" QUERY(Request_Import!A594:H594, ""Select B"")"),"")</f>
        <v/>
      </c>
      <c r="C594" s="1" t="str">
        <f>IFERROR(__xludf.DUMMYFUNCTION(" QUERY(Request_Import!A594:H594, ""Select C"")"),"")</f>
        <v/>
      </c>
      <c r="D594" s="1" t="str">
        <f>IFERROR(__xludf.DUMMYFUNCTION(" QUERY(Request_Import!A594:H594, ""Select D"")"),"")</f>
        <v/>
      </c>
      <c r="E594" s="1" t="str">
        <f>IFERROR(__xludf.DUMMYFUNCTION(" QUERY(Request_Import!A594:H594, ""Select E"")"),"")</f>
        <v/>
      </c>
      <c r="F594" s="1" t="str">
        <f>IFERROR(__xludf.DUMMYFUNCTION(" QUERY(Request_Import!A594:H594, ""Select G"")"),"")</f>
        <v/>
      </c>
      <c r="G594" s="1" t="str">
        <f>IFERROR(__xludf.DUMMYFUNCTION(" QUERY(Request_Import!A594:H594, ""Select H"")"),"")</f>
        <v/>
      </c>
      <c r="H594" s="1" t="str">
        <f>IFERROR(__xludf.DUMMYFUNCTION(" IF(ISBLANK(B594), """", TIMEVALUE(ARRAYFORMULA(QUERY(Request_Import!D594:K594, ""Select I""))))"),"")</f>
        <v/>
      </c>
      <c r="I594" s="1" t="str">
        <f>IFERROR(__xludf.DUMMYFUNCTION(" QUERY(Request_Import!A594:J594, ""Select F"")"),"")</f>
        <v/>
      </c>
      <c r="J594" s="1" t="str">
        <f>IFERROR(__xludf.DUMMYFUNCTION(" QUERY(Request_Import!A594:J594, ""Select J"")"),"")</f>
        <v/>
      </c>
    </row>
    <row r="595">
      <c r="A595" s="9" t="str">
        <f t="array" ref="A595">IF(ISBLANK(B595), "", concatenate("R", ROW()))</f>
        <v/>
      </c>
      <c r="B595" s="9" t="str">
        <f>IFERROR(__xludf.DUMMYFUNCTION(" QUERY(Request_Import!A595:H595, ""Select B"")"),"")</f>
        <v/>
      </c>
      <c r="C595" s="1" t="str">
        <f>IFERROR(__xludf.DUMMYFUNCTION(" QUERY(Request_Import!A595:H595, ""Select C"")"),"")</f>
        <v/>
      </c>
      <c r="D595" s="1" t="str">
        <f>IFERROR(__xludf.DUMMYFUNCTION(" QUERY(Request_Import!A595:H595, ""Select D"")"),"")</f>
        <v/>
      </c>
      <c r="E595" s="1" t="str">
        <f>IFERROR(__xludf.DUMMYFUNCTION(" QUERY(Request_Import!A595:H595, ""Select E"")"),"")</f>
        <v/>
      </c>
      <c r="F595" s="1" t="str">
        <f>IFERROR(__xludf.DUMMYFUNCTION(" QUERY(Request_Import!A595:H595, ""Select G"")"),"")</f>
        <v/>
      </c>
      <c r="G595" s="1" t="str">
        <f>IFERROR(__xludf.DUMMYFUNCTION(" QUERY(Request_Import!A595:H595, ""Select H"")"),"")</f>
        <v/>
      </c>
      <c r="H595" s="1" t="str">
        <f>IFERROR(__xludf.DUMMYFUNCTION(" IF(ISBLANK(B595), """", TIMEVALUE(ARRAYFORMULA(QUERY(Request_Import!D595:K595, ""Select I""))))"),"")</f>
        <v/>
      </c>
      <c r="I595" s="1" t="str">
        <f>IFERROR(__xludf.DUMMYFUNCTION(" QUERY(Request_Import!A595:J595, ""Select F"")"),"")</f>
        <v/>
      </c>
      <c r="J595" s="1" t="str">
        <f>IFERROR(__xludf.DUMMYFUNCTION(" QUERY(Request_Import!A595:J595, ""Select J"")"),"")</f>
        <v/>
      </c>
    </row>
    <row r="596">
      <c r="A596" s="9" t="str">
        <f t="array" ref="A596">IF(ISBLANK(B596), "", concatenate("R", ROW()))</f>
        <v/>
      </c>
      <c r="B596" s="9" t="str">
        <f>IFERROR(__xludf.DUMMYFUNCTION(" QUERY(Request_Import!A596:H596, ""Select B"")"),"")</f>
        <v/>
      </c>
      <c r="C596" s="1" t="str">
        <f>IFERROR(__xludf.DUMMYFUNCTION(" QUERY(Request_Import!A596:H596, ""Select C"")"),"")</f>
        <v/>
      </c>
      <c r="D596" s="1" t="str">
        <f>IFERROR(__xludf.DUMMYFUNCTION(" QUERY(Request_Import!A596:H596, ""Select D"")"),"")</f>
        <v/>
      </c>
      <c r="E596" s="1" t="str">
        <f>IFERROR(__xludf.DUMMYFUNCTION(" QUERY(Request_Import!A596:H596, ""Select E"")"),"")</f>
        <v/>
      </c>
      <c r="F596" s="1" t="str">
        <f>IFERROR(__xludf.DUMMYFUNCTION(" QUERY(Request_Import!A596:H596, ""Select G"")"),"")</f>
        <v/>
      </c>
      <c r="G596" s="1" t="str">
        <f>IFERROR(__xludf.DUMMYFUNCTION(" QUERY(Request_Import!A596:H596, ""Select H"")"),"")</f>
        <v/>
      </c>
      <c r="H596" s="1" t="str">
        <f>IFERROR(__xludf.DUMMYFUNCTION(" IF(ISBLANK(B596), """", TIMEVALUE(ARRAYFORMULA(QUERY(Request_Import!D596:K596, ""Select I""))))"),"")</f>
        <v/>
      </c>
      <c r="I596" s="1" t="str">
        <f>IFERROR(__xludf.DUMMYFUNCTION(" QUERY(Request_Import!A596:J596, ""Select F"")"),"")</f>
        <v/>
      </c>
      <c r="J596" s="1" t="str">
        <f>IFERROR(__xludf.DUMMYFUNCTION(" QUERY(Request_Import!A596:J596, ""Select J"")"),"")</f>
        <v/>
      </c>
    </row>
    <row r="597">
      <c r="A597" s="9" t="str">
        <f t="array" ref="A597">IF(ISBLANK(B597), "", concatenate("R", ROW()))</f>
        <v/>
      </c>
      <c r="B597" s="9" t="str">
        <f>IFERROR(__xludf.DUMMYFUNCTION(" QUERY(Request_Import!A597:H597, ""Select B"")"),"")</f>
        <v/>
      </c>
      <c r="C597" s="1" t="str">
        <f>IFERROR(__xludf.DUMMYFUNCTION(" QUERY(Request_Import!A597:H597, ""Select C"")"),"")</f>
        <v/>
      </c>
      <c r="D597" s="1" t="str">
        <f>IFERROR(__xludf.DUMMYFUNCTION(" QUERY(Request_Import!A597:H597, ""Select D"")"),"")</f>
        <v/>
      </c>
      <c r="E597" s="1" t="str">
        <f>IFERROR(__xludf.DUMMYFUNCTION(" QUERY(Request_Import!A597:H597, ""Select E"")"),"")</f>
        <v/>
      </c>
      <c r="F597" s="1" t="str">
        <f>IFERROR(__xludf.DUMMYFUNCTION(" QUERY(Request_Import!A597:H597, ""Select G"")"),"")</f>
        <v/>
      </c>
      <c r="G597" s="1" t="str">
        <f>IFERROR(__xludf.DUMMYFUNCTION(" QUERY(Request_Import!A597:H597, ""Select H"")"),"")</f>
        <v/>
      </c>
      <c r="H597" s="1" t="str">
        <f>IFERROR(__xludf.DUMMYFUNCTION(" IF(ISBLANK(B597), """", TIMEVALUE(ARRAYFORMULA(QUERY(Request_Import!D597:K597, ""Select I""))))"),"")</f>
        <v/>
      </c>
      <c r="I597" s="1" t="str">
        <f>IFERROR(__xludf.DUMMYFUNCTION(" QUERY(Request_Import!A597:J597, ""Select F"")"),"")</f>
        <v/>
      </c>
      <c r="J597" s="1" t="str">
        <f>IFERROR(__xludf.DUMMYFUNCTION(" QUERY(Request_Import!A597:J597, ""Select J"")"),"")</f>
        <v/>
      </c>
    </row>
    <row r="598">
      <c r="A598" s="9" t="str">
        <f t="array" ref="A598">IF(ISBLANK(B598), "", concatenate("R", ROW()))</f>
        <v/>
      </c>
      <c r="B598" s="9" t="str">
        <f>IFERROR(__xludf.DUMMYFUNCTION(" QUERY(Request_Import!A598:H598, ""Select B"")"),"")</f>
        <v/>
      </c>
      <c r="C598" s="1" t="str">
        <f>IFERROR(__xludf.DUMMYFUNCTION(" QUERY(Request_Import!A598:H598, ""Select C"")"),"")</f>
        <v/>
      </c>
      <c r="D598" s="1" t="str">
        <f>IFERROR(__xludf.DUMMYFUNCTION(" QUERY(Request_Import!A598:H598, ""Select D"")"),"")</f>
        <v/>
      </c>
      <c r="E598" s="1" t="str">
        <f>IFERROR(__xludf.DUMMYFUNCTION(" QUERY(Request_Import!A598:H598, ""Select E"")"),"")</f>
        <v/>
      </c>
      <c r="F598" s="1" t="str">
        <f>IFERROR(__xludf.DUMMYFUNCTION(" QUERY(Request_Import!A598:H598, ""Select G"")"),"")</f>
        <v/>
      </c>
      <c r="G598" s="1" t="str">
        <f>IFERROR(__xludf.DUMMYFUNCTION(" QUERY(Request_Import!A598:H598, ""Select H"")"),"")</f>
        <v/>
      </c>
      <c r="H598" s="1" t="str">
        <f>IFERROR(__xludf.DUMMYFUNCTION(" IF(ISBLANK(B598), """", TIMEVALUE(ARRAYFORMULA(QUERY(Request_Import!D598:K598, ""Select I""))))"),"")</f>
        <v/>
      </c>
      <c r="I598" s="1" t="str">
        <f>IFERROR(__xludf.DUMMYFUNCTION(" QUERY(Request_Import!A598:J598, ""Select F"")"),"")</f>
        <v/>
      </c>
      <c r="J598" s="1" t="str">
        <f>IFERROR(__xludf.DUMMYFUNCTION(" QUERY(Request_Import!A598:J598, ""Select J"")"),"")</f>
        <v/>
      </c>
    </row>
    <row r="599">
      <c r="A599" s="9" t="str">
        <f t="array" ref="A599">IF(ISBLANK(B599), "", concatenate("R", ROW()))</f>
        <v/>
      </c>
      <c r="B599" s="9" t="str">
        <f>IFERROR(__xludf.DUMMYFUNCTION(" QUERY(Request_Import!A599:H599, ""Select B"")"),"")</f>
        <v/>
      </c>
      <c r="C599" s="1" t="str">
        <f>IFERROR(__xludf.DUMMYFUNCTION(" QUERY(Request_Import!A599:H599, ""Select C"")"),"")</f>
        <v/>
      </c>
      <c r="D599" s="1" t="str">
        <f>IFERROR(__xludf.DUMMYFUNCTION(" QUERY(Request_Import!A599:H599, ""Select D"")"),"")</f>
        <v/>
      </c>
      <c r="E599" s="1" t="str">
        <f>IFERROR(__xludf.DUMMYFUNCTION(" QUERY(Request_Import!A599:H599, ""Select E"")"),"")</f>
        <v/>
      </c>
      <c r="F599" s="1" t="str">
        <f>IFERROR(__xludf.DUMMYFUNCTION(" QUERY(Request_Import!A599:H599, ""Select G"")"),"")</f>
        <v/>
      </c>
      <c r="G599" s="1" t="str">
        <f>IFERROR(__xludf.DUMMYFUNCTION(" QUERY(Request_Import!A599:H599, ""Select H"")"),"")</f>
        <v/>
      </c>
      <c r="H599" s="1" t="str">
        <f>IFERROR(__xludf.DUMMYFUNCTION(" IF(ISBLANK(B599), """", TIMEVALUE(ARRAYFORMULA(QUERY(Request_Import!D599:K599, ""Select I""))))"),"")</f>
        <v/>
      </c>
      <c r="I599" s="1" t="str">
        <f>IFERROR(__xludf.DUMMYFUNCTION(" QUERY(Request_Import!A599:J599, ""Select F"")"),"")</f>
        <v/>
      </c>
      <c r="J599" s="1" t="str">
        <f>IFERROR(__xludf.DUMMYFUNCTION(" QUERY(Request_Import!A599:J599, ""Select J"")"),"")</f>
        <v/>
      </c>
    </row>
    <row r="600">
      <c r="A600" s="9" t="str">
        <f t="array" ref="A600">IF(ISBLANK(B600), "", concatenate("R", ROW()))</f>
        <v/>
      </c>
      <c r="B600" s="9" t="str">
        <f>IFERROR(__xludf.DUMMYFUNCTION(" QUERY(Request_Import!A600:H600, ""Select B"")"),"")</f>
        <v/>
      </c>
      <c r="C600" s="1" t="str">
        <f>IFERROR(__xludf.DUMMYFUNCTION(" QUERY(Request_Import!A600:H600, ""Select C"")"),"")</f>
        <v/>
      </c>
      <c r="D600" s="1" t="str">
        <f>IFERROR(__xludf.DUMMYFUNCTION(" QUERY(Request_Import!A600:H600, ""Select D"")"),"")</f>
        <v/>
      </c>
      <c r="E600" s="1" t="str">
        <f>IFERROR(__xludf.DUMMYFUNCTION(" QUERY(Request_Import!A600:H600, ""Select E"")"),"")</f>
        <v/>
      </c>
      <c r="F600" s="1" t="str">
        <f>IFERROR(__xludf.DUMMYFUNCTION(" QUERY(Request_Import!A600:H600, ""Select G"")"),"")</f>
        <v/>
      </c>
      <c r="G600" s="1" t="str">
        <f>IFERROR(__xludf.DUMMYFUNCTION(" QUERY(Request_Import!A600:H600, ""Select H"")"),"")</f>
        <v/>
      </c>
      <c r="H600" s="1" t="str">
        <f>IFERROR(__xludf.DUMMYFUNCTION(" IF(ISBLANK(B600), """", TIMEVALUE(ARRAYFORMULA(QUERY(Request_Import!D600:K600, ""Select I""))))"),"")</f>
        <v/>
      </c>
      <c r="I600" s="1" t="str">
        <f>IFERROR(__xludf.DUMMYFUNCTION(" QUERY(Request_Import!A600:J600, ""Select F"")"),"")</f>
        <v/>
      </c>
      <c r="J600" s="1" t="str">
        <f>IFERROR(__xludf.DUMMYFUNCTION(" QUERY(Request_Import!A600:J600, ""Select J"")"),"")</f>
        <v/>
      </c>
    </row>
    <row r="601">
      <c r="A601" s="9" t="str">
        <f t="array" ref="A601">IF(ISBLANK(B601), "", concatenate("R", ROW()))</f>
        <v/>
      </c>
      <c r="B601" s="9" t="str">
        <f>IFERROR(__xludf.DUMMYFUNCTION(" QUERY(Request_Import!A601:H601, ""Select B"")"),"")</f>
        <v/>
      </c>
      <c r="C601" s="1" t="str">
        <f>IFERROR(__xludf.DUMMYFUNCTION(" QUERY(Request_Import!A601:H601, ""Select C"")"),"")</f>
        <v/>
      </c>
      <c r="D601" s="1" t="str">
        <f>IFERROR(__xludf.DUMMYFUNCTION(" QUERY(Request_Import!A601:H601, ""Select D"")"),"")</f>
        <v/>
      </c>
      <c r="E601" s="1" t="str">
        <f>IFERROR(__xludf.DUMMYFUNCTION(" QUERY(Request_Import!A601:H601, ""Select E"")"),"")</f>
        <v/>
      </c>
      <c r="F601" s="1" t="str">
        <f>IFERROR(__xludf.DUMMYFUNCTION(" QUERY(Request_Import!A601:H601, ""Select G"")"),"")</f>
        <v/>
      </c>
      <c r="G601" s="1" t="str">
        <f>IFERROR(__xludf.DUMMYFUNCTION(" QUERY(Request_Import!A601:H601, ""Select H"")"),"")</f>
        <v/>
      </c>
      <c r="H601" s="1" t="str">
        <f>IFERROR(__xludf.DUMMYFUNCTION(" IF(ISBLANK(B601), """", TIMEVALUE(ARRAYFORMULA(QUERY(Request_Import!D601:K601, ""Select I""))))"),"")</f>
        <v/>
      </c>
      <c r="I601" s="1" t="str">
        <f>IFERROR(__xludf.DUMMYFUNCTION(" QUERY(Request_Import!A601:J601, ""Select F"")"),"")</f>
        <v/>
      </c>
      <c r="J601" s="1" t="str">
        <f>IFERROR(__xludf.DUMMYFUNCTION(" QUERY(Request_Import!A601:J601, ""Select J"")"),"")</f>
        <v/>
      </c>
    </row>
    <row r="602">
      <c r="A602" s="9" t="str">
        <f t="array" ref="A602">IF(ISBLANK(B602), "", concatenate("R", ROW()))</f>
        <v/>
      </c>
      <c r="B602" s="9" t="str">
        <f>IFERROR(__xludf.DUMMYFUNCTION(" QUERY(Request_Import!A602:H602, ""Select B"")"),"")</f>
        <v/>
      </c>
      <c r="C602" s="1" t="str">
        <f>IFERROR(__xludf.DUMMYFUNCTION(" QUERY(Request_Import!A602:H602, ""Select C"")"),"")</f>
        <v/>
      </c>
      <c r="D602" s="1" t="str">
        <f>IFERROR(__xludf.DUMMYFUNCTION(" QUERY(Request_Import!A602:H602, ""Select D"")"),"")</f>
        <v/>
      </c>
      <c r="E602" s="1" t="str">
        <f>IFERROR(__xludf.DUMMYFUNCTION(" QUERY(Request_Import!A602:H602, ""Select E"")"),"")</f>
        <v/>
      </c>
      <c r="F602" s="1" t="str">
        <f>IFERROR(__xludf.DUMMYFUNCTION(" QUERY(Request_Import!A602:H602, ""Select G"")"),"")</f>
        <v/>
      </c>
      <c r="G602" s="1" t="str">
        <f>IFERROR(__xludf.DUMMYFUNCTION(" QUERY(Request_Import!A602:H602, ""Select H"")"),"")</f>
        <v/>
      </c>
      <c r="H602" s="1" t="str">
        <f>IFERROR(__xludf.DUMMYFUNCTION(" IF(ISBLANK(B602), """", TIMEVALUE(ARRAYFORMULA(QUERY(Request_Import!D602:K602, ""Select I""))))"),"")</f>
        <v/>
      </c>
      <c r="I602" s="1" t="str">
        <f>IFERROR(__xludf.DUMMYFUNCTION(" QUERY(Request_Import!A602:J602, ""Select F"")"),"")</f>
        <v/>
      </c>
      <c r="J602" s="1" t="str">
        <f>IFERROR(__xludf.DUMMYFUNCTION(" QUERY(Request_Import!A602:J602, ""Select J"")"),"")</f>
        <v/>
      </c>
    </row>
    <row r="603">
      <c r="A603" s="9" t="str">
        <f t="array" ref="A603">IF(ISBLANK(B603), "", concatenate("R", ROW()))</f>
        <v/>
      </c>
      <c r="B603" s="9" t="str">
        <f>IFERROR(__xludf.DUMMYFUNCTION(" QUERY(Request_Import!A603:H603, ""Select B"")"),"")</f>
        <v/>
      </c>
      <c r="C603" s="1" t="str">
        <f>IFERROR(__xludf.DUMMYFUNCTION(" QUERY(Request_Import!A603:H603, ""Select C"")"),"")</f>
        <v/>
      </c>
      <c r="D603" s="1" t="str">
        <f>IFERROR(__xludf.DUMMYFUNCTION(" QUERY(Request_Import!A603:H603, ""Select D"")"),"")</f>
        <v/>
      </c>
      <c r="E603" s="1" t="str">
        <f>IFERROR(__xludf.DUMMYFUNCTION(" QUERY(Request_Import!A603:H603, ""Select E"")"),"")</f>
        <v/>
      </c>
      <c r="F603" s="1" t="str">
        <f>IFERROR(__xludf.DUMMYFUNCTION(" QUERY(Request_Import!A603:H603, ""Select G"")"),"")</f>
        <v/>
      </c>
      <c r="G603" s="1" t="str">
        <f>IFERROR(__xludf.DUMMYFUNCTION(" QUERY(Request_Import!A603:H603, ""Select H"")"),"")</f>
        <v/>
      </c>
      <c r="H603" s="1" t="str">
        <f>IFERROR(__xludf.DUMMYFUNCTION(" IF(ISBLANK(B603), """", TIMEVALUE(ARRAYFORMULA(QUERY(Request_Import!D603:K603, ""Select I""))))"),"")</f>
        <v/>
      </c>
      <c r="I603" s="1" t="str">
        <f>IFERROR(__xludf.DUMMYFUNCTION(" QUERY(Request_Import!A603:J603, ""Select F"")"),"")</f>
        <v/>
      </c>
      <c r="J603" s="1" t="str">
        <f>IFERROR(__xludf.DUMMYFUNCTION(" QUERY(Request_Import!A603:J603, ""Select J"")"),"")</f>
        <v/>
      </c>
    </row>
    <row r="604">
      <c r="A604" s="9" t="str">
        <f t="array" ref="A604">IF(ISBLANK(B604), "", concatenate("R", ROW()))</f>
        <v/>
      </c>
      <c r="B604" s="9" t="str">
        <f>IFERROR(__xludf.DUMMYFUNCTION(" QUERY(Request_Import!A604:H604, ""Select B"")"),"")</f>
        <v/>
      </c>
      <c r="C604" s="1" t="str">
        <f>IFERROR(__xludf.DUMMYFUNCTION(" QUERY(Request_Import!A604:H604, ""Select C"")"),"")</f>
        <v/>
      </c>
      <c r="D604" s="1" t="str">
        <f>IFERROR(__xludf.DUMMYFUNCTION(" QUERY(Request_Import!A604:H604, ""Select D"")"),"")</f>
        <v/>
      </c>
      <c r="E604" s="1" t="str">
        <f>IFERROR(__xludf.DUMMYFUNCTION(" QUERY(Request_Import!A604:H604, ""Select E"")"),"")</f>
        <v/>
      </c>
      <c r="F604" s="1" t="str">
        <f>IFERROR(__xludf.DUMMYFUNCTION(" QUERY(Request_Import!A604:H604, ""Select G"")"),"")</f>
        <v/>
      </c>
      <c r="G604" s="1" t="str">
        <f>IFERROR(__xludf.DUMMYFUNCTION(" QUERY(Request_Import!A604:H604, ""Select H"")"),"")</f>
        <v/>
      </c>
      <c r="H604" s="1" t="str">
        <f>IFERROR(__xludf.DUMMYFUNCTION(" IF(ISBLANK(B604), """", TIMEVALUE(ARRAYFORMULA(QUERY(Request_Import!D604:K604, ""Select I""))))"),"")</f>
        <v/>
      </c>
      <c r="I604" s="1" t="str">
        <f>IFERROR(__xludf.DUMMYFUNCTION(" QUERY(Request_Import!A604:J604, ""Select F"")"),"")</f>
        <v/>
      </c>
      <c r="J604" s="1" t="str">
        <f>IFERROR(__xludf.DUMMYFUNCTION(" QUERY(Request_Import!A604:J604, ""Select J"")"),"")</f>
        <v/>
      </c>
    </row>
    <row r="605">
      <c r="A605" s="9" t="str">
        <f t="array" ref="A605">IF(ISBLANK(B605), "", concatenate("R", ROW()))</f>
        <v/>
      </c>
      <c r="B605" s="9" t="str">
        <f>IFERROR(__xludf.DUMMYFUNCTION(" QUERY(Request_Import!A605:H605, ""Select B"")"),"")</f>
        <v/>
      </c>
      <c r="C605" s="1" t="str">
        <f>IFERROR(__xludf.DUMMYFUNCTION(" QUERY(Request_Import!A605:H605, ""Select C"")"),"")</f>
        <v/>
      </c>
      <c r="D605" s="1" t="str">
        <f>IFERROR(__xludf.DUMMYFUNCTION(" QUERY(Request_Import!A605:H605, ""Select D"")"),"")</f>
        <v/>
      </c>
      <c r="E605" s="1" t="str">
        <f>IFERROR(__xludf.DUMMYFUNCTION(" QUERY(Request_Import!A605:H605, ""Select E"")"),"")</f>
        <v/>
      </c>
      <c r="F605" s="1" t="str">
        <f>IFERROR(__xludf.DUMMYFUNCTION(" QUERY(Request_Import!A605:H605, ""Select G"")"),"")</f>
        <v/>
      </c>
      <c r="G605" s="1" t="str">
        <f>IFERROR(__xludf.DUMMYFUNCTION(" QUERY(Request_Import!A605:H605, ""Select H"")"),"")</f>
        <v/>
      </c>
      <c r="H605" s="1" t="str">
        <f>IFERROR(__xludf.DUMMYFUNCTION(" IF(ISBLANK(B605), """", TIMEVALUE(ARRAYFORMULA(QUERY(Request_Import!D605:K605, ""Select I""))))"),"")</f>
        <v/>
      </c>
      <c r="I605" s="1" t="str">
        <f>IFERROR(__xludf.DUMMYFUNCTION(" QUERY(Request_Import!A605:J605, ""Select F"")"),"")</f>
        <v/>
      </c>
      <c r="J605" s="1" t="str">
        <f>IFERROR(__xludf.DUMMYFUNCTION(" QUERY(Request_Import!A605:J605, ""Select J"")"),"")</f>
        <v/>
      </c>
    </row>
    <row r="606">
      <c r="A606" s="9" t="str">
        <f t="array" ref="A606">IF(ISBLANK(B606), "", concatenate("R", ROW()))</f>
        <v/>
      </c>
      <c r="B606" s="9" t="str">
        <f>IFERROR(__xludf.DUMMYFUNCTION(" QUERY(Request_Import!A606:H606, ""Select B"")"),"")</f>
        <v/>
      </c>
      <c r="C606" s="1" t="str">
        <f>IFERROR(__xludf.DUMMYFUNCTION(" QUERY(Request_Import!A606:H606, ""Select C"")"),"")</f>
        <v/>
      </c>
      <c r="D606" s="1" t="str">
        <f>IFERROR(__xludf.DUMMYFUNCTION(" QUERY(Request_Import!A606:H606, ""Select D"")"),"")</f>
        <v/>
      </c>
      <c r="E606" s="1" t="str">
        <f>IFERROR(__xludf.DUMMYFUNCTION(" QUERY(Request_Import!A606:H606, ""Select E"")"),"")</f>
        <v/>
      </c>
      <c r="F606" s="1" t="str">
        <f>IFERROR(__xludf.DUMMYFUNCTION(" QUERY(Request_Import!A606:H606, ""Select G"")"),"")</f>
        <v/>
      </c>
      <c r="G606" s="1" t="str">
        <f>IFERROR(__xludf.DUMMYFUNCTION(" QUERY(Request_Import!A606:H606, ""Select H"")"),"")</f>
        <v/>
      </c>
      <c r="H606" s="1" t="str">
        <f>IFERROR(__xludf.DUMMYFUNCTION(" IF(ISBLANK(B606), """", TIMEVALUE(ARRAYFORMULA(QUERY(Request_Import!D606:K606, ""Select I""))))"),"")</f>
        <v/>
      </c>
      <c r="I606" s="1" t="str">
        <f>IFERROR(__xludf.DUMMYFUNCTION(" QUERY(Request_Import!A606:J606, ""Select F"")"),"")</f>
        <v/>
      </c>
      <c r="J606" s="1" t="str">
        <f>IFERROR(__xludf.DUMMYFUNCTION(" QUERY(Request_Import!A606:J606, ""Select J"")"),"")</f>
        <v/>
      </c>
    </row>
    <row r="607">
      <c r="A607" s="9" t="str">
        <f t="array" ref="A607">IF(ISBLANK(B607), "", concatenate("R", ROW()))</f>
        <v/>
      </c>
      <c r="B607" s="9" t="str">
        <f>IFERROR(__xludf.DUMMYFUNCTION(" QUERY(Request_Import!A607:H607, ""Select B"")"),"")</f>
        <v/>
      </c>
      <c r="C607" s="1" t="str">
        <f>IFERROR(__xludf.DUMMYFUNCTION(" QUERY(Request_Import!A607:H607, ""Select C"")"),"")</f>
        <v/>
      </c>
      <c r="D607" s="1" t="str">
        <f>IFERROR(__xludf.DUMMYFUNCTION(" QUERY(Request_Import!A607:H607, ""Select D"")"),"")</f>
        <v/>
      </c>
      <c r="E607" s="1" t="str">
        <f>IFERROR(__xludf.DUMMYFUNCTION(" QUERY(Request_Import!A607:H607, ""Select E"")"),"")</f>
        <v/>
      </c>
      <c r="F607" s="1" t="str">
        <f>IFERROR(__xludf.DUMMYFUNCTION(" QUERY(Request_Import!A607:H607, ""Select G"")"),"")</f>
        <v/>
      </c>
      <c r="G607" s="1" t="str">
        <f>IFERROR(__xludf.DUMMYFUNCTION(" QUERY(Request_Import!A607:H607, ""Select H"")"),"")</f>
        <v/>
      </c>
      <c r="H607" s="1" t="str">
        <f>IFERROR(__xludf.DUMMYFUNCTION(" IF(ISBLANK(B607), """", TIMEVALUE(ARRAYFORMULA(QUERY(Request_Import!D607:K607, ""Select I""))))"),"")</f>
        <v/>
      </c>
      <c r="I607" s="1" t="str">
        <f>IFERROR(__xludf.DUMMYFUNCTION(" QUERY(Request_Import!A607:J607, ""Select F"")"),"")</f>
        <v/>
      </c>
      <c r="J607" s="1" t="str">
        <f>IFERROR(__xludf.DUMMYFUNCTION(" QUERY(Request_Import!A607:J607, ""Select J"")"),"")</f>
        <v/>
      </c>
    </row>
    <row r="608">
      <c r="A608" s="9" t="str">
        <f t="array" ref="A608">IF(ISBLANK(B608), "", concatenate("R", ROW()))</f>
        <v/>
      </c>
      <c r="B608" s="9" t="str">
        <f>IFERROR(__xludf.DUMMYFUNCTION(" QUERY(Request_Import!A608:H608, ""Select B"")"),"")</f>
        <v/>
      </c>
      <c r="C608" s="1" t="str">
        <f>IFERROR(__xludf.DUMMYFUNCTION(" QUERY(Request_Import!A608:H608, ""Select C"")"),"")</f>
        <v/>
      </c>
      <c r="D608" s="1" t="str">
        <f>IFERROR(__xludf.DUMMYFUNCTION(" QUERY(Request_Import!A608:H608, ""Select D"")"),"")</f>
        <v/>
      </c>
      <c r="E608" s="1" t="str">
        <f>IFERROR(__xludf.DUMMYFUNCTION(" QUERY(Request_Import!A608:H608, ""Select E"")"),"")</f>
        <v/>
      </c>
      <c r="F608" s="1" t="str">
        <f>IFERROR(__xludf.DUMMYFUNCTION(" QUERY(Request_Import!A608:H608, ""Select G"")"),"")</f>
        <v/>
      </c>
      <c r="G608" s="1" t="str">
        <f>IFERROR(__xludf.DUMMYFUNCTION(" QUERY(Request_Import!A608:H608, ""Select H"")"),"")</f>
        <v/>
      </c>
      <c r="H608" s="1" t="str">
        <f>IFERROR(__xludf.DUMMYFUNCTION(" IF(ISBLANK(B608), """", TIMEVALUE(ARRAYFORMULA(QUERY(Request_Import!D608:K608, ""Select I""))))"),"")</f>
        <v/>
      </c>
      <c r="I608" s="1" t="str">
        <f>IFERROR(__xludf.DUMMYFUNCTION(" QUERY(Request_Import!A608:J608, ""Select F"")"),"")</f>
        <v/>
      </c>
      <c r="J608" s="1" t="str">
        <f>IFERROR(__xludf.DUMMYFUNCTION(" QUERY(Request_Import!A608:J608, ""Select J"")"),"")</f>
        <v/>
      </c>
    </row>
    <row r="609">
      <c r="A609" s="9" t="str">
        <f t="array" ref="A609">IF(ISBLANK(B609), "", concatenate("R", ROW()))</f>
        <v/>
      </c>
      <c r="B609" s="9" t="str">
        <f>IFERROR(__xludf.DUMMYFUNCTION(" QUERY(Request_Import!A609:H609, ""Select B"")"),"")</f>
        <v/>
      </c>
      <c r="C609" s="1" t="str">
        <f>IFERROR(__xludf.DUMMYFUNCTION(" QUERY(Request_Import!A609:H609, ""Select C"")"),"")</f>
        <v/>
      </c>
      <c r="D609" s="1" t="str">
        <f>IFERROR(__xludf.DUMMYFUNCTION(" QUERY(Request_Import!A609:H609, ""Select D"")"),"")</f>
        <v/>
      </c>
      <c r="E609" s="1" t="str">
        <f>IFERROR(__xludf.DUMMYFUNCTION(" QUERY(Request_Import!A609:H609, ""Select E"")"),"")</f>
        <v/>
      </c>
      <c r="F609" s="1" t="str">
        <f>IFERROR(__xludf.DUMMYFUNCTION(" QUERY(Request_Import!A609:H609, ""Select G"")"),"")</f>
        <v/>
      </c>
      <c r="G609" s="1" t="str">
        <f>IFERROR(__xludf.DUMMYFUNCTION(" QUERY(Request_Import!A609:H609, ""Select H"")"),"")</f>
        <v/>
      </c>
      <c r="H609" s="1" t="str">
        <f>IFERROR(__xludf.DUMMYFUNCTION(" IF(ISBLANK(B609), """", TIMEVALUE(ARRAYFORMULA(QUERY(Request_Import!D609:K609, ""Select I""))))"),"")</f>
        <v/>
      </c>
      <c r="I609" s="1" t="str">
        <f>IFERROR(__xludf.DUMMYFUNCTION(" QUERY(Request_Import!A609:J609, ""Select F"")"),"")</f>
        <v/>
      </c>
      <c r="J609" s="1" t="str">
        <f>IFERROR(__xludf.DUMMYFUNCTION(" QUERY(Request_Import!A609:J609, ""Select J"")"),"")</f>
        <v/>
      </c>
    </row>
    <row r="610">
      <c r="A610" s="9" t="str">
        <f t="array" ref="A610">IF(ISBLANK(B610), "", concatenate("R", ROW()))</f>
        <v/>
      </c>
      <c r="B610" s="9" t="str">
        <f>IFERROR(__xludf.DUMMYFUNCTION(" QUERY(Request_Import!A610:H610, ""Select B"")"),"")</f>
        <v/>
      </c>
      <c r="C610" s="1" t="str">
        <f>IFERROR(__xludf.DUMMYFUNCTION(" QUERY(Request_Import!A610:H610, ""Select C"")"),"")</f>
        <v/>
      </c>
      <c r="D610" s="1" t="str">
        <f>IFERROR(__xludf.DUMMYFUNCTION(" QUERY(Request_Import!A610:H610, ""Select D"")"),"")</f>
        <v/>
      </c>
      <c r="E610" s="1" t="str">
        <f>IFERROR(__xludf.DUMMYFUNCTION(" QUERY(Request_Import!A610:H610, ""Select E"")"),"")</f>
        <v/>
      </c>
      <c r="F610" s="1" t="str">
        <f>IFERROR(__xludf.DUMMYFUNCTION(" QUERY(Request_Import!A610:H610, ""Select G"")"),"")</f>
        <v/>
      </c>
      <c r="G610" s="1" t="str">
        <f>IFERROR(__xludf.DUMMYFUNCTION(" QUERY(Request_Import!A610:H610, ""Select H"")"),"")</f>
        <v/>
      </c>
      <c r="H610" s="1" t="str">
        <f>IFERROR(__xludf.DUMMYFUNCTION(" IF(ISBLANK(B610), """", TIMEVALUE(ARRAYFORMULA(QUERY(Request_Import!D610:K610, ""Select I""))))"),"")</f>
        <v/>
      </c>
      <c r="I610" s="1" t="str">
        <f>IFERROR(__xludf.DUMMYFUNCTION(" QUERY(Request_Import!A610:J610, ""Select F"")"),"")</f>
        <v/>
      </c>
      <c r="J610" s="1" t="str">
        <f>IFERROR(__xludf.DUMMYFUNCTION(" QUERY(Request_Import!A610:J610, ""Select J"")"),"")</f>
        <v/>
      </c>
    </row>
    <row r="611">
      <c r="A611" s="9" t="str">
        <f t="array" ref="A611">IF(ISBLANK(B611), "", concatenate("R", ROW()))</f>
        <v/>
      </c>
      <c r="B611" s="9" t="str">
        <f>IFERROR(__xludf.DUMMYFUNCTION(" QUERY(Request_Import!A611:H611, ""Select B"")"),"")</f>
        <v/>
      </c>
      <c r="C611" s="1" t="str">
        <f>IFERROR(__xludf.DUMMYFUNCTION(" QUERY(Request_Import!A611:H611, ""Select C"")"),"")</f>
        <v/>
      </c>
      <c r="D611" s="1" t="str">
        <f>IFERROR(__xludf.DUMMYFUNCTION(" QUERY(Request_Import!A611:H611, ""Select D"")"),"")</f>
        <v/>
      </c>
      <c r="E611" s="1" t="str">
        <f>IFERROR(__xludf.DUMMYFUNCTION(" QUERY(Request_Import!A611:H611, ""Select E"")"),"")</f>
        <v/>
      </c>
      <c r="F611" s="1" t="str">
        <f>IFERROR(__xludf.DUMMYFUNCTION(" QUERY(Request_Import!A611:H611, ""Select G"")"),"")</f>
        <v/>
      </c>
      <c r="G611" s="1" t="str">
        <f>IFERROR(__xludf.DUMMYFUNCTION(" QUERY(Request_Import!A611:H611, ""Select H"")"),"")</f>
        <v/>
      </c>
      <c r="H611" s="1" t="str">
        <f>IFERROR(__xludf.DUMMYFUNCTION(" IF(ISBLANK(B611), """", TIMEVALUE(ARRAYFORMULA(QUERY(Request_Import!D611:K611, ""Select I""))))"),"")</f>
        <v/>
      </c>
      <c r="I611" s="1" t="str">
        <f>IFERROR(__xludf.DUMMYFUNCTION(" QUERY(Request_Import!A611:J611, ""Select F"")"),"")</f>
        <v/>
      </c>
      <c r="J611" s="1" t="str">
        <f>IFERROR(__xludf.DUMMYFUNCTION(" QUERY(Request_Import!A611:J611, ""Select J"")"),"")</f>
        <v/>
      </c>
    </row>
    <row r="612">
      <c r="A612" s="9" t="str">
        <f t="array" ref="A612">IF(ISBLANK(B612), "", concatenate("R", ROW()))</f>
        <v/>
      </c>
      <c r="B612" s="9" t="str">
        <f>IFERROR(__xludf.DUMMYFUNCTION(" QUERY(Request_Import!A612:H612, ""Select B"")"),"")</f>
        <v/>
      </c>
      <c r="C612" s="1" t="str">
        <f>IFERROR(__xludf.DUMMYFUNCTION(" QUERY(Request_Import!A612:H612, ""Select C"")"),"")</f>
        <v/>
      </c>
      <c r="D612" s="1" t="str">
        <f>IFERROR(__xludf.DUMMYFUNCTION(" QUERY(Request_Import!A612:H612, ""Select D"")"),"")</f>
        <v/>
      </c>
      <c r="E612" s="1" t="str">
        <f>IFERROR(__xludf.DUMMYFUNCTION(" QUERY(Request_Import!A612:H612, ""Select E"")"),"")</f>
        <v/>
      </c>
      <c r="F612" s="1" t="str">
        <f>IFERROR(__xludf.DUMMYFUNCTION(" QUERY(Request_Import!A612:H612, ""Select G"")"),"")</f>
        <v/>
      </c>
      <c r="G612" s="1" t="str">
        <f>IFERROR(__xludf.DUMMYFUNCTION(" QUERY(Request_Import!A612:H612, ""Select H"")"),"")</f>
        <v/>
      </c>
      <c r="H612" s="1" t="str">
        <f>IFERROR(__xludf.DUMMYFUNCTION(" IF(ISBLANK(B612), """", TIMEVALUE(ARRAYFORMULA(QUERY(Request_Import!D612:K612, ""Select I""))))"),"")</f>
        <v/>
      </c>
      <c r="I612" s="1" t="str">
        <f>IFERROR(__xludf.DUMMYFUNCTION(" QUERY(Request_Import!A612:J612, ""Select F"")"),"")</f>
        <v/>
      </c>
      <c r="J612" s="1" t="str">
        <f>IFERROR(__xludf.DUMMYFUNCTION(" QUERY(Request_Import!A612:J612, ""Select J"")"),"")</f>
        <v/>
      </c>
    </row>
    <row r="613">
      <c r="A613" s="9" t="str">
        <f t="array" ref="A613">IF(ISBLANK(B613), "", concatenate("R", ROW()))</f>
        <v/>
      </c>
      <c r="B613" s="9" t="str">
        <f>IFERROR(__xludf.DUMMYFUNCTION(" QUERY(Request_Import!A613:H613, ""Select B"")"),"")</f>
        <v/>
      </c>
      <c r="C613" s="1" t="str">
        <f>IFERROR(__xludf.DUMMYFUNCTION(" QUERY(Request_Import!A613:H613, ""Select C"")"),"")</f>
        <v/>
      </c>
      <c r="D613" s="1" t="str">
        <f>IFERROR(__xludf.DUMMYFUNCTION(" QUERY(Request_Import!A613:H613, ""Select D"")"),"")</f>
        <v/>
      </c>
      <c r="E613" s="1" t="str">
        <f>IFERROR(__xludf.DUMMYFUNCTION(" QUERY(Request_Import!A613:H613, ""Select E"")"),"")</f>
        <v/>
      </c>
      <c r="F613" s="1" t="str">
        <f>IFERROR(__xludf.DUMMYFUNCTION(" QUERY(Request_Import!A613:H613, ""Select G"")"),"")</f>
        <v/>
      </c>
      <c r="G613" s="1" t="str">
        <f>IFERROR(__xludf.DUMMYFUNCTION(" QUERY(Request_Import!A613:H613, ""Select H"")"),"")</f>
        <v/>
      </c>
      <c r="H613" s="1" t="str">
        <f>IFERROR(__xludf.DUMMYFUNCTION(" IF(ISBLANK(B613), """", TIMEVALUE(ARRAYFORMULA(QUERY(Request_Import!D613:K613, ""Select I""))))"),"")</f>
        <v/>
      </c>
      <c r="I613" s="1" t="str">
        <f>IFERROR(__xludf.DUMMYFUNCTION(" QUERY(Request_Import!A613:J613, ""Select F"")"),"")</f>
        <v/>
      </c>
      <c r="J613" s="1" t="str">
        <f>IFERROR(__xludf.DUMMYFUNCTION(" QUERY(Request_Import!A613:J613, ""Select J"")"),"")</f>
        <v/>
      </c>
    </row>
    <row r="614">
      <c r="A614" s="9" t="str">
        <f t="array" ref="A614">IF(ISBLANK(B614), "", concatenate("R", ROW()))</f>
        <v/>
      </c>
      <c r="B614" s="9" t="str">
        <f>IFERROR(__xludf.DUMMYFUNCTION(" QUERY(Request_Import!A614:H614, ""Select B"")"),"")</f>
        <v/>
      </c>
      <c r="C614" s="1" t="str">
        <f>IFERROR(__xludf.DUMMYFUNCTION(" QUERY(Request_Import!A614:H614, ""Select C"")"),"")</f>
        <v/>
      </c>
      <c r="D614" s="1" t="str">
        <f>IFERROR(__xludf.DUMMYFUNCTION(" QUERY(Request_Import!A614:H614, ""Select D"")"),"")</f>
        <v/>
      </c>
      <c r="E614" s="1" t="str">
        <f>IFERROR(__xludf.DUMMYFUNCTION(" QUERY(Request_Import!A614:H614, ""Select E"")"),"")</f>
        <v/>
      </c>
      <c r="F614" s="1" t="str">
        <f>IFERROR(__xludf.DUMMYFUNCTION(" QUERY(Request_Import!A614:H614, ""Select G"")"),"")</f>
        <v/>
      </c>
      <c r="G614" s="1" t="str">
        <f>IFERROR(__xludf.DUMMYFUNCTION(" QUERY(Request_Import!A614:H614, ""Select H"")"),"")</f>
        <v/>
      </c>
      <c r="H614" s="1" t="str">
        <f>IFERROR(__xludf.DUMMYFUNCTION(" IF(ISBLANK(B614), """", TIMEVALUE(ARRAYFORMULA(QUERY(Request_Import!D614:K614, ""Select I""))))"),"")</f>
        <v/>
      </c>
      <c r="I614" s="1" t="str">
        <f>IFERROR(__xludf.DUMMYFUNCTION(" QUERY(Request_Import!A614:J614, ""Select F"")"),"")</f>
        <v/>
      </c>
      <c r="J614" s="1" t="str">
        <f>IFERROR(__xludf.DUMMYFUNCTION(" QUERY(Request_Import!A614:J614, ""Select J"")"),"")</f>
        <v/>
      </c>
    </row>
    <row r="615">
      <c r="A615" s="9" t="str">
        <f t="array" ref="A615">IF(ISBLANK(B615), "", concatenate("R", ROW()))</f>
        <v/>
      </c>
      <c r="B615" s="9" t="str">
        <f>IFERROR(__xludf.DUMMYFUNCTION(" QUERY(Request_Import!A615:H615, ""Select B"")"),"")</f>
        <v/>
      </c>
      <c r="C615" s="1" t="str">
        <f>IFERROR(__xludf.DUMMYFUNCTION(" QUERY(Request_Import!A615:H615, ""Select C"")"),"")</f>
        <v/>
      </c>
      <c r="D615" s="1" t="str">
        <f>IFERROR(__xludf.DUMMYFUNCTION(" QUERY(Request_Import!A615:H615, ""Select D"")"),"")</f>
        <v/>
      </c>
      <c r="E615" s="1" t="str">
        <f>IFERROR(__xludf.DUMMYFUNCTION(" QUERY(Request_Import!A615:H615, ""Select E"")"),"")</f>
        <v/>
      </c>
      <c r="F615" s="1" t="str">
        <f>IFERROR(__xludf.DUMMYFUNCTION(" QUERY(Request_Import!A615:H615, ""Select G"")"),"")</f>
        <v/>
      </c>
      <c r="G615" s="1" t="str">
        <f>IFERROR(__xludf.DUMMYFUNCTION(" QUERY(Request_Import!A615:H615, ""Select H"")"),"")</f>
        <v/>
      </c>
      <c r="H615" s="1" t="str">
        <f>IFERROR(__xludf.DUMMYFUNCTION(" IF(ISBLANK(B615), """", TIMEVALUE(ARRAYFORMULA(QUERY(Request_Import!D615:K615, ""Select I""))))"),"")</f>
        <v/>
      </c>
      <c r="I615" s="1" t="str">
        <f>IFERROR(__xludf.DUMMYFUNCTION(" QUERY(Request_Import!A615:J615, ""Select F"")"),"")</f>
        <v/>
      </c>
      <c r="J615" s="1" t="str">
        <f>IFERROR(__xludf.DUMMYFUNCTION(" QUERY(Request_Import!A615:J615, ""Select J"")"),"")</f>
        <v/>
      </c>
    </row>
    <row r="616">
      <c r="A616" s="9" t="str">
        <f t="array" ref="A616">IF(ISBLANK(B616), "", concatenate("R", ROW()))</f>
        <v/>
      </c>
      <c r="B616" s="9" t="str">
        <f>IFERROR(__xludf.DUMMYFUNCTION(" QUERY(Request_Import!A616:H616, ""Select B"")"),"")</f>
        <v/>
      </c>
      <c r="C616" s="1" t="str">
        <f>IFERROR(__xludf.DUMMYFUNCTION(" QUERY(Request_Import!A616:H616, ""Select C"")"),"")</f>
        <v/>
      </c>
      <c r="D616" s="1" t="str">
        <f>IFERROR(__xludf.DUMMYFUNCTION(" QUERY(Request_Import!A616:H616, ""Select D"")"),"")</f>
        <v/>
      </c>
      <c r="E616" s="1" t="str">
        <f>IFERROR(__xludf.DUMMYFUNCTION(" QUERY(Request_Import!A616:H616, ""Select E"")"),"")</f>
        <v/>
      </c>
      <c r="F616" s="1" t="str">
        <f>IFERROR(__xludf.DUMMYFUNCTION(" QUERY(Request_Import!A616:H616, ""Select G"")"),"")</f>
        <v/>
      </c>
      <c r="G616" s="1" t="str">
        <f>IFERROR(__xludf.DUMMYFUNCTION(" QUERY(Request_Import!A616:H616, ""Select H"")"),"")</f>
        <v/>
      </c>
      <c r="H616" s="1" t="str">
        <f>IFERROR(__xludf.DUMMYFUNCTION(" IF(ISBLANK(B616), """", TIMEVALUE(ARRAYFORMULA(QUERY(Request_Import!D616:K616, ""Select I""))))"),"")</f>
        <v/>
      </c>
      <c r="I616" s="1" t="str">
        <f>IFERROR(__xludf.DUMMYFUNCTION(" QUERY(Request_Import!A616:J616, ""Select F"")"),"")</f>
        <v/>
      </c>
      <c r="J616" s="1" t="str">
        <f>IFERROR(__xludf.DUMMYFUNCTION(" QUERY(Request_Import!A616:J616, ""Select J"")"),"")</f>
        <v/>
      </c>
    </row>
    <row r="617">
      <c r="A617" s="9" t="str">
        <f t="array" ref="A617">IF(ISBLANK(B617), "", concatenate("R", ROW()))</f>
        <v/>
      </c>
      <c r="B617" s="9" t="str">
        <f>IFERROR(__xludf.DUMMYFUNCTION(" QUERY(Request_Import!A617:H617, ""Select B"")"),"")</f>
        <v/>
      </c>
      <c r="C617" s="1" t="str">
        <f>IFERROR(__xludf.DUMMYFUNCTION(" QUERY(Request_Import!A617:H617, ""Select C"")"),"")</f>
        <v/>
      </c>
      <c r="D617" s="1" t="str">
        <f>IFERROR(__xludf.DUMMYFUNCTION(" QUERY(Request_Import!A617:H617, ""Select D"")"),"")</f>
        <v/>
      </c>
      <c r="E617" s="1" t="str">
        <f>IFERROR(__xludf.DUMMYFUNCTION(" QUERY(Request_Import!A617:H617, ""Select E"")"),"")</f>
        <v/>
      </c>
      <c r="F617" s="1" t="str">
        <f>IFERROR(__xludf.DUMMYFUNCTION(" QUERY(Request_Import!A617:H617, ""Select G"")"),"")</f>
        <v/>
      </c>
      <c r="G617" s="1" t="str">
        <f>IFERROR(__xludf.DUMMYFUNCTION(" QUERY(Request_Import!A617:H617, ""Select H"")"),"")</f>
        <v/>
      </c>
      <c r="H617" s="1" t="str">
        <f>IFERROR(__xludf.DUMMYFUNCTION(" IF(ISBLANK(B617), """", TIMEVALUE(ARRAYFORMULA(QUERY(Request_Import!D617:K617, ""Select I""))))"),"")</f>
        <v/>
      </c>
      <c r="I617" s="1" t="str">
        <f>IFERROR(__xludf.DUMMYFUNCTION(" QUERY(Request_Import!A617:J617, ""Select F"")"),"")</f>
        <v/>
      </c>
      <c r="J617" s="1" t="str">
        <f>IFERROR(__xludf.DUMMYFUNCTION(" QUERY(Request_Import!A617:J617, ""Select J"")"),"")</f>
        <v/>
      </c>
    </row>
    <row r="618">
      <c r="A618" s="9" t="str">
        <f t="array" ref="A618">IF(ISBLANK(B618), "", concatenate("R", ROW()))</f>
        <v/>
      </c>
      <c r="B618" s="9" t="str">
        <f>IFERROR(__xludf.DUMMYFUNCTION(" QUERY(Request_Import!A618:H618, ""Select B"")"),"")</f>
        <v/>
      </c>
      <c r="C618" s="1" t="str">
        <f>IFERROR(__xludf.DUMMYFUNCTION(" QUERY(Request_Import!A618:H618, ""Select C"")"),"")</f>
        <v/>
      </c>
      <c r="D618" s="1" t="str">
        <f>IFERROR(__xludf.DUMMYFUNCTION(" QUERY(Request_Import!A618:H618, ""Select D"")"),"")</f>
        <v/>
      </c>
      <c r="E618" s="1" t="str">
        <f>IFERROR(__xludf.DUMMYFUNCTION(" QUERY(Request_Import!A618:H618, ""Select E"")"),"")</f>
        <v/>
      </c>
      <c r="F618" s="1" t="str">
        <f>IFERROR(__xludf.DUMMYFUNCTION(" QUERY(Request_Import!A618:H618, ""Select G"")"),"")</f>
        <v/>
      </c>
      <c r="G618" s="1" t="str">
        <f>IFERROR(__xludf.DUMMYFUNCTION(" QUERY(Request_Import!A618:H618, ""Select H"")"),"")</f>
        <v/>
      </c>
      <c r="H618" s="1" t="str">
        <f>IFERROR(__xludf.DUMMYFUNCTION(" IF(ISBLANK(B618), """", TIMEVALUE(ARRAYFORMULA(QUERY(Request_Import!D618:K618, ""Select I""))))"),"")</f>
        <v/>
      </c>
      <c r="I618" s="1" t="str">
        <f>IFERROR(__xludf.DUMMYFUNCTION(" QUERY(Request_Import!A618:J618, ""Select F"")"),"")</f>
        <v/>
      </c>
      <c r="J618" s="1" t="str">
        <f>IFERROR(__xludf.DUMMYFUNCTION(" QUERY(Request_Import!A618:J618, ""Select J"")"),"")</f>
        <v/>
      </c>
    </row>
    <row r="619">
      <c r="A619" s="9" t="str">
        <f t="array" ref="A619">IF(ISBLANK(B619), "", concatenate("R", ROW()))</f>
        <v/>
      </c>
      <c r="B619" s="9" t="str">
        <f>IFERROR(__xludf.DUMMYFUNCTION(" QUERY(Request_Import!A619:H619, ""Select B"")"),"")</f>
        <v/>
      </c>
      <c r="C619" s="1" t="str">
        <f>IFERROR(__xludf.DUMMYFUNCTION(" QUERY(Request_Import!A619:H619, ""Select C"")"),"")</f>
        <v/>
      </c>
      <c r="D619" s="1" t="str">
        <f>IFERROR(__xludf.DUMMYFUNCTION(" QUERY(Request_Import!A619:H619, ""Select D"")"),"")</f>
        <v/>
      </c>
      <c r="E619" s="1" t="str">
        <f>IFERROR(__xludf.DUMMYFUNCTION(" QUERY(Request_Import!A619:H619, ""Select E"")"),"")</f>
        <v/>
      </c>
      <c r="F619" s="1" t="str">
        <f>IFERROR(__xludf.DUMMYFUNCTION(" QUERY(Request_Import!A619:H619, ""Select G"")"),"")</f>
        <v/>
      </c>
      <c r="G619" s="1" t="str">
        <f>IFERROR(__xludf.DUMMYFUNCTION(" QUERY(Request_Import!A619:H619, ""Select H"")"),"")</f>
        <v/>
      </c>
      <c r="H619" s="1" t="str">
        <f>IFERROR(__xludf.DUMMYFUNCTION(" IF(ISBLANK(B619), """", TIMEVALUE(ARRAYFORMULA(QUERY(Request_Import!D619:K619, ""Select I""))))"),"")</f>
        <v/>
      </c>
      <c r="I619" s="1" t="str">
        <f>IFERROR(__xludf.DUMMYFUNCTION(" QUERY(Request_Import!A619:J619, ""Select F"")"),"")</f>
        <v/>
      </c>
      <c r="J619" s="1" t="str">
        <f>IFERROR(__xludf.DUMMYFUNCTION(" QUERY(Request_Import!A619:J619, ""Select J"")"),"")</f>
        <v/>
      </c>
    </row>
    <row r="620">
      <c r="A620" s="9" t="str">
        <f t="array" ref="A620">IF(ISBLANK(B620), "", concatenate("R", ROW()))</f>
        <v/>
      </c>
      <c r="B620" s="9" t="str">
        <f>IFERROR(__xludf.DUMMYFUNCTION(" QUERY(Request_Import!A620:H620, ""Select B"")"),"")</f>
        <v/>
      </c>
      <c r="C620" s="1" t="str">
        <f>IFERROR(__xludf.DUMMYFUNCTION(" QUERY(Request_Import!A620:H620, ""Select C"")"),"")</f>
        <v/>
      </c>
      <c r="D620" s="1" t="str">
        <f>IFERROR(__xludf.DUMMYFUNCTION(" QUERY(Request_Import!A620:H620, ""Select D"")"),"")</f>
        <v/>
      </c>
      <c r="E620" s="1" t="str">
        <f>IFERROR(__xludf.DUMMYFUNCTION(" QUERY(Request_Import!A620:H620, ""Select E"")"),"")</f>
        <v/>
      </c>
      <c r="F620" s="1" t="str">
        <f>IFERROR(__xludf.DUMMYFUNCTION(" QUERY(Request_Import!A620:H620, ""Select G"")"),"")</f>
        <v/>
      </c>
      <c r="G620" s="1" t="str">
        <f>IFERROR(__xludf.DUMMYFUNCTION(" QUERY(Request_Import!A620:H620, ""Select H"")"),"")</f>
        <v/>
      </c>
      <c r="H620" s="1" t="str">
        <f>IFERROR(__xludf.DUMMYFUNCTION(" IF(ISBLANK(B620), """", TIMEVALUE(ARRAYFORMULA(QUERY(Request_Import!D620:K620, ""Select I""))))"),"")</f>
        <v/>
      </c>
      <c r="I620" s="1" t="str">
        <f>IFERROR(__xludf.DUMMYFUNCTION(" QUERY(Request_Import!A620:J620, ""Select F"")"),"")</f>
        <v/>
      </c>
      <c r="J620" s="1" t="str">
        <f>IFERROR(__xludf.DUMMYFUNCTION(" QUERY(Request_Import!A620:J620, ""Select J"")"),"")</f>
        <v/>
      </c>
    </row>
    <row r="621">
      <c r="A621" s="9" t="str">
        <f t="array" ref="A621">IF(ISBLANK(B621), "", concatenate("R", ROW()))</f>
        <v/>
      </c>
      <c r="B621" s="9" t="str">
        <f>IFERROR(__xludf.DUMMYFUNCTION(" QUERY(Request_Import!A621:H621, ""Select B"")"),"")</f>
        <v/>
      </c>
      <c r="C621" s="1" t="str">
        <f>IFERROR(__xludf.DUMMYFUNCTION(" QUERY(Request_Import!A621:H621, ""Select C"")"),"")</f>
        <v/>
      </c>
      <c r="D621" s="1" t="str">
        <f>IFERROR(__xludf.DUMMYFUNCTION(" QUERY(Request_Import!A621:H621, ""Select D"")"),"")</f>
        <v/>
      </c>
      <c r="E621" s="1" t="str">
        <f>IFERROR(__xludf.DUMMYFUNCTION(" QUERY(Request_Import!A621:H621, ""Select E"")"),"")</f>
        <v/>
      </c>
      <c r="F621" s="1" t="str">
        <f>IFERROR(__xludf.DUMMYFUNCTION(" QUERY(Request_Import!A621:H621, ""Select G"")"),"")</f>
        <v/>
      </c>
      <c r="G621" s="1" t="str">
        <f>IFERROR(__xludf.DUMMYFUNCTION(" QUERY(Request_Import!A621:H621, ""Select H"")"),"")</f>
        <v/>
      </c>
      <c r="H621" s="1" t="str">
        <f>IFERROR(__xludf.DUMMYFUNCTION(" IF(ISBLANK(B621), """", TIMEVALUE(ARRAYFORMULA(QUERY(Request_Import!D621:K621, ""Select I""))))"),"")</f>
        <v/>
      </c>
      <c r="I621" s="1" t="str">
        <f>IFERROR(__xludf.DUMMYFUNCTION(" QUERY(Request_Import!A621:J621, ""Select F"")"),"")</f>
        <v/>
      </c>
      <c r="J621" s="1" t="str">
        <f>IFERROR(__xludf.DUMMYFUNCTION(" QUERY(Request_Import!A621:J621, ""Select J"")"),"")</f>
        <v/>
      </c>
    </row>
    <row r="622">
      <c r="A622" s="9" t="str">
        <f t="array" ref="A622">IF(ISBLANK(B622), "", concatenate("R", ROW()))</f>
        <v/>
      </c>
      <c r="B622" s="9" t="str">
        <f>IFERROR(__xludf.DUMMYFUNCTION(" QUERY(Request_Import!A622:H622, ""Select B"")"),"")</f>
        <v/>
      </c>
      <c r="C622" s="1" t="str">
        <f>IFERROR(__xludf.DUMMYFUNCTION(" QUERY(Request_Import!A622:H622, ""Select C"")"),"")</f>
        <v/>
      </c>
      <c r="D622" s="1" t="str">
        <f>IFERROR(__xludf.DUMMYFUNCTION(" QUERY(Request_Import!A622:H622, ""Select D"")"),"")</f>
        <v/>
      </c>
      <c r="E622" s="1" t="str">
        <f>IFERROR(__xludf.DUMMYFUNCTION(" QUERY(Request_Import!A622:H622, ""Select E"")"),"")</f>
        <v/>
      </c>
      <c r="F622" s="1" t="str">
        <f>IFERROR(__xludf.DUMMYFUNCTION(" QUERY(Request_Import!A622:H622, ""Select G"")"),"")</f>
        <v/>
      </c>
      <c r="G622" s="1" t="str">
        <f>IFERROR(__xludf.DUMMYFUNCTION(" QUERY(Request_Import!A622:H622, ""Select H"")"),"")</f>
        <v/>
      </c>
      <c r="H622" s="1" t="str">
        <f>IFERROR(__xludf.DUMMYFUNCTION(" IF(ISBLANK(B622), """", TIMEVALUE(ARRAYFORMULA(QUERY(Request_Import!D622:K622, ""Select I""))))"),"")</f>
        <v/>
      </c>
      <c r="I622" s="1" t="str">
        <f>IFERROR(__xludf.DUMMYFUNCTION(" QUERY(Request_Import!A622:J622, ""Select F"")"),"")</f>
        <v/>
      </c>
      <c r="J622" s="1" t="str">
        <f>IFERROR(__xludf.DUMMYFUNCTION(" QUERY(Request_Import!A622:J622, ""Select J"")"),"")</f>
        <v/>
      </c>
    </row>
    <row r="623">
      <c r="A623" s="9" t="str">
        <f t="array" ref="A623">IF(ISBLANK(B623), "", concatenate("R", ROW()))</f>
        <v/>
      </c>
      <c r="B623" s="9" t="str">
        <f>IFERROR(__xludf.DUMMYFUNCTION(" QUERY(Request_Import!A623:H623, ""Select B"")"),"")</f>
        <v/>
      </c>
      <c r="C623" s="1" t="str">
        <f>IFERROR(__xludf.DUMMYFUNCTION(" QUERY(Request_Import!A623:H623, ""Select C"")"),"")</f>
        <v/>
      </c>
      <c r="D623" s="1" t="str">
        <f>IFERROR(__xludf.DUMMYFUNCTION(" QUERY(Request_Import!A623:H623, ""Select D"")"),"")</f>
        <v/>
      </c>
      <c r="E623" s="1" t="str">
        <f>IFERROR(__xludf.DUMMYFUNCTION(" QUERY(Request_Import!A623:H623, ""Select E"")"),"")</f>
        <v/>
      </c>
      <c r="F623" s="1" t="str">
        <f>IFERROR(__xludf.DUMMYFUNCTION(" QUERY(Request_Import!A623:H623, ""Select G"")"),"")</f>
        <v/>
      </c>
      <c r="G623" s="1" t="str">
        <f>IFERROR(__xludf.DUMMYFUNCTION(" QUERY(Request_Import!A623:H623, ""Select H"")"),"")</f>
        <v/>
      </c>
      <c r="H623" s="1" t="str">
        <f>IFERROR(__xludf.DUMMYFUNCTION(" IF(ISBLANK(B623), """", TIMEVALUE(ARRAYFORMULA(QUERY(Request_Import!D623:K623, ""Select I""))))"),"")</f>
        <v/>
      </c>
      <c r="I623" s="1" t="str">
        <f>IFERROR(__xludf.DUMMYFUNCTION(" QUERY(Request_Import!A623:J623, ""Select F"")"),"")</f>
        <v/>
      </c>
      <c r="J623" s="1" t="str">
        <f>IFERROR(__xludf.DUMMYFUNCTION(" QUERY(Request_Import!A623:J623, ""Select J"")"),"")</f>
        <v/>
      </c>
    </row>
    <row r="624">
      <c r="A624" s="9" t="str">
        <f t="array" ref="A624">IF(ISBLANK(B624), "", concatenate("R", ROW()))</f>
        <v/>
      </c>
      <c r="B624" s="9" t="str">
        <f>IFERROR(__xludf.DUMMYFUNCTION(" QUERY(Request_Import!A624:H624, ""Select B"")"),"")</f>
        <v/>
      </c>
      <c r="C624" s="1" t="str">
        <f>IFERROR(__xludf.DUMMYFUNCTION(" QUERY(Request_Import!A624:H624, ""Select C"")"),"")</f>
        <v/>
      </c>
      <c r="D624" s="1" t="str">
        <f>IFERROR(__xludf.DUMMYFUNCTION(" QUERY(Request_Import!A624:H624, ""Select D"")"),"")</f>
        <v/>
      </c>
      <c r="E624" s="1" t="str">
        <f>IFERROR(__xludf.DUMMYFUNCTION(" QUERY(Request_Import!A624:H624, ""Select E"")"),"")</f>
        <v/>
      </c>
      <c r="F624" s="1" t="str">
        <f>IFERROR(__xludf.DUMMYFUNCTION(" QUERY(Request_Import!A624:H624, ""Select G"")"),"")</f>
        <v/>
      </c>
      <c r="G624" s="1" t="str">
        <f>IFERROR(__xludf.DUMMYFUNCTION(" QUERY(Request_Import!A624:H624, ""Select H"")"),"")</f>
        <v/>
      </c>
      <c r="H624" s="1" t="str">
        <f>IFERROR(__xludf.DUMMYFUNCTION(" IF(ISBLANK(B624), """", TIMEVALUE(ARRAYFORMULA(QUERY(Request_Import!D624:K624, ""Select I""))))"),"")</f>
        <v/>
      </c>
      <c r="I624" s="1" t="str">
        <f>IFERROR(__xludf.DUMMYFUNCTION(" QUERY(Request_Import!A624:J624, ""Select F"")"),"")</f>
        <v/>
      </c>
      <c r="J624" s="1" t="str">
        <f>IFERROR(__xludf.DUMMYFUNCTION(" QUERY(Request_Import!A624:J624, ""Select J"")"),"")</f>
        <v/>
      </c>
    </row>
    <row r="625">
      <c r="A625" s="9" t="str">
        <f t="array" ref="A625">IF(ISBLANK(B625), "", concatenate("R", ROW()))</f>
        <v/>
      </c>
      <c r="B625" s="9" t="str">
        <f>IFERROR(__xludf.DUMMYFUNCTION(" QUERY(Request_Import!A625:H625, ""Select B"")"),"")</f>
        <v/>
      </c>
      <c r="C625" s="1" t="str">
        <f>IFERROR(__xludf.DUMMYFUNCTION(" QUERY(Request_Import!A625:H625, ""Select C"")"),"")</f>
        <v/>
      </c>
      <c r="D625" s="1" t="str">
        <f>IFERROR(__xludf.DUMMYFUNCTION(" QUERY(Request_Import!A625:H625, ""Select D"")"),"")</f>
        <v/>
      </c>
      <c r="E625" s="1" t="str">
        <f>IFERROR(__xludf.DUMMYFUNCTION(" QUERY(Request_Import!A625:H625, ""Select E"")"),"")</f>
        <v/>
      </c>
      <c r="F625" s="1" t="str">
        <f>IFERROR(__xludf.DUMMYFUNCTION(" QUERY(Request_Import!A625:H625, ""Select G"")"),"")</f>
        <v/>
      </c>
      <c r="G625" s="1" t="str">
        <f>IFERROR(__xludf.DUMMYFUNCTION(" QUERY(Request_Import!A625:H625, ""Select H"")"),"")</f>
        <v/>
      </c>
      <c r="H625" s="1" t="str">
        <f>IFERROR(__xludf.DUMMYFUNCTION(" IF(ISBLANK(B625), """", TIMEVALUE(ARRAYFORMULA(QUERY(Request_Import!D625:K625, ""Select I""))))"),"")</f>
        <v/>
      </c>
      <c r="I625" s="1" t="str">
        <f>IFERROR(__xludf.DUMMYFUNCTION(" QUERY(Request_Import!A625:J625, ""Select F"")"),"")</f>
        <v/>
      </c>
      <c r="J625" s="1" t="str">
        <f>IFERROR(__xludf.DUMMYFUNCTION(" QUERY(Request_Import!A625:J625, ""Select J"")"),"")</f>
        <v/>
      </c>
    </row>
    <row r="626">
      <c r="A626" s="9" t="str">
        <f t="array" ref="A626">IF(ISBLANK(B626), "", concatenate("R", ROW()))</f>
        <v/>
      </c>
      <c r="B626" s="9" t="str">
        <f>IFERROR(__xludf.DUMMYFUNCTION(" QUERY(Request_Import!A626:H626, ""Select B"")"),"")</f>
        <v/>
      </c>
      <c r="C626" s="1" t="str">
        <f>IFERROR(__xludf.DUMMYFUNCTION(" QUERY(Request_Import!A626:H626, ""Select C"")"),"")</f>
        <v/>
      </c>
      <c r="D626" s="1" t="str">
        <f>IFERROR(__xludf.DUMMYFUNCTION(" QUERY(Request_Import!A626:H626, ""Select D"")"),"")</f>
        <v/>
      </c>
      <c r="E626" s="1" t="str">
        <f>IFERROR(__xludf.DUMMYFUNCTION(" QUERY(Request_Import!A626:H626, ""Select E"")"),"")</f>
        <v/>
      </c>
      <c r="F626" s="1" t="str">
        <f>IFERROR(__xludf.DUMMYFUNCTION(" QUERY(Request_Import!A626:H626, ""Select G"")"),"")</f>
        <v/>
      </c>
      <c r="G626" s="1" t="str">
        <f>IFERROR(__xludf.DUMMYFUNCTION(" QUERY(Request_Import!A626:H626, ""Select H"")"),"")</f>
        <v/>
      </c>
      <c r="H626" s="1" t="str">
        <f>IFERROR(__xludf.DUMMYFUNCTION(" IF(ISBLANK(B626), """", TIMEVALUE(ARRAYFORMULA(QUERY(Request_Import!D626:K626, ""Select I""))))"),"")</f>
        <v/>
      </c>
      <c r="I626" s="1" t="str">
        <f>IFERROR(__xludf.DUMMYFUNCTION(" QUERY(Request_Import!A626:J626, ""Select F"")"),"")</f>
        <v/>
      </c>
      <c r="J626" s="1" t="str">
        <f>IFERROR(__xludf.DUMMYFUNCTION(" QUERY(Request_Import!A626:J626, ""Select J"")"),"")</f>
        <v/>
      </c>
    </row>
    <row r="627">
      <c r="A627" s="9" t="str">
        <f t="array" ref="A627">IF(ISBLANK(B627), "", concatenate("R", ROW()))</f>
        <v/>
      </c>
      <c r="B627" s="9" t="str">
        <f>IFERROR(__xludf.DUMMYFUNCTION(" QUERY(Request_Import!A627:H627, ""Select B"")"),"")</f>
        <v/>
      </c>
      <c r="C627" s="1" t="str">
        <f>IFERROR(__xludf.DUMMYFUNCTION(" QUERY(Request_Import!A627:H627, ""Select C"")"),"")</f>
        <v/>
      </c>
      <c r="D627" s="1" t="str">
        <f>IFERROR(__xludf.DUMMYFUNCTION(" QUERY(Request_Import!A627:H627, ""Select D"")"),"")</f>
        <v/>
      </c>
      <c r="E627" s="1" t="str">
        <f>IFERROR(__xludf.DUMMYFUNCTION(" QUERY(Request_Import!A627:H627, ""Select E"")"),"")</f>
        <v/>
      </c>
      <c r="F627" s="1" t="str">
        <f>IFERROR(__xludf.DUMMYFUNCTION(" QUERY(Request_Import!A627:H627, ""Select G"")"),"")</f>
        <v/>
      </c>
      <c r="G627" s="1" t="str">
        <f>IFERROR(__xludf.DUMMYFUNCTION(" QUERY(Request_Import!A627:H627, ""Select H"")"),"")</f>
        <v/>
      </c>
      <c r="H627" s="1" t="str">
        <f>IFERROR(__xludf.DUMMYFUNCTION(" IF(ISBLANK(B627), """", TIMEVALUE(ARRAYFORMULA(QUERY(Request_Import!D627:K627, ""Select I""))))"),"")</f>
        <v/>
      </c>
      <c r="I627" s="1" t="str">
        <f>IFERROR(__xludf.DUMMYFUNCTION(" QUERY(Request_Import!A627:J627, ""Select F"")"),"")</f>
        <v/>
      </c>
      <c r="J627" s="1" t="str">
        <f>IFERROR(__xludf.DUMMYFUNCTION(" QUERY(Request_Import!A627:J627, ""Select J"")"),"")</f>
        <v/>
      </c>
    </row>
    <row r="628">
      <c r="A628" s="9" t="str">
        <f t="array" ref="A628">IF(ISBLANK(B628), "", concatenate("R", ROW()))</f>
        <v/>
      </c>
      <c r="B628" s="9" t="str">
        <f>IFERROR(__xludf.DUMMYFUNCTION(" QUERY(Request_Import!A628:H628, ""Select B"")"),"")</f>
        <v/>
      </c>
      <c r="C628" s="1" t="str">
        <f>IFERROR(__xludf.DUMMYFUNCTION(" QUERY(Request_Import!A628:H628, ""Select C"")"),"")</f>
        <v/>
      </c>
      <c r="D628" s="1" t="str">
        <f>IFERROR(__xludf.DUMMYFUNCTION(" QUERY(Request_Import!A628:H628, ""Select D"")"),"")</f>
        <v/>
      </c>
      <c r="E628" s="1" t="str">
        <f>IFERROR(__xludf.DUMMYFUNCTION(" QUERY(Request_Import!A628:H628, ""Select E"")"),"")</f>
        <v/>
      </c>
      <c r="F628" s="1" t="str">
        <f>IFERROR(__xludf.DUMMYFUNCTION(" QUERY(Request_Import!A628:H628, ""Select G"")"),"")</f>
        <v/>
      </c>
      <c r="G628" s="1" t="str">
        <f>IFERROR(__xludf.DUMMYFUNCTION(" QUERY(Request_Import!A628:H628, ""Select H"")"),"")</f>
        <v/>
      </c>
      <c r="H628" s="1" t="str">
        <f>IFERROR(__xludf.DUMMYFUNCTION(" IF(ISBLANK(B628), """", TIMEVALUE(ARRAYFORMULA(QUERY(Request_Import!D628:K628, ""Select I""))))"),"")</f>
        <v/>
      </c>
      <c r="I628" s="1" t="str">
        <f>IFERROR(__xludf.DUMMYFUNCTION(" QUERY(Request_Import!A628:J628, ""Select F"")"),"")</f>
        <v/>
      </c>
      <c r="J628" s="1" t="str">
        <f>IFERROR(__xludf.DUMMYFUNCTION(" QUERY(Request_Import!A628:J628, ""Select J"")"),"")</f>
        <v/>
      </c>
    </row>
    <row r="629">
      <c r="A629" s="9" t="str">
        <f t="array" ref="A629">IF(ISBLANK(B629), "", concatenate("R", ROW()))</f>
        <v/>
      </c>
      <c r="B629" s="9" t="str">
        <f>IFERROR(__xludf.DUMMYFUNCTION(" QUERY(Request_Import!A629:H629, ""Select B"")"),"")</f>
        <v/>
      </c>
      <c r="C629" s="1" t="str">
        <f>IFERROR(__xludf.DUMMYFUNCTION(" QUERY(Request_Import!A629:H629, ""Select C"")"),"")</f>
        <v/>
      </c>
      <c r="D629" s="1" t="str">
        <f>IFERROR(__xludf.DUMMYFUNCTION(" QUERY(Request_Import!A629:H629, ""Select D"")"),"")</f>
        <v/>
      </c>
      <c r="E629" s="1" t="str">
        <f>IFERROR(__xludf.DUMMYFUNCTION(" QUERY(Request_Import!A629:H629, ""Select E"")"),"")</f>
        <v/>
      </c>
      <c r="F629" s="1" t="str">
        <f>IFERROR(__xludf.DUMMYFUNCTION(" QUERY(Request_Import!A629:H629, ""Select G"")"),"")</f>
        <v/>
      </c>
      <c r="G629" s="1" t="str">
        <f>IFERROR(__xludf.DUMMYFUNCTION(" QUERY(Request_Import!A629:H629, ""Select H"")"),"")</f>
        <v/>
      </c>
      <c r="H629" s="1" t="str">
        <f>IFERROR(__xludf.DUMMYFUNCTION(" IF(ISBLANK(B629), """", TIMEVALUE(ARRAYFORMULA(QUERY(Request_Import!D629:K629, ""Select I""))))"),"")</f>
        <v/>
      </c>
      <c r="I629" s="1" t="str">
        <f>IFERROR(__xludf.DUMMYFUNCTION(" QUERY(Request_Import!A629:J629, ""Select F"")"),"")</f>
        <v/>
      </c>
      <c r="J629" s="1" t="str">
        <f>IFERROR(__xludf.DUMMYFUNCTION(" QUERY(Request_Import!A629:J629, ""Select J"")"),"")</f>
        <v/>
      </c>
    </row>
    <row r="630">
      <c r="A630" s="9" t="str">
        <f t="array" ref="A630">IF(ISBLANK(B630), "", concatenate("R", ROW()))</f>
        <v/>
      </c>
      <c r="B630" s="9" t="str">
        <f>IFERROR(__xludf.DUMMYFUNCTION(" QUERY(Request_Import!A630:H630, ""Select B"")"),"")</f>
        <v/>
      </c>
      <c r="C630" s="1" t="str">
        <f>IFERROR(__xludf.DUMMYFUNCTION(" QUERY(Request_Import!A630:H630, ""Select C"")"),"")</f>
        <v/>
      </c>
      <c r="D630" s="1" t="str">
        <f>IFERROR(__xludf.DUMMYFUNCTION(" QUERY(Request_Import!A630:H630, ""Select D"")"),"")</f>
        <v/>
      </c>
      <c r="E630" s="1" t="str">
        <f>IFERROR(__xludf.DUMMYFUNCTION(" QUERY(Request_Import!A630:H630, ""Select E"")"),"")</f>
        <v/>
      </c>
      <c r="F630" s="1" t="str">
        <f>IFERROR(__xludf.DUMMYFUNCTION(" QUERY(Request_Import!A630:H630, ""Select G"")"),"")</f>
        <v/>
      </c>
      <c r="G630" s="1" t="str">
        <f>IFERROR(__xludf.DUMMYFUNCTION(" QUERY(Request_Import!A630:H630, ""Select H"")"),"")</f>
        <v/>
      </c>
      <c r="H630" s="1" t="str">
        <f>IFERROR(__xludf.DUMMYFUNCTION(" IF(ISBLANK(B630), """", TIMEVALUE(ARRAYFORMULA(QUERY(Request_Import!D630:K630, ""Select I""))))"),"")</f>
        <v/>
      </c>
      <c r="I630" s="1" t="str">
        <f>IFERROR(__xludf.DUMMYFUNCTION(" QUERY(Request_Import!A630:J630, ""Select F"")"),"")</f>
        <v/>
      </c>
      <c r="J630" s="1" t="str">
        <f>IFERROR(__xludf.DUMMYFUNCTION(" QUERY(Request_Import!A630:J630, ""Select J"")"),"")</f>
        <v/>
      </c>
    </row>
    <row r="631">
      <c r="A631" s="9" t="str">
        <f t="array" ref="A631">IF(ISBLANK(B631), "", concatenate("R", ROW()))</f>
        <v/>
      </c>
      <c r="B631" s="9" t="str">
        <f>IFERROR(__xludf.DUMMYFUNCTION(" QUERY(Request_Import!A631:H631, ""Select B"")"),"")</f>
        <v/>
      </c>
      <c r="C631" s="1" t="str">
        <f>IFERROR(__xludf.DUMMYFUNCTION(" QUERY(Request_Import!A631:H631, ""Select C"")"),"")</f>
        <v/>
      </c>
      <c r="D631" s="1" t="str">
        <f>IFERROR(__xludf.DUMMYFUNCTION(" QUERY(Request_Import!A631:H631, ""Select D"")"),"")</f>
        <v/>
      </c>
      <c r="E631" s="1" t="str">
        <f>IFERROR(__xludf.DUMMYFUNCTION(" QUERY(Request_Import!A631:H631, ""Select E"")"),"")</f>
        <v/>
      </c>
      <c r="F631" s="1" t="str">
        <f>IFERROR(__xludf.DUMMYFUNCTION(" QUERY(Request_Import!A631:H631, ""Select G"")"),"")</f>
        <v/>
      </c>
      <c r="G631" s="1" t="str">
        <f>IFERROR(__xludf.DUMMYFUNCTION(" QUERY(Request_Import!A631:H631, ""Select H"")"),"")</f>
        <v/>
      </c>
      <c r="H631" s="1" t="str">
        <f>IFERROR(__xludf.DUMMYFUNCTION(" IF(ISBLANK(B631), """", TIMEVALUE(ARRAYFORMULA(QUERY(Request_Import!D631:K631, ""Select I""))))"),"")</f>
        <v/>
      </c>
      <c r="I631" s="1" t="str">
        <f>IFERROR(__xludf.DUMMYFUNCTION(" QUERY(Request_Import!A631:J631, ""Select F"")"),"")</f>
        <v/>
      </c>
      <c r="J631" s="1" t="str">
        <f>IFERROR(__xludf.DUMMYFUNCTION(" QUERY(Request_Import!A631:J631, ""Select J"")"),"")</f>
        <v/>
      </c>
    </row>
    <row r="632">
      <c r="A632" s="9" t="str">
        <f t="array" ref="A632">IF(ISBLANK(B632), "", concatenate("R", ROW()))</f>
        <v/>
      </c>
      <c r="B632" s="9" t="str">
        <f>IFERROR(__xludf.DUMMYFUNCTION(" QUERY(Request_Import!A632:H632, ""Select B"")"),"")</f>
        <v/>
      </c>
      <c r="C632" s="1" t="str">
        <f>IFERROR(__xludf.DUMMYFUNCTION(" QUERY(Request_Import!A632:H632, ""Select C"")"),"")</f>
        <v/>
      </c>
      <c r="D632" s="1" t="str">
        <f>IFERROR(__xludf.DUMMYFUNCTION(" QUERY(Request_Import!A632:H632, ""Select D"")"),"")</f>
        <v/>
      </c>
      <c r="E632" s="1" t="str">
        <f>IFERROR(__xludf.DUMMYFUNCTION(" QUERY(Request_Import!A632:H632, ""Select E"")"),"")</f>
        <v/>
      </c>
      <c r="F632" s="1" t="str">
        <f>IFERROR(__xludf.DUMMYFUNCTION(" QUERY(Request_Import!A632:H632, ""Select G"")"),"")</f>
        <v/>
      </c>
      <c r="G632" s="1" t="str">
        <f>IFERROR(__xludf.DUMMYFUNCTION(" QUERY(Request_Import!A632:H632, ""Select H"")"),"")</f>
        <v/>
      </c>
      <c r="H632" s="1" t="str">
        <f>IFERROR(__xludf.DUMMYFUNCTION(" IF(ISBLANK(B632), """", TIMEVALUE(ARRAYFORMULA(QUERY(Request_Import!D632:K632, ""Select I""))))"),"")</f>
        <v/>
      </c>
      <c r="I632" s="1" t="str">
        <f>IFERROR(__xludf.DUMMYFUNCTION(" QUERY(Request_Import!A632:J632, ""Select F"")"),"")</f>
        <v/>
      </c>
      <c r="J632" s="1" t="str">
        <f>IFERROR(__xludf.DUMMYFUNCTION(" QUERY(Request_Import!A632:J632, ""Select J"")"),"")</f>
        <v/>
      </c>
    </row>
    <row r="633">
      <c r="A633" s="9" t="str">
        <f t="array" ref="A633">IF(ISBLANK(B633), "", concatenate("R", ROW()))</f>
        <v/>
      </c>
      <c r="B633" s="9" t="str">
        <f>IFERROR(__xludf.DUMMYFUNCTION(" QUERY(Request_Import!A633:H633, ""Select B"")"),"")</f>
        <v/>
      </c>
      <c r="C633" s="1" t="str">
        <f>IFERROR(__xludf.DUMMYFUNCTION(" QUERY(Request_Import!A633:H633, ""Select C"")"),"")</f>
        <v/>
      </c>
      <c r="D633" s="1" t="str">
        <f>IFERROR(__xludf.DUMMYFUNCTION(" QUERY(Request_Import!A633:H633, ""Select D"")"),"")</f>
        <v/>
      </c>
      <c r="E633" s="1" t="str">
        <f>IFERROR(__xludf.DUMMYFUNCTION(" QUERY(Request_Import!A633:H633, ""Select E"")"),"")</f>
        <v/>
      </c>
      <c r="F633" s="1" t="str">
        <f>IFERROR(__xludf.DUMMYFUNCTION(" QUERY(Request_Import!A633:H633, ""Select G"")"),"")</f>
        <v/>
      </c>
      <c r="G633" s="1" t="str">
        <f>IFERROR(__xludf.DUMMYFUNCTION(" QUERY(Request_Import!A633:H633, ""Select H"")"),"")</f>
        <v/>
      </c>
      <c r="H633" s="1" t="str">
        <f>IFERROR(__xludf.DUMMYFUNCTION(" IF(ISBLANK(B633), """", TIMEVALUE(ARRAYFORMULA(QUERY(Request_Import!D633:K633, ""Select I""))))"),"")</f>
        <v/>
      </c>
      <c r="I633" s="1" t="str">
        <f>IFERROR(__xludf.DUMMYFUNCTION(" QUERY(Request_Import!A633:J633, ""Select F"")"),"")</f>
        <v/>
      </c>
      <c r="J633" s="1" t="str">
        <f>IFERROR(__xludf.DUMMYFUNCTION(" QUERY(Request_Import!A633:J633, ""Select J"")"),"")</f>
        <v/>
      </c>
    </row>
    <row r="634">
      <c r="A634" s="9" t="str">
        <f t="array" ref="A634">IF(ISBLANK(B634), "", concatenate("R", ROW()))</f>
        <v/>
      </c>
      <c r="B634" s="9" t="str">
        <f>IFERROR(__xludf.DUMMYFUNCTION(" QUERY(Request_Import!A634:H634, ""Select B"")"),"")</f>
        <v/>
      </c>
      <c r="C634" s="1" t="str">
        <f>IFERROR(__xludf.DUMMYFUNCTION(" QUERY(Request_Import!A634:H634, ""Select C"")"),"")</f>
        <v/>
      </c>
      <c r="D634" s="1" t="str">
        <f>IFERROR(__xludf.DUMMYFUNCTION(" QUERY(Request_Import!A634:H634, ""Select D"")"),"")</f>
        <v/>
      </c>
      <c r="E634" s="1" t="str">
        <f>IFERROR(__xludf.DUMMYFUNCTION(" QUERY(Request_Import!A634:H634, ""Select E"")"),"")</f>
        <v/>
      </c>
      <c r="F634" s="1" t="str">
        <f>IFERROR(__xludf.DUMMYFUNCTION(" QUERY(Request_Import!A634:H634, ""Select G"")"),"")</f>
        <v/>
      </c>
      <c r="G634" s="1" t="str">
        <f>IFERROR(__xludf.DUMMYFUNCTION(" QUERY(Request_Import!A634:H634, ""Select H"")"),"")</f>
        <v/>
      </c>
      <c r="H634" s="1" t="str">
        <f>IFERROR(__xludf.DUMMYFUNCTION(" IF(ISBLANK(B634), """", TIMEVALUE(ARRAYFORMULA(QUERY(Request_Import!D634:K634, ""Select I""))))"),"")</f>
        <v/>
      </c>
      <c r="I634" s="1" t="str">
        <f>IFERROR(__xludf.DUMMYFUNCTION(" QUERY(Request_Import!A634:J634, ""Select F"")"),"")</f>
        <v/>
      </c>
      <c r="J634" s="1" t="str">
        <f>IFERROR(__xludf.DUMMYFUNCTION(" QUERY(Request_Import!A634:J634, ""Select J"")"),"")</f>
        <v/>
      </c>
    </row>
    <row r="635">
      <c r="A635" s="9" t="str">
        <f t="array" ref="A635">IF(ISBLANK(B635), "", concatenate("R", ROW()))</f>
        <v/>
      </c>
      <c r="B635" s="9" t="str">
        <f>IFERROR(__xludf.DUMMYFUNCTION(" QUERY(Request_Import!A635:H635, ""Select B"")"),"")</f>
        <v/>
      </c>
      <c r="C635" s="1" t="str">
        <f>IFERROR(__xludf.DUMMYFUNCTION(" QUERY(Request_Import!A635:H635, ""Select C"")"),"")</f>
        <v/>
      </c>
      <c r="D635" s="1" t="str">
        <f>IFERROR(__xludf.DUMMYFUNCTION(" QUERY(Request_Import!A635:H635, ""Select D"")"),"")</f>
        <v/>
      </c>
      <c r="E635" s="1" t="str">
        <f>IFERROR(__xludf.DUMMYFUNCTION(" QUERY(Request_Import!A635:H635, ""Select E"")"),"")</f>
        <v/>
      </c>
      <c r="F635" s="1" t="str">
        <f>IFERROR(__xludf.DUMMYFUNCTION(" QUERY(Request_Import!A635:H635, ""Select G"")"),"")</f>
        <v/>
      </c>
      <c r="G635" s="1" t="str">
        <f>IFERROR(__xludf.DUMMYFUNCTION(" QUERY(Request_Import!A635:H635, ""Select H"")"),"")</f>
        <v/>
      </c>
      <c r="H635" s="1" t="str">
        <f>IFERROR(__xludf.DUMMYFUNCTION(" IF(ISBLANK(B635), """", TIMEVALUE(ARRAYFORMULA(QUERY(Request_Import!D635:K635, ""Select I""))))"),"")</f>
        <v/>
      </c>
      <c r="I635" s="1" t="str">
        <f>IFERROR(__xludf.DUMMYFUNCTION(" QUERY(Request_Import!A635:J635, ""Select F"")"),"")</f>
        <v/>
      </c>
      <c r="J635" s="1" t="str">
        <f>IFERROR(__xludf.DUMMYFUNCTION(" QUERY(Request_Import!A635:J635, ""Select J"")"),"")</f>
        <v/>
      </c>
    </row>
    <row r="636">
      <c r="A636" s="9" t="str">
        <f t="array" ref="A636">IF(ISBLANK(B636), "", concatenate("R", ROW()))</f>
        <v/>
      </c>
      <c r="B636" s="9" t="str">
        <f>IFERROR(__xludf.DUMMYFUNCTION(" QUERY(Request_Import!A636:H636, ""Select B"")"),"")</f>
        <v/>
      </c>
      <c r="C636" s="1" t="str">
        <f>IFERROR(__xludf.DUMMYFUNCTION(" QUERY(Request_Import!A636:H636, ""Select C"")"),"")</f>
        <v/>
      </c>
      <c r="D636" s="1" t="str">
        <f>IFERROR(__xludf.DUMMYFUNCTION(" QUERY(Request_Import!A636:H636, ""Select D"")"),"")</f>
        <v/>
      </c>
      <c r="E636" s="1" t="str">
        <f>IFERROR(__xludf.DUMMYFUNCTION(" QUERY(Request_Import!A636:H636, ""Select E"")"),"")</f>
        <v/>
      </c>
      <c r="F636" s="1" t="str">
        <f>IFERROR(__xludf.DUMMYFUNCTION(" QUERY(Request_Import!A636:H636, ""Select G"")"),"")</f>
        <v/>
      </c>
      <c r="G636" s="1" t="str">
        <f>IFERROR(__xludf.DUMMYFUNCTION(" QUERY(Request_Import!A636:H636, ""Select H"")"),"")</f>
        <v/>
      </c>
      <c r="H636" s="1" t="str">
        <f>IFERROR(__xludf.DUMMYFUNCTION(" IF(ISBLANK(B636), """", TIMEVALUE(ARRAYFORMULA(QUERY(Request_Import!D636:K636, ""Select I""))))"),"")</f>
        <v/>
      </c>
      <c r="I636" s="1" t="str">
        <f>IFERROR(__xludf.DUMMYFUNCTION(" QUERY(Request_Import!A636:J636, ""Select F"")"),"")</f>
        <v/>
      </c>
      <c r="J636" s="1" t="str">
        <f>IFERROR(__xludf.DUMMYFUNCTION(" QUERY(Request_Import!A636:J636, ""Select J"")"),"")</f>
        <v/>
      </c>
    </row>
    <row r="637">
      <c r="A637" s="9" t="str">
        <f t="array" ref="A637">IF(ISBLANK(B637), "", concatenate("R", ROW()))</f>
        <v/>
      </c>
      <c r="B637" s="9" t="str">
        <f>IFERROR(__xludf.DUMMYFUNCTION(" QUERY(Request_Import!A637:H637, ""Select B"")"),"")</f>
        <v/>
      </c>
      <c r="C637" s="1" t="str">
        <f>IFERROR(__xludf.DUMMYFUNCTION(" QUERY(Request_Import!A637:H637, ""Select C"")"),"")</f>
        <v/>
      </c>
      <c r="D637" s="1" t="str">
        <f>IFERROR(__xludf.DUMMYFUNCTION(" QUERY(Request_Import!A637:H637, ""Select D"")"),"")</f>
        <v/>
      </c>
      <c r="E637" s="1" t="str">
        <f>IFERROR(__xludf.DUMMYFUNCTION(" QUERY(Request_Import!A637:H637, ""Select E"")"),"")</f>
        <v/>
      </c>
      <c r="F637" s="1" t="str">
        <f>IFERROR(__xludf.DUMMYFUNCTION(" QUERY(Request_Import!A637:H637, ""Select G"")"),"")</f>
        <v/>
      </c>
      <c r="G637" s="1" t="str">
        <f>IFERROR(__xludf.DUMMYFUNCTION(" QUERY(Request_Import!A637:H637, ""Select H"")"),"")</f>
        <v/>
      </c>
      <c r="H637" s="1" t="str">
        <f>IFERROR(__xludf.DUMMYFUNCTION(" IF(ISBLANK(B637), """", TIMEVALUE(ARRAYFORMULA(QUERY(Request_Import!D637:K637, ""Select I""))))"),"")</f>
        <v/>
      </c>
      <c r="I637" s="1" t="str">
        <f>IFERROR(__xludf.DUMMYFUNCTION(" QUERY(Request_Import!A637:J637, ""Select F"")"),"")</f>
        <v/>
      </c>
      <c r="J637" s="1" t="str">
        <f>IFERROR(__xludf.DUMMYFUNCTION(" QUERY(Request_Import!A637:J637, ""Select J"")"),"")</f>
        <v/>
      </c>
    </row>
    <row r="638">
      <c r="A638" s="9" t="str">
        <f t="array" ref="A638">IF(ISBLANK(B638), "", concatenate("R", ROW()))</f>
        <v/>
      </c>
      <c r="B638" s="9" t="str">
        <f>IFERROR(__xludf.DUMMYFUNCTION(" QUERY(Request_Import!A638:H638, ""Select B"")"),"")</f>
        <v/>
      </c>
      <c r="C638" s="1" t="str">
        <f>IFERROR(__xludf.DUMMYFUNCTION(" QUERY(Request_Import!A638:H638, ""Select C"")"),"")</f>
        <v/>
      </c>
      <c r="D638" s="1" t="str">
        <f>IFERROR(__xludf.DUMMYFUNCTION(" QUERY(Request_Import!A638:H638, ""Select D"")"),"")</f>
        <v/>
      </c>
      <c r="E638" s="1" t="str">
        <f>IFERROR(__xludf.DUMMYFUNCTION(" QUERY(Request_Import!A638:H638, ""Select E"")"),"")</f>
        <v/>
      </c>
      <c r="F638" s="1" t="str">
        <f>IFERROR(__xludf.DUMMYFUNCTION(" QUERY(Request_Import!A638:H638, ""Select G"")"),"")</f>
        <v/>
      </c>
      <c r="G638" s="1" t="str">
        <f>IFERROR(__xludf.DUMMYFUNCTION(" QUERY(Request_Import!A638:H638, ""Select H"")"),"")</f>
        <v/>
      </c>
      <c r="H638" s="1" t="str">
        <f>IFERROR(__xludf.DUMMYFUNCTION(" IF(ISBLANK(B638), """", TIMEVALUE(ARRAYFORMULA(QUERY(Request_Import!D638:K638, ""Select I""))))"),"")</f>
        <v/>
      </c>
      <c r="I638" s="1" t="str">
        <f>IFERROR(__xludf.DUMMYFUNCTION(" QUERY(Request_Import!A638:J638, ""Select F"")"),"")</f>
        <v/>
      </c>
      <c r="J638" s="1" t="str">
        <f>IFERROR(__xludf.DUMMYFUNCTION(" QUERY(Request_Import!A638:J638, ""Select J"")"),"")</f>
        <v/>
      </c>
    </row>
    <row r="639">
      <c r="A639" s="9" t="str">
        <f t="array" ref="A639">IF(ISBLANK(B639), "", concatenate("R", ROW()))</f>
        <v/>
      </c>
      <c r="B639" s="9" t="str">
        <f>IFERROR(__xludf.DUMMYFUNCTION(" QUERY(Request_Import!A639:H639, ""Select B"")"),"")</f>
        <v/>
      </c>
      <c r="C639" s="1" t="str">
        <f>IFERROR(__xludf.DUMMYFUNCTION(" QUERY(Request_Import!A639:H639, ""Select C"")"),"")</f>
        <v/>
      </c>
      <c r="D639" s="1" t="str">
        <f>IFERROR(__xludf.DUMMYFUNCTION(" QUERY(Request_Import!A639:H639, ""Select D"")"),"")</f>
        <v/>
      </c>
      <c r="E639" s="1" t="str">
        <f>IFERROR(__xludf.DUMMYFUNCTION(" QUERY(Request_Import!A639:H639, ""Select E"")"),"")</f>
        <v/>
      </c>
      <c r="F639" s="1" t="str">
        <f>IFERROR(__xludf.DUMMYFUNCTION(" QUERY(Request_Import!A639:H639, ""Select G"")"),"")</f>
        <v/>
      </c>
      <c r="G639" s="1" t="str">
        <f>IFERROR(__xludf.DUMMYFUNCTION(" QUERY(Request_Import!A639:H639, ""Select H"")"),"")</f>
        <v/>
      </c>
      <c r="H639" s="1" t="str">
        <f>IFERROR(__xludf.DUMMYFUNCTION(" IF(ISBLANK(B639), """", TIMEVALUE(ARRAYFORMULA(QUERY(Request_Import!D639:K639, ""Select I""))))"),"")</f>
        <v/>
      </c>
      <c r="I639" s="1" t="str">
        <f>IFERROR(__xludf.DUMMYFUNCTION(" QUERY(Request_Import!A639:J639, ""Select F"")"),"")</f>
        <v/>
      </c>
      <c r="J639" s="1" t="str">
        <f>IFERROR(__xludf.DUMMYFUNCTION(" QUERY(Request_Import!A639:J639, ""Select J"")"),"")</f>
        <v/>
      </c>
    </row>
    <row r="640">
      <c r="A640" s="9" t="str">
        <f t="array" ref="A640">IF(ISBLANK(B640), "", concatenate("R", ROW()))</f>
        <v/>
      </c>
      <c r="B640" s="9" t="str">
        <f>IFERROR(__xludf.DUMMYFUNCTION(" QUERY(Request_Import!A640:H640, ""Select B"")"),"")</f>
        <v/>
      </c>
      <c r="C640" s="1" t="str">
        <f>IFERROR(__xludf.DUMMYFUNCTION(" QUERY(Request_Import!A640:H640, ""Select C"")"),"")</f>
        <v/>
      </c>
      <c r="D640" s="1" t="str">
        <f>IFERROR(__xludf.DUMMYFUNCTION(" QUERY(Request_Import!A640:H640, ""Select D"")"),"")</f>
        <v/>
      </c>
      <c r="E640" s="1" t="str">
        <f>IFERROR(__xludf.DUMMYFUNCTION(" QUERY(Request_Import!A640:H640, ""Select E"")"),"")</f>
        <v/>
      </c>
      <c r="F640" s="1" t="str">
        <f>IFERROR(__xludf.DUMMYFUNCTION(" QUERY(Request_Import!A640:H640, ""Select G"")"),"")</f>
        <v/>
      </c>
      <c r="G640" s="1" t="str">
        <f>IFERROR(__xludf.DUMMYFUNCTION(" QUERY(Request_Import!A640:H640, ""Select H"")"),"")</f>
        <v/>
      </c>
      <c r="H640" s="1" t="str">
        <f>IFERROR(__xludf.DUMMYFUNCTION(" IF(ISBLANK(B640), """", TIMEVALUE(ARRAYFORMULA(QUERY(Request_Import!D640:K640, ""Select I""))))"),"")</f>
        <v/>
      </c>
      <c r="I640" s="1" t="str">
        <f>IFERROR(__xludf.DUMMYFUNCTION(" QUERY(Request_Import!A640:J640, ""Select F"")"),"")</f>
        <v/>
      </c>
      <c r="J640" s="1" t="str">
        <f>IFERROR(__xludf.DUMMYFUNCTION(" QUERY(Request_Import!A640:J640, ""Select J"")"),"")</f>
        <v/>
      </c>
    </row>
    <row r="641">
      <c r="A641" s="9" t="str">
        <f t="array" ref="A641">IF(ISBLANK(B641), "", concatenate("R", ROW()))</f>
        <v/>
      </c>
      <c r="B641" s="9" t="str">
        <f>IFERROR(__xludf.DUMMYFUNCTION(" QUERY(Request_Import!A641:H641, ""Select B"")"),"")</f>
        <v/>
      </c>
      <c r="C641" s="1" t="str">
        <f>IFERROR(__xludf.DUMMYFUNCTION(" QUERY(Request_Import!A641:H641, ""Select C"")"),"")</f>
        <v/>
      </c>
      <c r="D641" s="1" t="str">
        <f>IFERROR(__xludf.DUMMYFUNCTION(" QUERY(Request_Import!A641:H641, ""Select D"")"),"")</f>
        <v/>
      </c>
      <c r="E641" s="1" t="str">
        <f>IFERROR(__xludf.DUMMYFUNCTION(" QUERY(Request_Import!A641:H641, ""Select E"")"),"")</f>
        <v/>
      </c>
      <c r="F641" s="1" t="str">
        <f>IFERROR(__xludf.DUMMYFUNCTION(" QUERY(Request_Import!A641:H641, ""Select G"")"),"")</f>
        <v/>
      </c>
      <c r="G641" s="1" t="str">
        <f>IFERROR(__xludf.DUMMYFUNCTION(" QUERY(Request_Import!A641:H641, ""Select H"")"),"")</f>
        <v/>
      </c>
      <c r="H641" s="1" t="str">
        <f>IFERROR(__xludf.DUMMYFUNCTION(" IF(ISBLANK(B641), """", TIMEVALUE(ARRAYFORMULA(QUERY(Request_Import!D641:K641, ""Select I""))))"),"")</f>
        <v/>
      </c>
      <c r="I641" s="1" t="str">
        <f>IFERROR(__xludf.DUMMYFUNCTION(" QUERY(Request_Import!A641:J641, ""Select F"")"),"")</f>
        <v/>
      </c>
      <c r="J641" s="1" t="str">
        <f>IFERROR(__xludf.DUMMYFUNCTION(" QUERY(Request_Import!A641:J641, ""Select J"")"),"")</f>
        <v/>
      </c>
    </row>
    <row r="642">
      <c r="A642" s="9" t="str">
        <f t="array" ref="A642">IF(ISBLANK(B642), "", concatenate("R", ROW()))</f>
        <v/>
      </c>
      <c r="B642" s="9" t="str">
        <f>IFERROR(__xludf.DUMMYFUNCTION(" QUERY(Request_Import!A642:H642, ""Select B"")"),"")</f>
        <v/>
      </c>
      <c r="C642" s="1" t="str">
        <f>IFERROR(__xludf.DUMMYFUNCTION(" QUERY(Request_Import!A642:H642, ""Select C"")"),"")</f>
        <v/>
      </c>
      <c r="D642" s="1" t="str">
        <f>IFERROR(__xludf.DUMMYFUNCTION(" QUERY(Request_Import!A642:H642, ""Select D"")"),"")</f>
        <v/>
      </c>
      <c r="E642" s="1" t="str">
        <f>IFERROR(__xludf.DUMMYFUNCTION(" QUERY(Request_Import!A642:H642, ""Select E"")"),"")</f>
        <v/>
      </c>
      <c r="F642" s="1" t="str">
        <f>IFERROR(__xludf.DUMMYFUNCTION(" QUERY(Request_Import!A642:H642, ""Select G"")"),"")</f>
        <v/>
      </c>
      <c r="G642" s="1" t="str">
        <f>IFERROR(__xludf.DUMMYFUNCTION(" QUERY(Request_Import!A642:H642, ""Select H"")"),"")</f>
        <v/>
      </c>
      <c r="H642" s="1" t="str">
        <f>IFERROR(__xludf.DUMMYFUNCTION(" IF(ISBLANK(B642), """", TIMEVALUE(ARRAYFORMULA(QUERY(Request_Import!D642:K642, ""Select I""))))"),"")</f>
        <v/>
      </c>
      <c r="I642" s="1" t="str">
        <f>IFERROR(__xludf.DUMMYFUNCTION(" QUERY(Request_Import!A642:J642, ""Select F"")"),"")</f>
        <v/>
      </c>
      <c r="J642" s="1" t="str">
        <f>IFERROR(__xludf.DUMMYFUNCTION(" QUERY(Request_Import!A642:J642, ""Select J"")"),"")</f>
        <v/>
      </c>
    </row>
    <row r="643">
      <c r="A643" s="9" t="str">
        <f t="array" ref="A643">IF(ISBLANK(B643), "", concatenate("R", ROW()))</f>
        <v/>
      </c>
      <c r="B643" s="9" t="str">
        <f>IFERROR(__xludf.DUMMYFUNCTION(" QUERY(Request_Import!A643:H643, ""Select B"")"),"")</f>
        <v/>
      </c>
      <c r="C643" s="1" t="str">
        <f>IFERROR(__xludf.DUMMYFUNCTION(" QUERY(Request_Import!A643:H643, ""Select C"")"),"")</f>
        <v/>
      </c>
      <c r="D643" s="1" t="str">
        <f>IFERROR(__xludf.DUMMYFUNCTION(" QUERY(Request_Import!A643:H643, ""Select D"")"),"")</f>
        <v/>
      </c>
      <c r="E643" s="1" t="str">
        <f>IFERROR(__xludf.DUMMYFUNCTION(" QUERY(Request_Import!A643:H643, ""Select E"")"),"")</f>
        <v/>
      </c>
      <c r="F643" s="1" t="str">
        <f>IFERROR(__xludf.DUMMYFUNCTION(" QUERY(Request_Import!A643:H643, ""Select G"")"),"")</f>
        <v/>
      </c>
      <c r="G643" s="1" t="str">
        <f>IFERROR(__xludf.DUMMYFUNCTION(" QUERY(Request_Import!A643:H643, ""Select H"")"),"")</f>
        <v/>
      </c>
      <c r="H643" s="1" t="str">
        <f>IFERROR(__xludf.DUMMYFUNCTION(" IF(ISBLANK(B643), """", TIMEVALUE(ARRAYFORMULA(QUERY(Request_Import!D643:K643, ""Select I""))))"),"")</f>
        <v/>
      </c>
      <c r="I643" s="1" t="str">
        <f>IFERROR(__xludf.DUMMYFUNCTION(" QUERY(Request_Import!A643:J643, ""Select F"")"),"")</f>
        <v/>
      </c>
      <c r="J643" s="1" t="str">
        <f>IFERROR(__xludf.DUMMYFUNCTION(" QUERY(Request_Import!A643:J643, ""Select J"")"),"")</f>
        <v/>
      </c>
    </row>
    <row r="644">
      <c r="A644" s="9" t="str">
        <f t="array" ref="A644">IF(ISBLANK(B644), "", concatenate("R", ROW()))</f>
        <v/>
      </c>
      <c r="B644" s="9" t="str">
        <f>IFERROR(__xludf.DUMMYFUNCTION(" QUERY(Request_Import!A644:H644, ""Select B"")"),"")</f>
        <v/>
      </c>
      <c r="C644" s="1" t="str">
        <f>IFERROR(__xludf.DUMMYFUNCTION(" QUERY(Request_Import!A644:H644, ""Select C"")"),"")</f>
        <v/>
      </c>
      <c r="D644" s="1" t="str">
        <f>IFERROR(__xludf.DUMMYFUNCTION(" QUERY(Request_Import!A644:H644, ""Select D"")"),"")</f>
        <v/>
      </c>
      <c r="E644" s="1" t="str">
        <f>IFERROR(__xludf.DUMMYFUNCTION(" QUERY(Request_Import!A644:H644, ""Select E"")"),"")</f>
        <v/>
      </c>
      <c r="F644" s="1" t="str">
        <f>IFERROR(__xludf.DUMMYFUNCTION(" QUERY(Request_Import!A644:H644, ""Select G"")"),"")</f>
        <v/>
      </c>
      <c r="G644" s="1" t="str">
        <f>IFERROR(__xludf.DUMMYFUNCTION(" QUERY(Request_Import!A644:H644, ""Select H"")"),"")</f>
        <v/>
      </c>
      <c r="H644" s="1" t="str">
        <f>IFERROR(__xludf.DUMMYFUNCTION(" IF(ISBLANK(B644), """", TIMEVALUE(ARRAYFORMULA(QUERY(Request_Import!D644:K644, ""Select I""))))"),"")</f>
        <v/>
      </c>
      <c r="I644" s="1" t="str">
        <f>IFERROR(__xludf.DUMMYFUNCTION(" QUERY(Request_Import!A644:J644, ""Select F"")"),"")</f>
        <v/>
      </c>
      <c r="J644" s="1" t="str">
        <f>IFERROR(__xludf.DUMMYFUNCTION(" QUERY(Request_Import!A644:J644, ""Select J"")"),"")</f>
        <v/>
      </c>
    </row>
    <row r="645">
      <c r="A645" s="9" t="str">
        <f t="array" ref="A645">IF(ISBLANK(B645), "", concatenate("R", ROW()))</f>
        <v/>
      </c>
      <c r="B645" s="9" t="str">
        <f>IFERROR(__xludf.DUMMYFUNCTION(" QUERY(Request_Import!A645:H645, ""Select B"")"),"")</f>
        <v/>
      </c>
      <c r="C645" s="1" t="str">
        <f>IFERROR(__xludf.DUMMYFUNCTION(" QUERY(Request_Import!A645:H645, ""Select C"")"),"")</f>
        <v/>
      </c>
      <c r="D645" s="1" t="str">
        <f>IFERROR(__xludf.DUMMYFUNCTION(" QUERY(Request_Import!A645:H645, ""Select D"")"),"")</f>
        <v/>
      </c>
      <c r="E645" s="1" t="str">
        <f>IFERROR(__xludf.DUMMYFUNCTION(" QUERY(Request_Import!A645:H645, ""Select E"")"),"")</f>
        <v/>
      </c>
      <c r="F645" s="1" t="str">
        <f>IFERROR(__xludf.DUMMYFUNCTION(" QUERY(Request_Import!A645:H645, ""Select G"")"),"")</f>
        <v/>
      </c>
      <c r="G645" s="1" t="str">
        <f>IFERROR(__xludf.DUMMYFUNCTION(" QUERY(Request_Import!A645:H645, ""Select H"")"),"")</f>
        <v/>
      </c>
      <c r="H645" s="1" t="str">
        <f>IFERROR(__xludf.DUMMYFUNCTION(" IF(ISBLANK(B645), """", TIMEVALUE(ARRAYFORMULA(QUERY(Request_Import!D645:K645, ""Select I""))))"),"")</f>
        <v/>
      </c>
      <c r="I645" s="1" t="str">
        <f>IFERROR(__xludf.DUMMYFUNCTION(" QUERY(Request_Import!A645:J645, ""Select F"")"),"")</f>
        <v/>
      </c>
      <c r="J645" s="1" t="str">
        <f>IFERROR(__xludf.DUMMYFUNCTION(" QUERY(Request_Import!A645:J645, ""Select J"")"),"")</f>
        <v/>
      </c>
    </row>
    <row r="646">
      <c r="A646" s="9" t="str">
        <f t="array" ref="A646">IF(ISBLANK(B646), "", concatenate("R", ROW()))</f>
        <v/>
      </c>
      <c r="B646" s="9" t="str">
        <f>IFERROR(__xludf.DUMMYFUNCTION(" QUERY(Request_Import!A646:H646, ""Select B"")"),"")</f>
        <v/>
      </c>
      <c r="C646" s="1" t="str">
        <f>IFERROR(__xludf.DUMMYFUNCTION(" QUERY(Request_Import!A646:H646, ""Select C"")"),"")</f>
        <v/>
      </c>
      <c r="D646" s="1" t="str">
        <f>IFERROR(__xludf.DUMMYFUNCTION(" QUERY(Request_Import!A646:H646, ""Select D"")"),"")</f>
        <v/>
      </c>
      <c r="E646" s="1" t="str">
        <f>IFERROR(__xludf.DUMMYFUNCTION(" QUERY(Request_Import!A646:H646, ""Select E"")"),"")</f>
        <v/>
      </c>
      <c r="F646" s="1" t="str">
        <f>IFERROR(__xludf.DUMMYFUNCTION(" QUERY(Request_Import!A646:H646, ""Select G"")"),"")</f>
        <v/>
      </c>
      <c r="G646" s="1" t="str">
        <f>IFERROR(__xludf.DUMMYFUNCTION(" QUERY(Request_Import!A646:H646, ""Select H"")"),"")</f>
        <v/>
      </c>
      <c r="H646" s="1" t="str">
        <f>IFERROR(__xludf.DUMMYFUNCTION(" IF(ISBLANK(B646), """", TIMEVALUE(ARRAYFORMULA(QUERY(Request_Import!D646:K646, ""Select I""))))"),"")</f>
        <v/>
      </c>
      <c r="I646" s="1" t="str">
        <f>IFERROR(__xludf.DUMMYFUNCTION(" QUERY(Request_Import!A646:J646, ""Select F"")"),"")</f>
        <v/>
      </c>
      <c r="J646" s="1" t="str">
        <f>IFERROR(__xludf.DUMMYFUNCTION(" QUERY(Request_Import!A646:J646, ""Select J"")"),"")</f>
        <v/>
      </c>
    </row>
    <row r="647">
      <c r="A647" s="9" t="str">
        <f t="array" ref="A647">IF(ISBLANK(B647), "", concatenate("R", ROW()))</f>
        <v/>
      </c>
      <c r="B647" s="9" t="str">
        <f>IFERROR(__xludf.DUMMYFUNCTION(" QUERY(Request_Import!A647:H647, ""Select B"")"),"")</f>
        <v/>
      </c>
      <c r="C647" s="1" t="str">
        <f>IFERROR(__xludf.DUMMYFUNCTION(" QUERY(Request_Import!A647:H647, ""Select C"")"),"")</f>
        <v/>
      </c>
      <c r="D647" s="1" t="str">
        <f>IFERROR(__xludf.DUMMYFUNCTION(" QUERY(Request_Import!A647:H647, ""Select D"")"),"")</f>
        <v/>
      </c>
      <c r="E647" s="1" t="str">
        <f>IFERROR(__xludf.DUMMYFUNCTION(" QUERY(Request_Import!A647:H647, ""Select E"")"),"")</f>
        <v/>
      </c>
      <c r="F647" s="1" t="str">
        <f>IFERROR(__xludf.DUMMYFUNCTION(" QUERY(Request_Import!A647:H647, ""Select G"")"),"")</f>
        <v/>
      </c>
      <c r="G647" s="1" t="str">
        <f>IFERROR(__xludf.DUMMYFUNCTION(" QUERY(Request_Import!A647:H647, ""Select H"")"),"")</f>
        <v/>
      </c>
      <c r="H647" s="1" t="str">
        <f>IFERROR(__xludf.DUMMYFUNCTION(" IF(ISBLANK(B647), """", TIMEVALUE(ARRAYFORMULA(QUERY(Request_Import!D647:K647, ""Select I""))))"),"")</f>
        <v/>
      </c>
      <c r="I647" s="1" t="str">
        <f>IFERROR(__xludf.DUMMYFUNCTION(" QUERY(Request_Import!A647:J647, ""Select F"")"),"")</f>
        <v/>
      </c>
      <c r="J647" s="1" t="str">
        <f>IFERROR(__xludf.DUMMYFUNCTION(" QUERY(Request_Import!A647:J647, ""Select J"")"),"")</f>
        <v/>
      </c>
    </row>
    <row r="648">
      <c r="A648" s="9" t="str">
        <f t="array" ref="A648">IF(ISBLANK(B648), "", concatenate("R", ROW()))</f>
        <v/>
      </c>
      <c r="B648" s="9" t="str">
        <f>IFERROR(__xludf.DUMMYFUNCTION(" QUERY(Request_Import!A648:H648, ""Select B"")"),"")</f>
        <v/>
      </c>
      <c r="C648" s="1" t="str">
        <f>IFERROR(__xludf.DUMMYFUNCTION(" QUERY(Request_Import!A648:H648, ""Select C"")"),"")</f>
        <v/>
      </c>
      <c r="D648" s="1" t="str">
        <f>IFERROR(__xludf.DUMMYFUNCTION(" QUERY(Request_Import!A648:H648, ""Select D"")"),"")</f>
        <v/>
      </c>
      <c r="E648" s="1" t="str">
        <f>IFERROR(__xludf.DUMMYFUNCTION(" QUERY(Request_Import!A648:H648, ""Select E"")"),"")</f>
        <v/>
      </c>
      <c r="F648" s="1" t="str">
        <f>IFERROR(__xludf.DUMMYFUNCTION(" QUERY(Request_Import!A648:H648, ""Select G"")"),"")</f>
        <v/>
      </c>
      <c r="G648" s="1" t="str">
        <f>IFERROR(__xludf.DUMMYFUNCTION(" QUERY(Request_Import!A648:H648, ""Select H"")"),"")</f>
        <v/>
      </c>
      <c r="H648" s="1" t="str">
        <f>IFERROR(__xludf.DUMMYFUNCTION(" IF(ISBLANK(B648), """", TIMEVALUE(ARRAYFORMULA(QUERY(Request_Import!D648:K648, ""Select I""))))"),"")</f>
        <v/>
      </c>
      <c r="I648" s="1" t="str">
        <f>IFERROR(__xludf.DUMMYFUNCTION(" QUERY(Request_Import!A648:J648, ""Select F"")"),"")</f>
        <v/>
      </c>
      <c r="J648" s="1" t="str">
        <f>IFERROR(__xludf.DUMMYFUNCTION(" QUERY(Request_Import!A648:J648, ""Select J"")"),"")</f>
        <v/>
      </c>
    </row>
    <row r="649">
      <c r="A649" s="9" t="str">
        <f t="array" ref="A649">IF(ISBLANK(B649), "", concatenate("R", ROW()))</f>
        <v/>
      </c>
      <c r="B649" s="9" t="str">
        <f>IFERROR(__xludf.DUMMYFUNCTION(" QUERY(Request_Import!A649:H649, ""Select B"")"),"")</f>
        <v/>
      </c>
      <c r="C649" s="1" t="str">
        <f>IFERROR(__xludf.DUMMYFUNCTION(" QUERY(Request_Import!A649:H649, ""Select C"")"),"")</f>
        <v/>
      </c>
      <c r="D649" s="1" t="str">
        <f>IFERROR(__xludf.DUMMYFUNCTION(" QUERY(Request_Import!A649:H649, ""Select D"")"),"")</f>
        <v/>
      </c>
      <c r="E649" s="1" t="str">
        <f>IFERROR(__xludf.DUMMYFUNCTION(" QUERY(Request_Import!A649:H649, ""Select E"")"),"")</f>
        <v/>
      </c>
      <c r="F649" s="1" t="str">
        <f>IFERROR(__xludf.DUMMYFUNCTION(" QUERY(Request_Import!A649:H649, ""Select G"")"),"")</f>
        <v/>
      </c>
      <c r="G649" s="1" t="str">
        <f>IFERROR(__xludf.DUMMYFUNCTION(" QUERY(Request_Import!A649:H649, ""Select H"")"),"")</f>
        <v/>
      </c>
      <c r="H649" s="1" t="str">
        <f>IFERROR(__xludf.DUMMYFUNCTION(" IF(ISBLANK(B649), """", TIMEVALUE(ARRAYFORMULA(QUERY(Request_Import!D649:K649, ""Select I""))))"),"")</f>
        <v/>
      </c>
      <c r="I649" s="1" t="str">
        <f>IFERROR(__xludf.DUMMYFUNCTION(" QUERY(Request_Import!A649:J649, ""Select F"")"),"")</f>
        <v/>
      </c>
      <c r="J649" s="1" t="str">
        <f>IFERROR(__xludf.DUMMYFUNCTION(" QUERY(Request_Import!A649:J649, ""Select J"")"),"")</f>
        <v/>
      </c>
    </row>
    <row r="650">
      <c r="A650" s="9" t="str">
        <f t="array" ref="A650">IF(ISBLANK(B650), "", concatenate("R", ROW()))</f>
        <v/>
      </c>
      <c r="B650" s="9" t="str">
        <f>IFERROR(__xludf.DUMMYFUNCTION(" QUERY(Request_Import!A650:H650, ""Select B"")"),"")</f>
        <v/>
      </c>
      <c r="C650" s="1" t="str">
        <f>IFERROR(__xludf.DUMMYFUNCTION(" QUERY(Request_Import!A650:H650, ""Select C"")"),"")</f>
        <v/>
      </c>
      <c r="D650" s="1" t="str">
        <f>IFERROR(__xludf.DUMMYFUNCTION(" QUERY(Request_Import!A650:H650, ""Select D"")"),"")</f>
        <v/>
      </c>
      <c r="E650" s="1" t="str">
        <f>IFERROR(__xludf.DUMMYFUNCTION(" QUERY(Request_Import!A650:H650, ""Select E"")"),"")</f>
        <v/>
      </c>
      <c r="F650" s="1" t="str">
        <f>IFERROR(__xludf.DUMMYFUNCTION(" QUERY(Request_Import!A650:H650, ""Select G"")"),"")</f>
        <v/>
      </c>
      <c r="G650" s="1" t="str">
        <f>IFERROR(__xludf.DUMMYFUNCTION(" QUERY(Request_Import!A650:H650, ""Select H"")"),"")</f>
        <v/>
      </c>
      <c r="H650" s="1" t="str">
        <f>IFERROR(__xludf.DUMMYFUNCTION(" IF(ISBLANK(B650), """", TIMEVALUE(ARRAYFORMULA(QUERY(Request_Import!D650:K650, ""Select I""))))"),"")</f>
        <v/>
      </c>
      <c r="I650" s="1" t="str">
        <f>IFERROR(__xludf.DUMMYFUNCTION(" QUERY(Request_Import!A650:J650, ""Select F"")"),"")</f>
        <v/>
      </c>
      <c r="J650" s="1" t="str">
        <f>IFERROR(__xludf.DUMMYFUNCTION(" QUERY(Request_Import!A650:J650, ""Select J"")"),"")</f>
        <v/>
      </c>
    </row>
    <row r="651">
      <c r="A651" s="9" t="str">
        <f t="array" ref="A651">IF(ISBLANK(B651), "", concatenate("R", ROW()))</f>
        <v/>
      </c>
      <c r="B651" s="9" t="str">
        <f>IFERROR(__xludf.DUMMYFUNCTION(" QUERY(Request_Import!A651:H651, ""Select B"")"),"")</f>
        <v/>
      </c>
      <c r="C651" s="1" t="str">
        <f>IFERROR(__xludf.DUMMYFUNCTION(" QUERY(Request_Import!A651:H651, ""Select C"")"),"")</f>
        <v/>
      </c>
      <c r="D651" s="1" t="str">
        <f>IFERROR(__xludf.DUMMYFUNCTION(" QUERY(Request_Import!A651:H651, ""Select D"")"),"")</f>
        <v/>
      </c>
      <c r="E651" s="1" t="str">
        <f>IFERROR(__xludf.DUMMYFUNCTION(" QUERY(Request_Import!A651:H651, ""Select E"")"),"")</f>
        <v/>
      </c>
      <c r="F651" s="1" t="str">
        <f>IFERROR(__xludf.DUMMYFUNCTION(" QUERY(Request_Import!A651:H651, ""Select G"")"),"")</f>
        <v/>
      </c>
      <c r="G651" s="1" t="str">
        <f>IFERROR(__xludf.DUMMYFUNCTION(" QUERY(Request_Import!A651:H651, ""Select H"")"),"")</f>
        <v/>
      </c>
      <c r="H651" s="1" t="str">
        <f>IFERROR(__xludf.DUMMYFUNCTION(" IF(ISBLANK(B651), """", TIMEVALUE(ARRAYFORMULA(QUERY(Request_Import!D651:K651, ""Select I""))))"),"")</f>
        <v/>
      </c>
      <c r="I651" s="1" t="str">
        <f>IFERROR(__xludf.DUMMYFUNCTION(" QUERY(Request_Import!A651:J651, ""Select F"")"),"")</f>
        <v/>
      </c>
      <c r="J651" s="1" t="str">
        <f>IFERROR(__xludf.DUMMYFUNCTION(" QUERY(Request_Import!A651:J651, ""Select J"")"),"")</f>
        <v/>
      </c>
    </row>
    <row r="652">
      <c r="A652" s="9" t="str">
        <f t="array" ref="A652">IF(ISBLANK(B652), "", concatenate("R", ROW()))</f>
        <v/>
      </c>
      <c r="B652" s="9" t="str">
        <f>IFERROR(__xludf.DUMMYFUNCTION(" QUERY(Request_Import!A652:H652, ""Select B"")"),"")</f>
        <v/>
      </c>
      <c r="C652" s="1" t="str">
        <f>IFERROR(__xludf.DUMMYFUNCTION(" QUERY(Request_Import!A652:H652, ""Select C"")"),"")</f>
        <v/>
      </c>
      <c r="D652" s="1" t="str">
        <f>IFERROR(__xludf.DUMMYFUNCTION(" QUERY(Request_Import!A652:H652, ""Select D"")"),"")</f>
        <v/>
      </c>
      <c r="E652" s="1" t="str">
        <f>IFERROR(__xludf.DUMMYFUNCTION(" QUERY(Request_Import!A652:H652, ""Select E"")"),"")</f>
        <v/>
      </c>
      <c r="F652" s="1" t="str">
        <f>IFERROR(__xludf.DUMMYFUNCTION(" QUERY(Request_Import!A652:H652, ""Select G"")"),"")</f>
        <v/>
      </c>
      <c r="G652" s="1" t="str">
        <f>IFERROR(__xludf.DUMMYFUNCTION(" QUERY(Request_Import!A652:H652, ""Select H"")"),"")</f>
        <v/>
      </c>
      <c r="H652" s="1" t="str">
        <f>IFERROR(__xludf.DUMMYFUNCTION(" IF(ISBLANK(B652), """", TIMEVALUE(ARRAYFORMULA(QUERY(Request_Import!D652:K652, ""Select I""))))"),"")</f>
        <v/>
      </c>
      <c r="I652" s="1" t="str">
        <f>IFERROR(__xludf.DUMMYFUNCTION(" QUERY(Request_Import!A652:J652, ""Select F"")"),"")</f>
        <v/>
      </c>
      <c r="J652" s="1" t="str">
        <f>IFERROR(__xludf.DUMMYFUNCTION(" QUERY(Request_Import!A652:J652, ""Select J"")"),"")</f>
        <v/>
      </c>
    </row>
    <row r="653">
      <c r="A653" s="9" t="str">
        <f t="array" ref="A653">IF(ISBLANK(B653), "", concatenate("R", ROW()))</f>
        <v/>
      </c>
      <c r="B653" s="9" t="str">
        <f>IFERROR(__xludf.DUMMYFUNCTION(" QUERY(Request_Import!A653:H653, ""Select B"")"),"")</f>
        <v/>
      </c>
      <c r="C653" s="1" t="str">
        <f>IFERROR(__xludf.DUMMYFUNCTION(" QUERY(Request_Import!A653:H653, ""Select C"")"),"")</f>
        <v/>
      </c>
      <c r="D653" s="1" t="str">
        <f>IFERROR(__xludf.DUMMYFUNCTION(" QUERY(Request_Import!A653:H653, ""Select D"")"),"")</f>
        <v/>
      </c>
      <c r="E653" s="1" t="str">
        <f>IFERROR(__xludf.DUMMYFUNCTION(" QUERY(Request_Import!A653:H653, ""Select E"")"),"")</f>
        <v/>
      </c>
      <c r="F653" s="1" t="str">
        <f>IFERROR(__xludf.DUMMYFUNCTION(" QUERY(Request_Import!A653:H653, ""Select G"")"),"")</f>
        <v/>
      </c>
      <c r="G653" s="1" t="str">
        <f>IFERROR(__xludf.DUMMYFUNCTION(" QUERY(Request_Import!A653:H653, ""Select H"")"),"")</f>
        <v/>
      </c>
      <c r="H653" s="1" t="str">
        <f>IFERROR(__xludf.DUMMYFUNCTION(" IF(ISBLANK(B653), """", TIMEVALUE(ARRAYFORMULA(QUERY(Request_Import!D653:K653, ""Select I""))))"),"")</f>
        <v/>
      </c>
      <c r="I653" s="1" t="str">
        <f>IFERROR(__xludf.DUMMYFUNCTION(" QUERY(Request_Import!A653:J653, ""Select F"")"),"")</f>
        <v/>
      </c>
      <c r="J653" s="1" t="str">
        <f>IFERROR(__xludf.DUMMYFUNCTION(" QUERY(Request_Import!A653:J653, ""Select J"")"),"")</f>
        <v/>
      </c>
    </row>
    <row r="654">
      <c r="A654" s="9" t="str">
        <f t="array" ref="A654">IF(ISBLANK(B654), "", concatenate("R", ROW()))</f>
        <v/>
      </c>
      <c r="B654" s="9" t="str">
        <f>IFERROR(__xludf.DUMMYFUNCTION(" QUERY(Request_Import!A654:H654, ""Select B"")"),"")</f>
        <v/>
      </c>
      <c r="C654" s="1" t="str">
        <f>IFERROR(__xludf.DUMMYFUNCTION(" QUERY(Request_Import!A654:H654, ""Select C"")"),"")</f>
        <v/>
      </c>
      <c r="D654" s="1" t="str">
        <f>IFERROR(__xludf.DUMMYFUNCTION(" QUERY(Request_Import!A654:H654, ""Select D"")"),"")</f>
        <v/>
      </c>
      <c r="E654" s="1" t="str">
        <f>IFERROR(__xludf.DUMMYFUNCTION(" QUERY(Request_Import!A654:H654, ""Select E"")"),"")</f>
        <v/>
      </c>
      <c r="F654" s="1" t="str">
        <f>IFERROR(__xludf.DUMMYFUNCTION(" QUERY(Request_Import!A654:H654, ""Select G"")"),"")</f>
        <v/>
      </c>
      <c r="G654" s="1" t="str">
        <f>IFERROR(__xludf.DUMMYFUNCTION(" QUERY(Request_Import!A654:H654, ""Select H"")"),"")</f>
        <v/>
      </c>
      <c r="H654" s="1" t="str">
        <f>IFERROR(__xludf.DUMMYFUNCTION(" IF(ISBLANK(B654), """", TIMEVALUE(ARRAYFORMULA(QUERY(Request_Import!D654:K654, ""Select I""))))"),"")</f>
        <v/>
      </c>
      <c r="I654" s="1" t="str">
        <f>IFERROR(__xludf.DUMMYFUNCTION(" QUERY(Request_Import!A654:J654, ""Select F"")"),"")</f>
        <v/>
      </c>
      <c r="J654" s="1" t="str">
        <f>IFERROR(__xludf.DUMMYFUNCTION(" QUERY(Request_Import!A654:J654, ""Select J"")"),"")</f>
        <v/>
      </c>
    </row>
    <row r="655">
      <c r="A655" s="9" t="str">
        <f t="array" ref="A655">IF(ISBLANK(B655), "", concatenate("R", ROW()))</f>
        <v/>
      </c>
      <c r="B655" s="9" t="str">
        <f>IFERROR(__xludf.DUMMYFUNCTION(" QUERY(Request_Import!A655:H655, ""Select B"")"),"")</f>
        <v/>
      </c>
      <c r="C655" s="1" t="str">
        <f>IFERROR(__xludf.DUMMYFUNCTION(" QUERY(Request_Import!A655:H655, ""Select C"")"),"")</f>
        <v/>
      </c>
      <c r="D655" s="1" t="str">
        <f>IFERROR(__xludf.DUMMYFUNCTION(" QUERY(Request_Import!A655:H655, ""Select D"")"),"")</f>
        <v/>
      </c>
      <c r="E655" s="1" t="str">
        <f>IFERROR(__xludf.DUMMYFUNCTION(" QUERY(Request_Import!A655:H655, ""Select E"")"),"")</f>
        <v/>
      </c>
      <c r="F655" s="1" t="str">
        <f>IFERROR(__xludf.DUMMYFUNCTION(" QUERY(Request_Import!A655:H655, ""Select G"")"),"")</f>
        <v/>
      </c>
      <c r="G655" s="1" t="str">
        <f>IFERROR(__xludf.DUMMYFUNCTION(" QUERY(Request_Import!A655:H655, ""Select H"")"),"")</f>
        <v/>
      </c>
      <c r="H655" s="1" t="str">
        <f>IFERROR(__xludf.DUMMYFUNCTION(" IF(ISBLANK(B655), """", TIMEVALUE(ARRAYFORMULA(QUERY(Request_Import!D655:K655, ""Select I""))))"),"")</f>
        <v/>
      </c>
      <c r="I655" s="1" t="str">
        <f>IFERROR(__xludf.DUMMYFUNCTION(" QUERY(Request_Import!A655:J655, ""Select F"")"),"")</f>
        <v/>
      </c>
      <c r="J655" s="1" t="str">
        <f>IFERROR(__xludf.DUMMYFUNCTION(" QUERY(Request_Import!A655:J655, ""Select J"")"),"")</f>
        <v/>
      </c>
    </row>
    <row r="656">
      <c r="A656" s="9" t="str">
        <f t="array" ref="A656">IF(ISBLANK(B656), "", concatenate("R", ROW()))</f>
        <v/>
      </c>
      <c r="B656" s="9" t="str">
        <f>IFERROR(__xludf.DUMMYFUNCTION(" QUERY(Request_Import!A656:H656, ""Select B"")"),"")</f>
        <v/>
      </c>
      <c r="C656" s="1" t="str">
        <f>IFERROR(__xludf.DUMMYFUNCTION(" QUERY(Request_Import!A656:H656, ""Select C"")"),"")</f>
        <v/>
      </c>
      <c r="D656" s="1" t="str">
        <f>IFERROR(__xludf.DUMMYFUNCTION(" QUERY(Request_Import!A656:H656, ""Select D"")"),"")</f>
        <v/>
      </c>
      <c r="E656" s="1" t="str">
        <f>IFERROR(__xludf.DUMMYFUNCTION(" QUERY(Request_Import!A656:H656, ""Select E"")"),"")</f>
        <v/>
      </c>
      <c r="F656" s="1" t="str">
        <f>IFERROR(__xludf.DUMMYFUNCTION(" QUERY(Request_Import!A656:H656, ""Select G"")"),"")</f>
        <v/>
      </c>
      <c r="G656" s="1" t="str">
        <f>IFERROR(__xludf.DUMMYFUNCTION(" QUERY(Request_Import!A656:H656, ""Select H"")"),"")</f>
        <v/>
      </c>
      <c r="H656" s="1" t="str">
        <f>IFERROR(__xludf.DUMMYFUNCTION(" IF(ISBLANK(B656), """", TIMEVALUE(ARRAYFORMULA(QUERY(Request_Import!D656:K656, ""Select I""))))"),"")</f>
        <v/>
      </c>
      <c r="I656" s="1" t="str">
        <f>IFERROR(__xludf.DUMMYFUNCTION(" QUERY(Request_Import!A656:J656, ""Select F"")"),"")</f>
        <v/>
      </c>
      <c r="J656" s="1" t="str">
        <f>IFERROR(__xludf.DUMMYFUNCTION(" QUERY(Request_Import!A656:J656, ""Select J"")"),"")</f>
        <v/>
      </c>
    </row>
    <row r="657">
      <c r="A657" s="9" t="str">
        <f t="array" ref="A657">IF(ISBLANK(B657), "", concatenate("R", ROW()))</f>
        <v/>
      </c>
      <c r="B657" s="9" t="str">
        <f>IFERROR(__xludf.DUMMYFUNCTION(" QUERY(Request_Import!A657:H657, ""Select B"")"),"")</f>
        <v/>
      </c>
      <c r="C657" s="1" t="str">
        <f>IFERROR(__xludf.DUMMYFUNCTION(" QUERY(Request_Import!A657:H657, ""Select C"")"),"")</f>
        <v/>
      </c>
      <c r="D657" s="1" t="str">
        <f>IFERROR(__xludf.DUMMYFUNCTION(" QUERY(Request_Import!A657:H657, ""Select D"")"),"")</f>
        <v/>
      </c>
      <c r="E657" s="1" t="str">
        <f>IFERROR(__xludf.DUMMYFUNCTION(" QUERY(Request_Import!A657:H657, ""Select E"")"),"")</f>
        <v/>
      </c>
      <c r="F657" s="1" t="str">
        <f>IFERROR(__xludf.DUMMYFUNCTION(" QUERY(Request_Import!A657:H657, ""Select G"")"),"")</f>
        <v/>
      </c>
      <c r="G657" s="1" t="str">
        <f>IFERROR(__xludf.DUMMYFUNCTION(" QUERY(Request_Import!A657:H657, ""Select H"")"),"")</f>
        <v/>
      </c>
      <c r="H657" s="1" t="str">
        <f>IFERROR(__xludf.DUMMYFUNCTION(" IF(ISBLANK(B657), """", TIMEVALUE(ARRAYFORMULA(QUERY(Request_Import!D657:K657, ""Select I""))))"),"")</f>
        <v/>
      </c>
      <c r="I657" s="1" t="str">
        <f>IFERROR(__xludf.DUMMYFUNCTION(" QUERY(Request_Import!A657:J657, ""Select F"")"),"")</f>
        <v/>
      </c>
      <c r="J657" s="1" t="str">
        <f>IFERROR(__xludf.DUMMYFUNCTION(" QUERY(Request_Import!A657:J657, ""Select J"")"),"")</f>
        <v/>
      </c>
    </row>
    <row r="658">
      <c r="A658" s="9" t="str">
        <f t="array" ref="A658">IF(ISBLANK(B658), "", concatenate("R", ROW()))</f>
        <v/>
      </c>
      <c r="B658" s="9" t="str">
        <f>IFERROR(__xludf.DUMMYFUNCTION(" QUERY(Request_Import!A658:H658, ""Select B"")"),"")</f>
        <v/>
      </c>
      <c r="C658" s="1" t="str">
        <f>IFERROR(__xludf.DUMMYFUNCTION(" QUERY(Request_Import!A658:H658, ""Select C"")"),"")</f>
        <v/>
      </c>
      <c r="D658" s="1" t="str">
        <f>IFERROR(__xludf.DUMMYFUNCTION(" QUERY(Request_Import!A658:H658, ""Select D"")"),"")</f>
        <v/>
      </c>
      <c r="E658" s="1" t="str">
        <f>IFERROR(__xludf.DUMMYFUNCTION(" QUERY(Request_Import!A658:H658, ""Select E"")"),"")</f>
        <v/>
      </c>
      <c r="F658" s="1" t="str">
        <f>IFERROR(__xludf.DUMMYFUNCTION(" QUERY(Request_Import!A658:H658, ""Select G"")"),"")</f>
        <v/>
      </c>
      <c r="G658" s="1" t="str">
        <f>IFERROR(__xludf.DUMMYFUNCTION(" QUERY(Request_Import!A658:H658, ""Select H"")"),"")</f>
        <v/>
      </c>
      <c r="H658" s="1" t="str">
        <f>IFERROR(__xludf.DUMMYFUNCTION(" IF(ISBLANK(B658), """", TIMEVALUE(ARRAYFORMULA(QUERY(Request_Import!D658:K658, ""Select I""))))"),"")</f>
        <v/>
      </c>
      <c r="I658" s="1" t="str">
        <f>IFERROR(__xludf.DUMMYFUNCTION(" QUERY(Request_Import!A658:J658, ""Select F"")"),"")</f>
        <v/>
      </c>
      <c r="J658" s="1" t="str">
        <f>IFERROR(__xludf.DUMMYFUNCTION(" QUERY(Request_Import!A658:J658, ""Select J"")"),"")</f>
        <v/>
      </c>
    </row>
    <row r="659">
      <c r="A659" s="9" t="str">
        <f t="array" ref="A659">IF(ISBLANK(B659), "", concatenate("R", ROW()))</f>
        <v/>
      </c>
      <c r="B659" s="9" t="str">
        <f>IFERROR(__xludf.DUMMYFUNCTION(" QUERY(Request_Import!A659:H659, ""Select B"")"),"")</f>
        <v/>
      </c>
      <c r="C659" s="1" t="str">
        <f>IFERROR(__xludf.DUMMYFUNCTION(" QUERY(Request_Import!A659:H659, ""Select C"")"),"")</f>
        <v/>
      </c>
      <c r="D659" s="1" t="str">
        <f>IFERROR(__xludf.DUMMYFUNCTION(" QUERY(Request_Import!A659:H659, ""Select D"")"),"")</f>
        <v/>
      </c>
      <c r="E659" s="1" t="str">
        <f>IFERROR(__xludf.DUMMYFUNCTION(" QUERY(Request_Import!A659:H659, ""Select E"")"),"")</f>
        <v/>
      </c>
      <c r="F659" s="1" t="str">
        <f>IFERROR(__xludf.DUMMYFUNCTION(" QUERY(Request_Import!A659:H659, ""Select G"")"),"")</f>
        <v/>
      </c>
      <c r="G659" s="1" t="str">
        <f>IFERROR(__xludf.DUMMYFUNCTION(" QUERY(Request_Import!A659:H659, ""Select H"")"),"")</f>
        <v/>
      </c>
      <c r="H659" s="1" t="str">
        <f>IFERROR(__xludf.DUMMYFUNCTION(" IF(ISBLANK(B659), """", TIMEVALUE(ARRAYFORMULA(QUERY(Request_Import!D659:K659, ""Select I""))))"),"")</f>
        <v/>
      </c>
      <c r="I659" s="1" t="str">
        <f>IFERROR(__xludf.DUMMYFUNCTION(" QUERY(Request_Import!A659:J659, ""Select F"")"),"")</f>
        <v/>
      </c>
      <c r="J659" s="1" t="str">
        <f>IFERROR(__xludf.DUMMYFUNCTION(" QUERY(Request_Import!A659:J659, ""Select J"")"),"")</f>
        <v/>
      </c>
    </row>
    <row r="660">
      <c r="A660" s="9" t="str">
        <f t="array" ref="A660">IF(ISBLANK(B660), "", concatenate("R", ROW()))</f>
        <v/>
      </c>
      <c r="B660" s="9" t="str">
        <f>IFERROR(__xludf.DUMMYFUNCTION(" QUERY(Request_Import!A660:H660, ""Select B"")"),"")</f>
        <v/>
      </c>
      <c r="C660" s="1" t="str">
        <f>IFERROR(__xludf.DUMMYFUNCTION(" QUERY(Request_Import!A660:H660, ""Select C"")"),"")</f>
        <v/>
      </c>
      <c r="D660" s="1" t="str">
        <f>IFERROR(__xludf.DUMMYFUNCTION(" QUERY(Request_Import!A660:H660, ""Select D"")"),"")</f>
        <v/>
      </c>
      <c r="E660" s="1" t="str">
        <f>IFERROR(__xludf.DUMMYFUNCTION(" QUERY(Request_Import!A660:H660, ""Select E"")"),"")</f>
        <v/>
      </c>
      <c r="F660" s="1" t="str">
        <f>IFERROR(__xludf.DUMMYFUNCTION(" QUERY(Request_Import!A660:H660, ""Select G"")"),"")</f>
        <v/>
      </c>
      <c r="G660" s="1" t="str">
        <f>IFERROR(__xludf.DUMMYFUNCTION(" QUERY(Request_Import!A660:H660, ""Select H"")"),"")</f>
        <v/>
      </c>
      <c r="H660" s="1" t="str">
        <f>IFERROR(__xludf.DUMMYFUNCTION(" IF(ISBLANK(B660), """", TIMEVALUE(ARRAYFORMULA(QUERY(Request_Import!D660:K660, ""Select I""))))"),"")</f>
        <v/>
      </c>
      <c r="I660" s="1" t="str">
        <f>IFERROR(__xludf.DUMMYFUNCTION(" QUERY(Request_Import!A660:J660, ""Select F"")"),"")</f>
        <v/>
      </c>
      <c r="J660" s="1" t="str">
        <f>IFERROR(__xludf.DUMMYFUNCTION(" QUERY(Request_Import!A660:J660, ""Select J"")"),"")</f>
        <v/>
      </c>
    </row>
    <row r="661">
      <c r="A661" s="9" t="str">
        <f t="array" ref="A661">IF(ISBLANK(B661), "", concatenate("R", ROW()))</f>
        <v/>
      </c>
      <c r="B661" s="9" t="str">
        <f>IFERROR(__xludf.DUMMYFUNCTION(" QUERY(Request_Import!A661:H661, ""Select B"")"),"")</f>
        <v/>
      </c>
      <c r="C661" s="1" t="str">
        <f>IFERROR(__xludf.DUMMYFUNCTION(" QUERY(Request_Import!A661:H661, ""Select C"")"),"")</f>
        <v/>
      </c>
      <c r="D661" s="1" t="str">
        <f>IFERROR(__xludf.DUMMYFUNCTION(" QUERY(Request_Import!A661:H661, ""Select D"")"),"")</f>
        <v/>
      </c>
      <c r="E661" s="1" t="str">
        <f>IFERROR(__xludf.DUMMYFUNCTION(" QUERY(Request_Import!A661:H661, ""Select E"")"),"")</f>
        <v/>
      </c>
      <c r="F661" s="1" t="str">
        <f>IFERROR(__xludf.DUMMYFUNCTION(" QUERY(Request_Import!A661:H661, ""Select G"")"),"")</f>
        <v/>
      </c>
      <c r="G661" s="1" t="str">
        <f>IFERROR(__xludf.DUMMYFUNCTION(" QUERY(Request_Import!A661:H661, ""Select H"")"),"")</f>
        <v/>
      </c>
      <c r="H661" s="1" t="str">
        <f>IFERROR(__xludf.DUMMYFUNCTION(" IF(ISBLANK(B661), """", TIMEVALUE(ARRAYFORMULA(QUERY(Request_Import!D661:K661, ""Select I""))))"),"")</f>
        <v/>
      </c>
      <c r="I661" s="1" t="str">
        <f>IFERROR(__xludf.DUMMYFUNCTION(" QUERY(Request_Import!A661:J661, ""Select F"")"),"")</f>
        <v/>
      </c>
      <c r="J661" s="1" t="str">
        <f>IFERROR(__xludf.DUMMYFUNCTION(" QUERY(Request_Import!A661:J661, ""Select J"")"),"")</f>
        <v/>
      </c>
    </row>
    <row r="662">
      <c r="A662" s="9" t="str">
        <f t="array" ref="A662">IF(ISBLANK(B662), "", concatenate("R", ROW()))</f>
        <v/>
      </c>
      <c r="B662" s="9" t="str">
        <f>IFERROR(__xludf.DUMMYFUNCTION(" QUERY(Request_Import!A662:H662, ""Select B"")"),"")</f>
        <v/>
      </c>
      <c r="C662" s="1" t="str">
        <f>IFERROR(__xludf.DUMMYFUNCTION(" QUERY(Request_Import!A662:H662, ""Select C"")"),"")</f>
        <v/>
      </c>
      <c r="D662" s="1" t="str">
        <f>IFERROR(__xludf.DUMMYFUNCTION(" QUERY(Request_Import!A662:H662, ""Select D"")"),"")</f>
        <v/>
      </c>
      <c r="E662" s="1" t="str">
        <f>IFERROR(__xludf.DUMMYFUNCTION(" QUERY(Request_Import!A662:H662, ""Select E"")"),"")</f>
        <v/>
      </c>
      <c r="F662" s="1" t="str">
        <f>IFERROR(__xludf.DUMMYFUNCTION(" QUERY(Request_Import!A662:H662, ""Select G"")"),"")</f>
        <v/>
      </c>
      <c r="G662" s="1" t="str">
        <f>IFERROR(__xludf.DUMMYFUNCTION(" QUERY(Request_Import!A662:H662, ""Select H"")"),"")</f>
        <v/>
      </c>
      <c r="H662" s="1" t="str">
        <f>IFERROR(__xludf.DUMMYFUNCTION(" IF(ISBLANK(B662), """", TIMEVALUE(ARRAYFORMULA(QUERY(Request_Import!D662:K662, ""Select I""))))"),"")</f>
        <v/>
      </c>
      <c r="I662" s="1" t="str">
        <f>IFERROR(__xludf.DUMMYFUNCTION(" QUERY(Request_Import!A662:J662, ""Select F"")"),"")</f>
        <v/>
      </c>
      <c r="J662" s="1" t="str">
        <f>IFERROR(__xludf.DUMMYFUNCTION(" QUERY(Request_Import!A662:J662, ""Select J"")"),"")</f>
        <v/>
      </c>
    </row>
    <row r="663">
      <c r="A663" s="9" t="str">
        <f t="array" ref="A663">IF(ISBLANK(B663), "", concatenate("R", ROW()))</f>
        <v/>
      </c>
      <c r="B663" s="9" t="str">
        <f>IFERROR(__xludf.DUMMYFUNCTION(" QUERY(Request_Import!A663:H663, ""Select B"")"),"")</f>
        <v/>
      </c>
      <c r="C663" s="1" t="str">
        <f>IFERROR(__xludf.DUMMYFUNCTION(" QUERY(Request_Import!A663:H663, ""Select C"")"),"")</f>
        <v/>
      </c>
      <c r="D663" s="1" t="str">
        <f>IFERROR(__xludf.DUMMYFUNCTION(" QUERY(Request_Import!A663:H663, ""Select D"")"),"")</f>
        <v/>
      </c>
      <c r="E663" s="1" t="str">
        <f>IFERROR(__xludf.DUMMYFUNCTION(" QUERY(Request_Import!A663:H663, ""Select E"")"),"")</f>
        <v/>
      </c>
      <c r="F663" s="1" t="str">
        <f>IFERROR(__xludf.DUMMYFUNCTION(" QUERY(Request_Import!A663:H663, ""Select G"")"),"")</f>
        <v/>
      </c>
      <c r="G663" s="1" t="str">
        <f>IFERROR(__xludf.DUMMYFUNCTION(" QUERY(Request_Import!A663:H663, ""Select H"")"),"")</f>
        <v/>
      </c>
      <c r="H663" s="1" t="str">
        <f>IFERROR(__xludf.DUMMYFUNCTION(" IF(ISBLANK(B663), """", TIMEVALUE(ARRAYFORMULA(QUERY(Request_Import!D663:K663, ""Select I""))))"),"")</f>
        <v/>
      </c>
      <c r="I663" s="1" t="str">
        <f>IFERROR(__xludf.DUMMYFUNCTION(" QUERY(Request_Import!A663:J663, ""Select F"")"),"")</f>
        <v/>
      </c>
      <c r="J663" s="1" t="str">
        <f>IFERROR(__xludf.DUMMYFUNCTION(" QUERY(Request_Import!A663:J663, ""Select J"")"),"")</f>
        <v/>
      </c>
    </row>
    <row r="664">
      <c r="A664" s="9" t="str">
        <f t="array" ref="A664">IF(ISBLANK(B664), "", concatenate("R", ROW()))</f>
        <v/>
      </c>
      <c r="B664" s="9" t="str">
        <f>IFERROR(__xludf.DUMMYFUNCTION(" QUERY(Request_Import!A664:H664, ""Select B"")"),"")</f>
        <v/>
      </c>
      <c r="C664" s="1" t="str">
        <f>IFERROR(__xludf.DUMMYFUNCTION(" QUERY(Request_Import!A664:H664, ""Select C"")"),"")</f>
        <v/>
      </c>
      <c r="D664" s="1" t="str">
        <f>IFERROR(__xludf.DUMMYFUNCTION(" QUERY(Request_Import!A664:H664, ""Select D"")"),"")</f>
        <v/>
      </c>
      <c r="E664" s="1" t="str">
        <f>IFERROR(__xludf.DUMMYFUNCTION(" QUERY(Request_Import!A664:H664, ""Select E"")"),"")</f>
        <v/>
      </c>
      <c r="F664" s="1" t="str">
        <f>IFERROR(__xludf.DUMMYFUNCTION(" QUERY(Request_Import!A664:H664, ""Select G"")"),"")</f>
        <v/>
      </c>
      <c r="G664" s="1" t="str">
        <f>IFERROR(__xludf.DUMMYFUNCTION(" QUERY(Request_Import!A664:H664, ""Select H"")"),"")</f>
        <v/>
      </c>
      <c r="H664" s="1" t="str">
        <f>IFERROR(__xludf.DUMMYFUNCTION(" IF(ISBLANK(B664), """", TIMEVALUE(ARRAYFORMULA(QUERY(Request_Import!D664:K664, ""Select I""))))"),"")</f>
        <v/>
      </c>
      <c r="I664" s="1" t="str">
        <f>IFERROR(__xludf.DUMMYFUNCTION(" QUERY(Request_Import!A664:J664, ""Select F"")"),"")</f>
        <v/>
      </c>
      <c r="J664" s="1" t="str">
        <f>IFERROR(__xludf.DUMMYFUNCTION(" QUERY(Request_Import!A664:J664, ""Select J"")"),"")</f>
        <v/>
      </c>
    </row>
    <row r="665">
      <c r="A665" s="9" t="str">
        <f t="array" ref="A665">IF(ISBLANK(B665), "", concatenate("R", ROW()))</f>
        <v/>
      </c>
      <c r="B665" s="9" t="str">
        <f>IFERROR(__xludf.DUMMYFUNCTION(" QUERY(Request_Import!A665:H665, ""Select B"")"),"")</f>
        <v/>
      </c>
      <c r="C665" s="1" t="str">
        <f>IFERROR(__xludf.DUMMYFUNCTION(" QUERY(Request_Import!A665:H665, ""Select C"")"),"")</f>
        <v/>
      </c>
      <c r="D665" s="1" t="str">
        <f>IFERROR(__xludf.DUMMYFUNCTION(" QUERY(Request_Import!A665:H665, ""Select D"")"),"")</f>
        <v/>
      </c>
      <c r="E665" s="1" t="str">
        <f>IFERROR(__xludf.DUMMYFUNCTION(" QUERY(Request_Import!A665:H665, ""Select E"")"),"")</f>
        <v/>
      </c>
      <c r="F665" s="1" t="str">
        <f>IFERROR(__xludf.DUMMYFUNCTION(" QUERY(Request_Import!A665:H665, ""Select G"")"),"")</f>
        <v/>
      </c>
      <c r="G665" s="1" t="str">
        <f>IFERROR(__xludf.DUMMYFUNCTION(" QUERY(Request_Import!A665:H665, ""Select H"")"),"")</f>
        <v/>
      </c>
      <c r="H665" s="1" t="str">
        <f>IFERROR(__xludf.DUMMYFUNCTION(" IF(ISBLANK(B665), """", TIMEVALUE(ARRAYFORMULA(QUERY(Request_Import!D665:K665, ""Select I""))))"),"")</f>
        <v/>
      </c>
      <c r="I665" s="1" t="str">
        <f>IFERROR(__xludf.DUMMYFUNCTION(" QUERY(Request_Import!A665:J665, ""Select F"")"),"")</f>
        <v/>
      </c>
      <c r="J665" s="1" t="str">
        <f>IFERROR(__xludf.DUMMYFUNCTION(" QUERY(Request_Import!A665:J665, ""Select J"")"),"")</f>
        <v/>
      </c>
    </row>
    <row r="666">
      <c r="A666" s="9" t="str">
        <f t="array" ref="A666">IF(ISBLANK(B666), "", concatenate("R", ROW()))</f>
        <v/>
      </c>
      <c r="B666" s="9" t="str">
        <f>IFERROR(__xludf.DUMMYFUNCTION(" QUERY(Request_Import!A666:H666, ""Select B"")"),"")</f>
        <v/>
      </c>
      <c r="C666" s="1" t="str">
        <f>IFERROR(__xludf.DUMMYFUNCTION(" QUERY(Request_Import!A666:H666, ""Select C"")"),"")</f>
        <v/>
      </c>
      <c r="D666" s="1" t="str">
        <f>IFERROR(__xludf.DUMMYFUNCTION(" QUERY(Request_Import!A666:H666, ""Select D"")"),"")</f>
        <v/>
      </c>
      <c r="E666" s="1" t="str">
        <f>IFERROR(__xludf.DUMMYFUNCTION(" QUERY(Request_Import!A666:H666, ""Select E"")"),"")</f>
        <v/>
      </c>
      <c r="F666" s="1" t="str">
        <f>IFERROR(__xludf.DUMMYFUNCTION(" QUERY(Request_Import!A666:H666, ""Select G"")"),"")</f>
        <v/>
      </c>
      <c r="G666" s="1" t="str">
        <f>IFERROR(__xludf.DUMMYFUNCTION(" QUERY(Request_Import!A666:H666, ""Select H"")"),"")</f>
        <v/>
      </c>
      <c r="H666" s="1" t="str">
        <f>IFERROR(__xludf.DUMMYFUNCTION(" IF(ISBLANK(B666), """", TIMEVALUE(ARRAYFORMULA(QUERY(Request_Import!D666:K666, ""Select I""))))"),"")</f>
        <v/>
      </c>
      <c r="I666" s="1" t="str">
        <f>IFERROR(__xludf.DUMMYFUNCTION(" QUERY(Request_Import!A666:J666, ""Select F"")"),"")</f>
        <v/>
      </c>
      <c r="J666" s="1" t="str">
        <f>IFERROR(__xludf.DUMMYFUNCTION(" QUERY(Request_Import!A666:J666, ""Select J"")"),"")</f>
        <v/>
      </c>
    </row>
    <row r="667">
      <c r="A667" s="9" t="str">
        <f t="array" ref="A667">IF(ISBLANK(B667), "", concatenate("R", ROW()))</f>
        <v/>
      </c>
      <c r="B667" s="9" t="str">
        <f>IFERROR(__xludf.DUMMYFUNCTION(" QUERY(Request_Import!A667:H667, ""Select B"")"),"")</f>
        <v/>
      </c>
      <c r="C667" s="1" t="str">
        <f>IFERROR(__xludf.DUMMYFUNCTION(" QUERY(Request_Import!A667:H667, ""Select C"")"),"")</f>
        <v/>
      </c>
      <c r="D667" s="1" t="str">
        <f>IFERROR(__xludf.DUMMYFUNCTION(" QUERY(Request_Import!A667:H667, ""Select D"")"),"")</f>
        <v/>
      </c>
      <c r="E667" s="1" t="str">
        <f>IFERROR(__xludf.DUMMYFUNCTION(" QUERY(Request_Import!A667:H667, ""Select E"")"),"")</f>
        <v/>
      </c>
      <c r="F667" s="1" t="str">
        <f>IFERROR(__xludf.DUMMYFUNCTION(" QUERY(Request_Import!A667:H667, ""Select G"")"),"")</f>
        <v/>
      </c>
      <c r="G667" s="1" t="str">
        <f>IFERROR(__xludf.DUMMYFUNCTION(" QUERY(Request_Import!A667:H667, ""Select H"")"),"")</f>
        <v/>
      </c>
      <c r="H667" s="1" t="str">
        <f>IFERROR(__xludf.DUMMYFUNCTION(" IF(ISBLANK(B667), """", TIMEVALUE(ARRAYFORMULA(QUERY(Request_Import!D667:K667, ""Select I""))))"),"")</f>
        <v/>
      </c>
      <c r="I667" s="1" t="str">
        <f>IFERROR(__xludf.DUMMYFUNCTION(" QUERY(Request_Import!A667:J667, ""Select F"")"),"")</f>
        <v/>
      </c>
      <c r="J667" s="1" t="str">
        <f>IFERROR(__xludf.DUMMYFUNCTION(" QUERY(Request_Import!A667:J667, ""Select J"")"),"")</f>
        <v/>
      </c>
    </row>
    <row r="668">
      <c r="A668" s="9" t="str">
        <f t="array" ref="A668">IF(ISBLANK(B668), "", concatenate("R", ROW()))</f>
        <v/>
      </c>
      <c r="B668" s="9" t="str">
        <f>IFERROR(__xludf.DUMMYFUNCTION(" QUERY(Request_Import!A668:H668, ""Select B"")"),"")</f>
        <v/>
      </c>
      <c r="C668" s="1" t="str">
        <f>IFERROR(__xludf.DUMMYFUNCTION(" QUERY(Request_Import!A668:H668, ""Select C"")"),"")</f>
        <v/>
      </c>
      <c r="D668" s="1" t="str">
        <f>IFERROR(__xludf.DUMMYFUNCTION(" QUERY(Request_Import!A668:H668, ""Select D"")"),"")</f>
        <v/>
      </c>
      <c r="E668" s="1" t="str">
        <f>IFERROR(__xludf.DUMMYFUNCTION(" QUERY(Request_Import!A668:H668, ""Select E"")"),"")</f>
        <v/>
      </c>
      <c r="F668" s="1" t="str">
        <f>IFERROR(__xludf.DUMMYFUNCTION(" QUERY(Request_Import!A668:H668, ""Select G"")"),"")</f>
        <v/>
      </c>
      <c r="G668" s="1" t="str">
        <f>IFERROR(__xludf.DUMMYFUNCTION(" QUERY(Request_Import!A668:H668, ""Select H"")"),"")</f>
        <v/>
      </c>
      <c r="H668" s="1" t="str">
        <f>IFERROR(__xludf.DUMMYFUNCTION(" IF(ISBLANK(B668), """", TIMEVALUE(ARRAYFORMULA(QUERY(Request_Import!D668:K668, ""Select I""))))"),"")</f>
        <v/>
      </c>
      <c r="I668" s="1" t="str">
        <f>IFERROR(__xludf.DUMMYFUNCTION(" QUERY(Request_Import!A668:J668, ""Select F"")"),"")</f>
        <v/>
      </c>
      <c r="J668" s="1" t="str">
        <f>IFERROR(__xludf.DUMMYFUNCTION(" QUERY(Request_Import!A668:J668, ""Select J"")"),"")</f>
        <v/>
      </c>
    </row>
    <row r="669">
      <c r="A669" s="9" t="str">
        <f t="array" ref="A669">IF(ISBLANK(B669), "", concatenate("R", ROW()))</f>
        <v/>
      </c>
      <c r="B669" s="9" t="str">
        <f>IFERROR(__xludf.DUMMYFUNCTION(" QUERY(Request_Import!A669:H669, ""Select B"")"),"")</f>
        <v/>
      </c>
      <c r="C669" s="1" t="str">
        <f>IFERROR(__xludf.DUMMYFUNCTION(" QUERY(Request_Import!A669:H669, ""Select C"")"),"")</f>
        <v/>
      </c>
      <c r="D669" s="1" t="str">
        <f>IFERROR(__xludf.DUMMYFUNCTION(" QUERY(Request_Import!A669:H669, ""Select D"")"),"")</f>
        <v/>
      </c>
      <c r="E669" s="1" t="str">
        <f>IFERROR(__xludf.DUMMYFUNCTION(" QUERY(Request_Import!A669:H669, ""Select E"")"),"")</f>
        <v/>
      </c>
      <c r="F669" s="1" t="str">
        <f>IFERROR(__xludf.DUMMYFUNCTION(" QUERY(Request_Import!A669:H669, ""Select G"")"),"")</f>
        <v/>
      </c>
      <c r="G669" s="1" t="str">
        <f>IFERROR(__xludf.DUMMYFUNCTION(" QUERY(Request_Import!A669:H669, ""Select H"")"),"")</f>
        <v/>
      </c>
      <c r="H669" s="1" t="str">
        <f>IFERROR(__xludf.DUMMYFUNCTION(" IF(ISBLANK(B669), """", TIMEVALUE(ARRAYFORMULA(QUERY(Request_Import!D669:K669, ""Select I""))))"),"")</f>
        <v/>
      </c>
      <c r="I669" s="1" t="str">
        <f>IFERROR(__xludf.DUMMYFUNCTION(" QUERY(Request_Import!A669:J669, ""Select F"")"),"")</f>
        <v/>
      </c>
      <c r="J669" s="1" t="str">
        <f>IFERROR(__xludf.DUMMYFUNCTION(" QUERY(Request_Import!A669:J669, ""Select J"")"),"")</f>
        <v/>
      </c>
    </row>
    <row r="670">
      <c r="A670" s="9" t="str">
        <f t="array" ref="A670">IF(ISBLANK(B670), "", concatenate("R", ROW()))</f>
        <v/>
      </c>
      <c r="B670" s="9" t="str">
        <f>IFERROR(__xludf.DUMMYFUNCTION(" QUERY(Request_Import!A670:H670, ""Select B"")"),"")</f>
        <v/>
      </c>
      <c r="C670" s="1" t="str">
        <f>IFERROR(__xludf.DUMMYFUNCTION(" QUERY(Request_Import!A670:H670, ""Select C"")"),"")</f>
        <v/>
      </c>
      <c r="D670" s="1" t="str">
        <f>IFERROR(__xludf.DUMMYFUNCTION(" QUERY(Request_Import!A670:H670, ""Select D"")"),"")</f>
        <v/>
      </c>
      <c r="E670" s="1" t="str">
        <f>IFERROR(__xludf.DUMMYFUNCTION(" QUERY(Request_Import!A670:H670, ""Select E"")"),"")</f>
        <v/>
      </c>
      <c r="F670" s="1" t="str">
        <f>IFERROR(__xludf.DUMMYFUNCTION(" QUERY(Request_Import!A670:H670, ""Select G"")"),"")</f>
        <v/>
      </c>
      <c r="G670" s="1" t="str">
        <f>IFERROR(__xludf.DUMMYFUNCTION(" QUERY(Request_Import!A670:H670, ""Select H"")"),"")</f>
        <v/>
      </c>
      <c r="H670" s="1" t="str">
        <f>IFERROR(__xludf.DUMMYFUNCTION(" IF(ISBLANK(B670), """", TIMEVALUE(ARRAYFORMULA(QUERY(Request_Import!D670:K670, ""Select I""))))"),"")</f>
        <v/>
      </c>
      <c r="I670" s="1" t="str">
        <f>IFERROR(__xludf.DUMMYFUNCTION(" QUERY(Request_Import!A670:J670, ""Select F"")"),"")</f>
        <v/>
      </c>
      <c r="J670" s="1" t="str">
        <f>IFERROR(__xludf.DUMMYFUNCTION(" QUERY(Request_Import!A670:J670, ""Select J"")"),"")</f>
        <v/>
      </c>
    </row>
    <row r="671">
      <c r="A671" s="9" t="str">
        <f t="array" ref="A671">IF(ISBLANK(B671), "", concatenate("R", ROW()))</f>
        <v/>
      </c>
      <c r="B671" s="9" t="str">
        <f>IFERROR(__xludf.DUMMYFUNCTION(" QUERY(Request_Import!A671:H671, ""Select B"")"),"")</f>
        <v/>
      </c>
      <c r="C671" s="1" t="str">
        <f>IFERROR(__xludf.DUMMYFUNCTION(" QUERY(Request_Import!A671:H671, ""Select C"")"),"")</f>
        <v/>
      </c>
      <c r="D671" s="1" t="str">
        <f>IFERROR(__xludf.DUMMYFUNCTION(" QUERY(Request_Import!A671:H671, ""Select D"")"),"")</f>
        <v/>
      </c>
      <c r="E671" s="1" t="str">
        <f>IFERROR(__xludf.DUMMYFUNCTION(" QUERY(Request_Import!A671:H671, ""Select E"")"),"")</f>
        <v/>
      </c>
      <c r="F671" s="1" t="str">
        <f>IFERROR(__xludf.DUMMYFUNCTION(" QUERY(Request_Import!A671:H671, ""Select G"")"),"")</f>
        <v/>
      </c>
      <c r="G671" s="1" t="str">
        <f>IFERROR(__xludf.DUMMYFUNCTION(" QUERY(Request_Import!A671:H671, ""Select H"")"),"")</f>
        <v/>
      </c>
      <c r="H671" s="1" t="str">
        <f>IFERROR(__xludf.DUMMYFUNCTION(" IF(ISBLANK(B671), """", TIMEVALUE(ARRAYFORMULA(QUERY(Request_Import!D671:K671, ""Select I""))))"),"")</f>
        <v/>
      </c>
      <c r="I671" s="1" t="str">
        <f>IFERROR(__xludf.DUMMYFUNCTION(" QUERY(Request_Import!A671:J671, ""Select F"")"),"")</f>
        <v/>
      </c>
      <c r="J671" s="1" t="str">
        <f>IFERROR(__xludf.DUMMYFUNCTION(" QUERY(Request_Import!A671:J671, ""Select J"")"),"")</f>
        <v/>
      </c>
    </row>
    <row r="672">
      <c r="A672" s="9" t="str">
        <f t="array" ref="A672">IF(ISBLANK(B672), "", concatenate("R", ROW()))</f>
        <v/>
      </c>
      <c r="B672" s="9" t="str">
        <f>IFERROR(__xludf.DUMMYFUNCTION(" QUERY(Request_Import!A672:H672, ""Select B"")"),"")</f>
        <v/>
      </c>
      <c r="C672" s="1" t="str">
        <f>IFERROR(__xludf.DUMMYFUNCTION(" QUERY(Request_Import!A672:H672, ""Select C"")"),"")</f>
        <v/>
      </c>
      <c r="D672" s="1" t="str">
        <f>IFERROR(__xludf.DUMMYFUNCTION(" QUERY(Request_Import!A672:H672, ""Select D"")"),"")</f>
        <v/>
      </c>
      <c r="E672" s="1" t="str">
        <f>IFERROR(__xludf.DUMMYFUNCTION(" QUERY(Request_Import!A672:H672, ""Select E"")"),"")</f>
        <v/>
      </c>
      <c r="F672" s="1" t="str">
        <f>IFERROR(__xludf.DUMMYFUNCTION(" QUERY(Request_Import!A672:H672, ""Select G"")"),"")</f>
        <v/>
      </c>
      <c r="G672" s="1" t="str">
        <f>IFERROR(__xludf.DUMMYFUNCTION(" QUERY(Request_Import!A672:H672, ""Select H"")"),"")</f>
        <v/>
      </c>
      <c r="H672" s="1" t="str">
        <f>IFERROR(__xludf.DUMMYFUNCTION(" IF(ISBLANK(B672), """", TIMEVALUE(ARRAYFORMULA(QUERY(Request_Import!D672:K672, ""Select I""))))"),"")</f>
        <v/>
      </c>
      <c r="I672" s="1" t="str">
        <f>IFERROR(__xludf.DUMMYFUNCTION(" QUERY(Request_Import!A672:J672, ""Select F"")"),"")</f>
        <v/>
      </c>
      <c r="J672" s="1" t="str">
        <f>IFERROR(__xludf.DUMMYFUNCTION(" QUERY(Request_Import!A672:J672, ""Select J"")"),"")</f>
        <v/>
      </c>
    </row>
    <row r="673">
      <c r="A673" s="9" t="str">
        <f t="array" ref="A673">IF(ISBLANK(B673), "", concatenate("R", ROW()))</f>
        <v/>
      </c>
      <c r="B673" s="9" t="str">
        <f>IFERROR(__xludf.DUMMYFUNCTION(" QUERY(Request_Import!A673:H673, ""Select B"")"),"")</f>
        <v/>
      </c>
      <c r="C673" s="1" t="str">
        <f>IFERROR(__xludf.DUMMYFUNCTION(" QUERY(Request_Import!A673:H673, ""Select C"")"),"")</f>
        <v/>
      </c>
      <c r="D673" s="1" t="str">
        <f>IFERROR(__xludf.DUMMYFUNCTION(" QUERY(Request_Import!A673:H673, ""Select D"")"),"")</f>
        <v/>
      </c>
      <c r="E673" s="1" t="str">
        <f>IFERROR(__xludf.DUMMYFUNCTION(" QUERY(Request_Import!A673:H673, ""Select E"")"),"")</f>
        <v/>
      </c>
      <c r="F673" s="1" t="str">
        <f>IFERROR(__xludf.DUMMYFUNCTION(" QUERY(Request_Import!A673:H673, ""Select G"")"),"")</f>
        <v/>
      </c>
      <c r="G673" s="1" t="str">
        <f>IFERROR(__xludf.DUMMYFUNCTION(" QUERY(Request_Import!A673:H673, ""Select H"")"),"")</f>
        <v/>
      </c>
      <c r="H673" s="1" t="str">
        <f>IFERROR(__xludf.DUMMYFUNCTION(" IF(ISBLANK(B673), """", TIMEVALUE(ARRAYFORMULA(QUERY(Request_Import!D673:K673, ""Select I""))))"),"")</f>
        <v/>
      </c>
      <c r="I673" s="1" t="str">
        <f>IFERROR(__xludf.DUMMYFUNCTION(" QUERY(Request_Import!A673:J673, ""Select F"")"),"")</f>
        <v/>
      </c>
      <c r="J673" s="1" t="str">
        <f>IFERROR(__xludf.DUMMYFUNCTION(" QUERY(Request_Import!A673:J673, ""Select J"")"),"")</f>
        <v/>
      </c>
    </row>
    <row r="674">
      <c r="A674" s="9" t="str">
        <f t="array" ref="A674">IF(ISBLANK(B674), "", concatenate("R", ROW()))</f>
        <v/>
      </c>
      <c r="B674" s="9" t="str">
        <f>IFERROR(__xludf.DUMMYFUNCTION(" QUERY(Request_Import!A674:H674, ""Select B"")"),"")</f>
        <v/>
      </c>
      <c r="C674" s="1" t="str">
        <f>IFERROR(__xludf.DUMMYFUNCTION(" QUERY(Request_Import!A674:H674, ""Select C"")"),"")</f>
        <v/>
      </c>
      <c r="D674" s="1" t="str">
        <f>IFERROR(__xludf.DUMMYFUNCTION(" QUERY(Request_Import!A674:H674, ""Select D"")"),"")</f>
        <v/>
      </c>
      <c r="E674" s="1" t="str">
        <f>IFERROR(__xludf.DUMMYFUNCTION(" QUERY(Request_Import!A674:H674, ""Select E"")"),"")</f>
        <v/>
      </c>
      <c r="F674" s="1" t="str">
        <f>IFERROR(__xludf.DUMMYFUNCTION(" QUERY(Request_Import!A674:H674, ""Select G"")"),"")</f>
        <v/>
      </c>
      <c r="G674" s="1" t="str">
        <f>IFERROR(__xludf.DUMMYFUNCTION(" QUERY(Request_Import!A674:H674, ""Select H"")"),"")</f>
        <v/>
      </c>
      <c r="H674" s="1" t="str">
        <f>IFERROR(__xludf.DUMMYFUNCTION(" IF(ISBLANK(B674), """", TIMEVALUE(ARRAYFORMULA(QUERY(Request_Import!D674:K674, ""Select I""))))"),"")</f>
        <v/>
      </c>
      <c r="I674" s="1" t="str">
        <f>IFERROR(__xludf.DUMMYFUNCTION(" QUERY(Request_Import!A674:J674, ""Select F"")"),"")</f>
        <v/>
      </c>
      <c r="J674" s="1" t="str">
        <f>IFERROR(__xludf.DUMMYFUNCTION(" QUERY(Request_Import!A674:J674, ""Select J"")"),"")</f>
        <v/>
      </c>
    </row>
    <row r="675">
      <c r="A675" s="9" t="str">
        <f t="array" ref="A675">IF(ISBLANK(B675), "", concatenate("R", ROW()))</f>
        <v/>
      </c>
      <c r="B675" s="9" t="str">
        <f>IFERROR(__xludf.DUMMYFUNCTION(" QUERY(Request_Import!A675:H675, ""Select B"")"),"")</f>
        <v/>
      </c>
      <c r="C675" s="1" t="str">
        <f>IFERROR(__xludf.DUMMYFUNCTION(" QUERY(Request_Import!A675:H675, ""Select C"")"),"")</f>
        <v/>
      </c>
      <c r="D675" s="1" t="str">
        <f>IFERROR(__xludf.DUMMYFUNCTION(" QUERY(Request_Import!A675:H675, ""Select D"")"),"")</f>
        <v/>
      </c>
      <c r="E675" s="1" t="str">
        <f>IFERROR(__xludf.DUMMYFUNCTION(" QUERY(Request_Import!A675:H675, ""Select E"")"),"")</f>
        <v/>
      </c>
      <c r="F675" s="1" t="str">
        <f>IFERROR(__xludf.DUMMYFUNCTION(" QUERY(Request_Import!A675:H675, ""Select G"")"),"")</f>
        <v/>
      </c>
      <c r="G675" s="1" t="str">
        <f>IFERROR(__xludf.DUMMYFUNCTION(" QUERY(Request_Import!A675:H675, ""Select H"")"),"")</f>
        <v/>
      </c>
      <c r="H675" s="1" t="str">
        <f>IFERROR(__xludf.DUMMYFUNCTION(" IF(ISBLANK(B675), """", TIMEVALUE(ARRAYFORMULA(QUERY(Request_Import!D675:K675, ""Select I""))))"),"")</f>
        <v/>
      </c>
      <c r="I675" s="1" t="str">
        <f>IFERROR(__xludf.DUMMYFUNCTION(" QUERY(Request_Import!A675:J675, ""Select F"")"),"")</f>
        <v/>
      </c>
      <c r="J675" s="1" t="str">
        <f>IFERROR(__xludf.DUMMYFUNCTION(" QUERY(Request_Import!A675:J675, ""Select J"")"),"")</f>
        <v/>
      </c>
    </row>
    <row r="676">
      <c r="A676" s="9" t="str">
        <f t="array" ref="A676">IF(ISBLANK(B676), "", concatenate("R", ROW()))</f>
        <v/>
      </c>
      <c r="B676" s="9" t="str">
        <f>IFERROR(__xludf.DUMMYFUNCTION(" QUERY(Request_Import!A676:H676, ""Select B"")"),"")</f>
        <v/>
      </c>
      <c r="C676" s="1" t="str">
        <f>IFERROR(__xludf.DUMMYFUNCTION(" QUERY(Request_Import!A676:H676, ""Select C"")"),"")</f>
        <v/>
      </c>
      <c r="D676" s="1" t="str">
        <f>IFERROR(__xludf.DUMMYFUNCTION(" QUERY(Request_Import!A676:H676, ""Select D"")"),"")</f>
        <v/>
      </c>
      <c r="E676" s="1" t="str">
        <f>IFERROR(__xludf.DUMMYFUNCTION(" QUERY(Request_Import!A676:H676, ""Select E"")"),"")</f>
        <v/>
      </c>
      <c r="F676" s="1" t="str">
        <f>IFERROR(__xludf.DUMMYFUNCTION(" QUERY(Request_Import!A676:H676, ""Select G"")"),"")</f>
        <v/>
      </c>
      <c r="G676" s="1" t="str">
        <f>IFERROR(__xludf.DUMMYFUNCTION(" QUERY(Request_Import!A676:H676, ""Select H"")"),"")</f>
        <v/>
      </c>
      <c r="H676" s="1" t="str">
        <f>IFERROR(__xludf.DUMMYFUNCTION(" IF(ISBLANK(B676), """", TIMEVALUE(ARRAYFORMULA(QUERY(Request_Import!D676:K676, ""Select I""))))"),"")</f>
        <v/>
      </c>
      <c r="I676" s="1" t="str">
        <f>IFERROR(__xludf.DUMMYFUNCTION(" QUERY(Request_Import!A676:J676, ""Select F"")"),"")</f>
        <v/>
      </c>
      <c r="J676" s="1" t="str">
        <f>IFERROR(__xludf.DUMMYFUNCTION(" QUERY(Request_Import!A676:J676, ""Select J"")"),"")</f>
        <v/>
      </c>
    </row>
    <row r="677">
      <c r="A677" s="9" t="str">
        <f t="array" ref="A677">IF(ISBLANK(B677), "", concatenate("R", ROW()))</f>
        <v/>
      </c>
      <c r="B677" s="9" t="str">
        <f>IFERROR(__xludf.DUMMYFUNCTION(" QUERY(Request_Import!A677:H677, ""Select B"")"),"")</f>
        <v/>
      </c>
      <c r="C677" s="1" t="str">
        <f>IFERROR(__xludf.DUMMYFUNCTION(" QUERY(Request_Import!A677:H677, ""Select C"")"),"")</f>
        <v/>
      </c>
      <c r="D677" s="1" t="str">
        <f>IFERROR(__xludf.DUMMYFUNCTION(" QUERY(Request_Import!A677:H677, ""Select D"")"),"")</f>
        <v/>
      </c>
      <c r="E677" s="1" t="str">
        <f>IFERROR(__xludf.DUMMYFUNCTION(" QUERY(Request_Import!A677:H677, ""Select E"")"),"")</f>
        <v/>
      </c>
      <c r="F677" s="1" t="str">
        <f>IFERROR(__xludf.DUMMYFUNCTION(" QUERY(Request_Import!A677:H677, ""Select G"")"),"")</f>
        <v/>
      </c>
      <c r="G677" s="1" t="str">
        <f>IFERROR(__xludf.DUMMYFUNCTION(" QUERY(Request_Import!A677:H677, ""Select H"")"),"")</f>
        <v/>
      </c>
      <c r="H677" s="1" t="str">
        <f>IFERROR(__xludf.DUMMYFUNCTION(" IF(ISBLANK(B677), """", TIMEVALUE(ARRAYFORMULA(QUERY(Request_Import!D677:K677, ""Select I""))))"),"")</f>
        <v/>
      </c>
      <c r="I677" s="1" t="str">
        <f>IFERROR(__xludf.DUMMYFUNCTION(" QUERY(Request_Import!A677:J677, ""Select F"")"),"")</f>
        <v/>
      </c>
      <c r="J677" s="1" t="str">
        <f>IFERROR(__xludf.DUMMYFUNCTION(" QUERY(Request_Import!A677:J677, ""Select J"")"),"")</f>
        <v/>
      </c>
    </row>
    <row r="678">
      <c r="A678" s="9" t="str">
        <f t="array" ref="A678">IF(ISBLANK(B678), "", concatenate("R", ROW()))</f>
        <v/>
      </c>
      <c r="B678" s="9" t="str">
        <f>IFERROR(__xludf.DUMMYFUNCTION(" QUERY(Request_Import!A678:H678, ""Select B"")"),"")</f>
        <v/>
      </c>
      <c r="C678" s="1" t="str">
        <f>IFERROR(__xludf.DUMMYFUNCTION(" QUERY(Request_Import!A678:H678, ""Select C"")"),"")</f>
        <v/>
      </c>
      <c r="D678" s="1" t="str">
        <f>IFERROR(__xludf.DUMMYFUNCTION(" QUERY(Request_Import!A678:H678, ""Select D"")"),"")</f>
        <v/>
      </c>
      <c r="E678" s="1" t="str">
        <f>IFERROR(__xludf.DUMMYFUNCTION(" QUERY(Request_Import!A678:H678, ""Select E"")"),"")</f>
        <v/>
      </c>
      <c r="F678" s="1" t="str">
        <f>IFERROR(__xludf.DUMMYFUNCTION(" QUERY(Request_Import!A678:H678, ""Select G"")"),"")</f>
        <v/>
      </c>
      <c r="G678" s="1" t="str">
        <f>IFERROR(__xludf.DUMMYFUNCTION(" QUERY(Request_Import!A678:H678, ""Select H"")"),"")</f>
        <v/>
      </c>
      <c r="H678" s="1" t="str">
        <f>IFERROR(__xludf.DUMMYFUNCTION(" IF(ISBLANK(B678), """", TIMEVALUE(ARRAYFORMULA(QUERY(Request_Import!D678:K678, ""Select I""))))"),"")</f>
        <v/>
      </c>
      <c r="I678" s="1" t="str">
        <f>IFERROR(__xludf.DUMMYFUNCTION(" QUERY(Request_Import!A678:J678, ""Select F"")"),"")</f>
        <v/>
      </c>
      <c r="J678" s="1" t="str">
        <f>IFERROR(__xludf.DUMMYFUNCTION(" QUERY(Request_Import!A678:J678, ""Select J"")"),"")</f>
        <v/>
      </c>
    </row>
    <row r="679">
      <c r="A679" s="9" t="str">
        <f t="array" ref="A679">IF(ISBLANK(B679), "", concatenate("R", ROW()))</f>
        <v/>
      </c>
      <c r="B679" s="9" t="str">
        <f>IFERROR(__xludf.DUMMYFUNCTION(" QUERY(Request_Import!A679:H679, ""Select B"")"),"")</f>
        <v/>
      </c>
      <c r="C679" s="1" t="str">
        <f>IFERROR(__xludf.DUMMYFUNCTION(" QUERY(Request_Import!A679:H679, ""Select C"")"),"")</f>
        <v/>
      </c>
      <c r="D679" s="1" t="str">
        <f>IFERROR(__xludf.DUMMYFUNCTION(" QUERY(Request_Import!A679:H679, ""Select D"")"),"")</f>
        <v/>
      </c>
      <c r="E679" s="1" t="str">
        <f>IFERROR(__xludf.DUMMYFUNCTION(" QUERY(Request_Import!A679:H679, ""Select E"")"),"")</f>
        <v/>
      </c>
      <c r="F679" s="1" t="str">
        <f>IFERROR(__xludf.DUMMYFUNCTION(" QUERY(Request_Import!A679:H679, ""Select G"")"),"")</f>
        <v/>
      </c>
      <c r="G679" s="1" t="str">
        <f>IFERROR(__xludf.DUMMYFUNCTION(" QUERY(Request_Import!A679:H679, ""Select H"")"),"")</f>
        <v/>
      </c>
      <c r="H679" s="1" t="str">
        <f>IFERROR(__xludf.DUMMYFUNCTION(" IF(ISBLANK(B679), """", TIMEVALUE(ARRAYFORMULA(QUERY(Request_Import!D679:K679, ""Select I""))))"),"")</f>
        <v/>
      </c>
      <c r="I679" s="1" t="str">
        <f>IFERROR(__xludf.DUMMYFUNCTION(" QUERY(Request_Import!A679:J679, ""Select F"")"),"")</f>
        <v/>
      </c>
      <c r="J679" s="1" t="str">
        <f>IFERROR(__xludf.DUMMYFUNCTION(" QUERY(Request_Import!A679:J679, ""Select J"")"),"")</f>
        <v/>
      </c>
    </row>
    <row r="680">
      <c r="A680" s="9" t="str">
        <f t="array" ref="A680">IF(ISBLANK(B680), "", concatenate("R", ROW()))</f>
        <v/>
      </c>
      <c r="B680" s="9" t="str">
        <f>IFERROR(__xludf.DUMMYFUNCTION(" QUERY(Request_Import!A680:H680, ""Select B"")"),"")</f>
        <v/>
      </c>
      <c r="C680" s="1" t="str">
        <f>IFERROR(__xludf.DUMMYFUNCTION(" QUERY(Request_Import!A680:H680, ""Select C"")"),"")</f>
        <v/>
      </c>
      <c r="D680" s="1" t="str">
        <f>IFERROR(__xludf.DUMMYFUNCTION(" QUERY(Request_Import!A680:H680, ""Select D"")"),"")</f>
        <v/>
      </c>
      <c r="E680" s="1" t="str">
        <f>IFERROR(__xludf.DUMMYFUNCTION(" QUERY(Request_Import!A680:H680, ""Select E"")"),"")</f>
        <v/>
      </c>
      <c r="F680" s="1" t="str">
        <f>IFERROR(__xludf.DUMMYFUNCTION(" QUERY(Request_Import!A680:H680, ""Select G"")"),"")</f>
        <v/>
      </c>
      <c r="G680" s="1" t="str">
        <f>IFERROR(__xludf.DUMMYFUNCTION(" QUERY(Request_Import!A680:H680, ""Select H"")"),"")</f>
        <v/>
      </c>
      <c r="H680" s="1" t="str">
        <f>IFERROR(__xludf.DUMMYFUNCTION(" IF(ISBLANK(B680), """", TIMEVALUE(ARRAYFORMULA(QUERY(Request_Import!D680:K680, ""Select I""))))"),"")</f>
        <v/>
      </c>
      <c r="I680" s="1" t="str">
        <f>IFERROR(__xludf.DUMMYFUNCTION(" QUERY(Request_Import!A680:J680, ""Select F"")"),"")</f>
        <v/>
      </c>
      <c r="J680" s="1" t="str">
        <f>IFERROR(__xludf.DUMMYFUNCTION(" QUERY(Request_Import!A680:J680, ""Select J"")"),"")</f>
        <v/>
      </c>
    </row>
    <row r="681">
      <c r="A681" s="9" t="str">
        <f t="array" ref="A681">IF(ISBLANK(B681), "", concatenate("R", ROW()))</f>
        <v/>
      </c>
      <c r="B681" s="9" t="str">
        <f>IFERROR(__xludf.DUMMYFUNCTION(" QUERY(Request_Import!A681:H681, ""Select B"")"),"")</f>
        <v/>
      </c>
      <c r="C681" s="1" t="str">
        <f>IFERROR(__xludf.DUMMYFUNCTION(" QUERY(Request_Import!A681:H681, ""Select C"")"),"")</f>
        <v/>
      </c>
      <c r="D681" s="1" t="str">
        <f>IFERROR(__xludf.DUMMYFUNCTION(" QUERY(Request_Import!A681:H681, ""Select D"")"),"")</f>
        <v/>
      </c>
      <c r="E681" s="1" t="str">
        <f>IFERROR(__xludf.DUMMYFUNCTION(" QUERY(Request_Import!A681:H681, ""Select E"")"),"")</f>
        <v/>
      </c>
      <c r="F681" s="1" t="str">
        <f>IFERROR(__xludf.DUMMYFUNCTION(" QUERY(Request_Import!A681:H681, ""Select G"")"),"")</f>
        <v/>
      </c>
      <c r="G681" s="1" t="str">
        <f>IFERROR(__xludf.DUMMYFUNCTION(" QUERY(Request_Import!A681:H681, ""Select H"")"),"")</f>
        <v/>
      </c>
      <c r="H681" s="1" t="str">
        <f>IFERROR(__xludf.DUMMYFUNCTION(" IF(ISBLANK(B681), """", TIMEVALUE(ARRAYFORMULA(QUERY(Request_Import!D681:K681, ""Select I""))))"),"")</f>
        <v/>
      </c>
      <c r="I681" s="1" t="str">
        <f>IFERROR(__xludf.DUMMYFUNCTION(" QUERY(Request_Import!A681:J681, ""Select F"")"),"")</f>
        <v/>
      </c>
      <c r="J681" s="1" t="str">
        <f>IFERROR(__xludf.DUMMYFUNCTION(" QUERY(Request_Import!A681:J681, ""Select J"")"),"")</f>
        <v/>
      </c>
    </row>
    <row r="682">
      <c r="A682" s="9" t="str">
        <f t="array" ref="A682">IF(ISBLANK(B682), "", concatenate("R", ROW()))</f>
        <v/>
      </c>
      <c r="B682" s="9" t="str">
        <f>IFERROR(__xludf.DUMMYFUNCTION(" QUERY(Request_Import!A682:H682, ""Select B"")"),"")</f>
        <v/>
      </c>
      <c r="C682" s="1" t="str">
        <f>IFERROR(__xludf.DUMMYFUNCTION(" QUERY(Request_Import!A682:H682, ""Select C"")"),"")</f>
        <v/>
      </c>
      <c r="D682" s="1" t="str">
        <f>IFERROR(__xludf.DUMMYFUNCTION(" QUERY(Request_Import!A682:H682, ""Select D"")"),"")</f>
        <v/>
      </c>
      <c r="E682" s="1" t="str">
        <f>IFERROR(__xludf.DUMMYFUNCTION(" QUERY(Request_Import!A682:H682, ""Select E"")"),"")</f>
        <v/>
      </c>
      <c r="F682" s="1" t="str">
        <f>IFERROR(__xludf.DUMMYFUNCTION(" QUERY(Request_Import!A682:H682, ""Select G"")"),"")</f>
        <v/>
      </c>
      <c r="G682" s="1" t="str">
        <f>IFERROR(__xludf.DUMMYFUNCTION(" QUERY(Request_Import!A682:H682, ""Select H"")"),"")</f>
        <v/>
      </c>
      <c r="H682" s="1" t="str">
        <f>IFERROR(__xludf.DUMMYFUNCTION(" IF(ISBLANK(B682), """", TIMEVALUE(ARRAYFORMULA(QUERY(Request_Import!D682:K682, ""Select I""))))"),"")</f>
        <v/>
      </c>
      <c r="I682" s="1" t="str">
        <f>IFERROR(__xludf.DUMMYFUNCTION(" QUERY(Request_Import!A682:J682, ""Select F"")"),"")</f>
        <v/>
      </c>
      <c r="J682" s="1" t="str">
        <f>IFERROR(__xludf.DUMMYFUNCTION(" QUERY(Request_Import!A682:J682, ""Select J"")"),"")</f>
        <v/>
      </c>
    </row>
    <row r="683">
      <c r="A683" s="9" t="str">
        <f t="array" ref="A683">IF(ISBLANK(B683), "", concatenate("R", ROW()))</f>
        <v/>
      </c>
      <c r="B683" s="9" t="str">
        <f>IFERROR(__xludf.DUMMYFUNCTION(" QUERY(Request_Import!A683:H683, ""Select B"")"),"")</f>
        <v/>
      </c>
      <c r="C683" s="1" t="str">
        <f>IFERROR(__xludf.DUMMYFUNCTION(" QUERY(Request_Import!A683:H683, ""Select C"")"),"")</f>
        <v/>
      </c>
      <c r="D683" s="1" t="str">
        <f>IFERROR(__xludf.DUMMYFUNCTION(" QUERY(Request_Import!A683:H683, ""Select D"")"),"")</f>
        <v/>
      </c>
      <c r="E683" s="1" t="str">
        <f>IFERROR(__xludf.DUMMYFUNCTION(" QUERY(Request_Import!A683:H683, ""Select E"")"),"")</f>
        <v/>
      </c>
      <c r="F683" s="1" t="str">
        <f>IFERROR(__xludf.DUMMYFUNCTION(" QUERY(Request_Import!A683:H683, ""Select G"")"),"")</f>
        <v/>
      </c>
      <c r="G683" s="1" t="str">
        <f>IFERROR(__xludf.DUMMYFUNCTION(" QUERY(Request_Import!A683:H683, ""Select H"")"),"")</f>
        <v/>
      </c>
      <c r="H683" s="1" t="str">
        <f>IFERROR(__xludf.DUMMYFUNCTION(" IF(ISBLANK(B683), """", TIMEVALUE(ARRAYFORMULA(QUERY(Request_Import!D683:K683, ""Select I""))))"),"")</f>
        <v/>
      </c>
      <c r="I683" s="1" t="str">
        <f>IFERROR(__xludf.DUMMYFUNCTION(" QUERY(Request_Import!A683:J683, ""Select F"")"),"")</f>
        <v/>
      </c>
      <c r="J683" s="1" t="str">
        <f>IFERROR(__xludf.DUMMYFUNCTION(" QUERY(Request_Import!A683:J683, ""Select J"")"),"")</f>
        <v/>
      </c>
    </row>
    <row r="684">
      <c r="A684" s="9" t="str">
        <f t="array" ref="A684">IF(ISBLANK(B684), "", concatenate("R", ROW()))</f>
        <v/>
      </c>
      <c r="B684" s="9" t="str">
        <f>IFERROR(__xludf.DUMMYFUNCTION(" QUERY(Request_Import!A684:H684, ""Select B"")"),"")</f>
        <v/>
      </c>
      <c r="C684" s="1" t="str">
        <f>IFERROR(__xludf.DUMMYFUNCTION(" QUERY(Request_Import!A684:H684, ""Select C"")"),"")</f>
        <v/>
      </c>
      <c r="D684" s="1" t="str">
        <f>IFERROR(__xludf.DUMMYFUNCTION(" QUERY(Request_Import!A684:H684, ""Select D"")"),"")</f>
        <v/>
      </c>
      <c r="E684" s="1" t="str">
        <f>IFERROR(__xludf.DUMMYFUNCTION(" QUERY(Request_Import!A684:H684, ""Select E"")"),"")</f>
        <v/>
      </c>
      <c r="F684" s="1" t="str">
        <f>IFERROR(__xludf.DUMMYFUNCTION(" QUERY(Request_Import!A684:H684, ""Select G"")"),"")</f>
        <v/>
      </c>
      <c r="G684" s="1" t="str">
        <f>IFERROR(__xludf.DUMMYFUNCTION(" QUERY(Request_Import!A684:H684, ""Select H"")"),"")</f>
        <v/>
      </c>
      <c r="H684" s="1" t="str">
        <f>IFERROR(__xludf.DUMMYFUNCTION(" IF(ISBLANK(B684), """", TIMEVALUE(ARRAYFORMULA(QUERY(Request_Import!D684:K684, ""Select I""))))"),"")</f>
        <v/>
      </c>
      <c r="I684" s="1" t="str">
        <f>IFERROR(__xludf.DUMMYFUNCTION(" QUERY(Request_Import!A684:J684, ""Select F"")"),"")</f>
        <v/>
      </c>
      <c r="J684" s="1" t="str">
        <f>IFERROR(__xludf.DUMMYFUNCTION(" QUERY(Request_Import!A684:J684, ""Select J"")"),"")</f>
        <v/>
      </c>
    </row>
    <row r="685">
      <c r="A685" s="9" t="str">
        <f t="array" ref="A685">IF(ISBLANK(B685), "", concatenate("R", ROW()))</f>
        <v/>
      </c>
      <c r="B685" s="9" t="str">
        <f>IFERROR(__xludf.DUMMYFUNCTION(" QUERY(Request_Import!A685:H685, ""Select B"")"),"")</f>
        <v/>
      </c>
      <c r="C685" s="1" t="str">
        <f>IFERROR(__xludf.DUMMYFUNCTION(" QUERY(Request_Import!A685:H685, ""Select C"")"),"")</f>
        <v/>
      </c>
      <c r="D685" s="1" t="str">
        <f>IFERROR(__xludf.DUMMYFUNCTION(" QUERY(Request_Import!A685:H685, ""Select D"")"),"")</f>
        <v/>
      </c>
      <c r="E685" s="1" t="str">
        <f>IFERROR(__xludf.DUMMYFUNCTION(" QUERY(Request_Import!A685:H685, ""Select E"")"),"")</f>
        <v/>
      </c>
      <c r="F685" s="1" t="str">
        <f>IFERROR(__xludf.DUMMYFUNCTION(" QUERY(Request_Import!A685:H685, ""Select G"")"),"")</f>
        <v/>
      </c>
      <c r="G685" s="1" t="str">
        <f>IFERROR(__xludf.DUMMYFUNCTION(" QUERY(Request_Import!A685:H685, ""Select H"")"),"")</f>
        <v/>
      </c>
      <c r="H685" s="1" t="str">
        <f>IFERROR(__xludf.DUMMYFUNCTION(" IF(ISBLANK(B685), """", TIMEVALUE(ARRAYFORMULA(QUERY(Request_Import!D685:K685, ""Select I""))))"),"")</f>
        <v/>
      </c>
      <c r="I685" s="1" t="str">
        <f>IFERROR(__xludf.DUMMYFUNCTION(" QUERY(Request_Import!A685:J685, ""Select F"")"),"")</f>
        <v/>
      </c>
      <c r="J685" s="1" t="str">
        <f>IFERROR(__xludf.DUMMYFUNCTION(" QUERY(Request_Import!A685:J685, ""Select J"")"),"")</f>
        <v/>
      </c>
    </row>
    <row r="686">
      <c r="A686" s="9" t="str">
        <f t="array" ref="A686">IF(ISBLANK(B686), "", concatenate("R", ROW()))</f>
        <v/>
      </c>
      <c r="B686" s="9" t="str">
        <f>IFERROR(__xludf.DUMMYFUNCTION(" QUERY(Request_Import!A686:H686, ""Select B"")"),"")</f>
        <v/>
      </c>
      <c r="C686" s="1" t="str">
        <f>IFERROR(__xludf.DUMMYFUNCTION(" QUERY(Request_Import!A686:H686, ""Select C"")"),"")</f>
        <v/>
      </c>
      <c r="D686" s="1" t="str">
        <f>IFERROR(__xludf.DUMMYFUNCTION(" QUERY(Request_Import!A686:H686, ""Select D"")"),"")</f>
        <v/>
      </c>
      <c r="E686" s="1" t="str">
        <f>IFERROR(__xludf.DUMMYFUNCTION(" QUERY(Request_Import!A686:H686, ""Select E"")"),"")</f>
        <v/>
      </c>
      <c r="F686" s="1" t="str">
        <f>IFERROR(__xludf.DUMMYFUNCTION(" QUERY(Request_Import!A686:H686, ""Select G"")"),"")</f>
        <v/>
      </c>
      <c r="G686" s="1" t="str">
        <f>IFERROR(__xludf.DUMMYFUNCTION(" QUERY(Request_Import!A686:H686, ""Select H"")"),"")</f>
        <v/>
      </c>
      <c r="H686" s="1" t="str">
        <f>IFERROR(__xludf.DUMMYFUNCTION(" IF(ISBLANK(B686), """", TIMEVALUE(ARRAYFORMULA(QUERY(Request_Import!D686:K686, ""Select I""))))"),"")</f>
        <v/>
      </c>
      <c r="I686" s="1" t="str">
        <f>IFERROR(__xludf.DUMMYFUNCTION(" QUERY(Request_Import!A686:J686, ""Select F"")"),"")</f>
        <v/>
      </c>
      <c r="J686" s="1" t="str">
        <f>IFERROR(__xludf.DUMMYFUNCTION(" QUERY(Request_Import!A686:J686, ""Select J"")"),"")</f>
        <v/>
      </c>
    </row>
    <row r="687">
      <c r="A687" s="9" t="str">
        <f t="array" ref="A687">IF(ISBLANK(B687), "", concatenate("R", ROW()))</f>
        <v/>
      </c>
      <c r="B687" s="9" t="str">
        <f>IFERROR(__xludf.DUMMYFUNCTION(" QUERY(Request_Import!A687:H687, ""Select B"")"),"")</f>
        <v/>
      </c>
      <c r="C687" s="1" t="str">
        <f>IFERROR(__xludf.DUMMYFUNCTION(" QUERY(Request_Import!A687:H687, ""Select C"")"),"")</f>
        <v/>
      </c>
      <c r="D687" s="1" t="str">
        <f>IFERROR(__xludf.DUMMYFUNCTION(" QUERY(Request_Import!A687:H687, ""Select D"")"),"")</f>
        <v/>
      </c>
      <c r="E687" s="1" t="str">
        <f>IFERROR(__xludf.DUMMYFUNCTION(" QUERY(Request_Import!A687:H687, ""Select E"")"),"")</f>
        <v/>
      </c>
      <c r="F687" s="1" t="str">
        <f>IFERROR(__xludf.DUMMYFUNCTION(" QUERY(Request_Import!A687:H687, ""Select G"")"),"")</f>
        <v/>
      </c>
      <c r="G687" s="1" t="str">
        <f>IFERROR(__xludf.DUMMYFUNCTION(" QUERY(Request_Import!A687:H687, ""Select H"")"),"")</f>
        <v/>
      </c>
      <c r="H687" s="1" t="str">
        <f>IFERROR(__xludf.DUMMYFUNCTION(" IF(ISBLANK(B687), """", TIMEVALUE(ARRAYFORMULA(QUERY(Request_Import!D687:K687, ""Select I""))))"),"")</f>
        <v/>
      </c>
      <c r="I687" s="1" t="str">
        <f>IFERROR(__xludf.DUMMYFUNCTION(" QUERY(Request_Import!A687:J687, ""Select F"")"),"")</f>
        <v/>
      </c>
      <c r="J687" s="1" t="str">
        <f>IFERROR(__xludf.DUMMYFUNCTION(" QUERY(Request_Import!A687:J687, ""Select J"")"),"")</f>
        <v/>
      </c>
    </row>
    <row r="688">
      <c r="A688" s="9" t="str">
        <f t="array" ref="A688">IF(ISBLANK(B688), "", concatenate("R", ROW()))</f>
        <v/>
      </c>
      <c r="B688" s="9" t="str">
        <f>IFERROR(__xludf.DUMMYFUNCTION(" QUERY(Request_Import!A688:H688, ""Select B"")"),"")</f>
        <v/>
      </c>
      <c r="C688" s="1" t="str">
        <f>IFERROR(__xludf.DUMMYFUNCTION(" QUERY(Request_Import!A688:H688, ""Select C"")"),"")</f>
        <v/>
      </c>
      <c r="D688" s="1" t="str">
        <f>IFERROR(__xludf.DUMMYFUNCTION(" QUERY(Request_Import!A688:H688, ""Select D"")"),"")</f>
        <v/>
      </c>
      <c r="E688" s="1" t="str">
        <f>IFERROR(__xludf.DUMMYFUNCTION(" QUERY(Request_Import!A688:H688, ""Select E"")"),"")</f>
        <v/>
      </c>
      <c r="F688" s="1" t="str">
        <f>IFERROR(__xludf.DUMMYFUNCTION(" QUERY(Request_Import!A688:H688, ""Select G"")"),"")</f>
        <v/>
      </c>
      <c r="G688" s="1" t="str">
        <f>IFERROR(__xludf.DUMMYFUNCTION(" QUERY(Request_Import!A688:H688, ""Select H"")"),"")</f>
        <v/>
      </c>
      <c r="H688" s="1" t="str">
        <f>IFERROR(__xludf.DUMMYFUNCTION(" IF(ISBLANK(B688), """", TIMEVALUE(ARRAYFORMULA(QUERY(Request_Import!D688:K688, ""Select I""))))"),"")</f>
        <v/>
      </c>
      <c r="I688" s="1" t="str">
        <f>IFERROR(__xludf.DUMMYFUNCTION(" QUERY(Request_Import!A688:J688, ""Select F"")"),"")</f>
        <v/>
      </c>
      <c r="J688" s="1" t="str">
        <f>IFERROR(__xludf.DUMMYFUNCTION(" QUERY(Request_Import!A688:J688, ""Select J"")"),"")</f>
        <v/>
      </c>
    </row>
    <row r="689">
      <c r="A689" s="9" t="str">
        <f t="array" ref="A689">IF(ISBLANK(B689), "", concatenate("R", ROW()))</f>
        <v/>
      </c>
      <c r="B689" s="9" t="str">
        <f>IFERROR(__xludf.DUMMYFUNCTION(" QUERY(Request_Import!A689:H689, ""Select B"")"),"")</f>
        <v/>
      </c>
      <c r="C689" s="1" t="str">
        <f>IFERROR(__xludf.DUMMYFUNCTION(" QUERY(Request_Import!A689:H689, ""Select C"")"),"")</f>
        <v/>
      </c>
      <c r="D689" s="1" t="str">
        <f>IFERROR(__xludf.DUMMYFUNCTION(" QUERY(Request_Import!A689:H689, ""Select D"")"),"")</f>
        <v/>
      </c>
      <c r="E689" s="1" t="str">
        <f>IFERROR(__xludf.DUMMYFUNCTION(" QUERY(Request_Import!A689:H689, ""Select E"")"),"")</f>
        <v/>
      </c>
      <c r="F689" s="1" t="str">
        <f>IFERROR(__xludf.DUMMYFUNCTION(" QUERY(Request_Import!A689:H689, ""Select G"")"),"")</f>
        <v/>
      </c>
      <c r="G689" s="1" t="str">
        <f>IFERROR(__xludf.DUMMYFUNCTION(" QUERY(Request_Import!A689:H689, ""Select H"")"),"")</f>
        <v/>
      </c>
      <c r="H689" s="1" t="str">
        <f>IFERROR(__xludf.DUMMYFUNCTION(" IF(ISBLANK(B689), """", TIMEVALUE(ARRAYFORMULA(QUERY(Request_Import!D689:K689, ""Select I""))))"),"")</f>
        <v/>
      </c>
      <c r="I689" s="1" t="str">
        <f>IFERROR(__xludf.DUMMYFUNCTION(" QUERY(Request_Import!A689:J689, ""Select F"")"),"")</f>
        <v/>
      </c>
      <c r="J689" s="1" t="str">
        <f>IFERROR(__xludf.DUMMYFUNCTION(" QUERY(Request_Import!A689:J689, ""Select J"")"),"")</f>
        <v/>
      </c>
    </row>
    <row r="690">
      <c r="A690" s="9" t="str">
        <f t="array" ref="A690">IF(ISBLANK(B690), "", concatenate("R", ROW()))</f>
        <v/>
      </c>
      <c r="B690" s="9" t="str">
        <f>IFERROR(__xludf.DUMMYFUNCTION(" QUERY(Request_Import!A690:H690, ""Select B"")"),"")</f>
        <v/>
      </c>
      <c r="C690" s="1" t="str">
        <f>IFERROR(__xludf.DUMMYFUNCTION(" QUERY(Request_Import!A690:H690, ""Select C"")"),"")</f>
        <v/>
      </c>
      <c r="D690" s="1" t="str">
        <f>IFERROR(__xludf.DUMMYFUNCTION(" QUERY(Request_Import!A690:H690, ""Select D"")"),"")</f>
        <v/>
      </c>
      <c r="E690" s="1" t="str">
        <f>IFERROR(__xludf.DUMMYFUNCTION(" QUERY(Request_Import!A690:H690, ""Select E"")"),"")</f>
        <v/>
      </c>
      <c r="F690" s="1" t="str">
        <f>IFERROR(__xludf.DUMMYFUNCTION(" QUERY(Request_Import!A690:H690, ""Select G"")"),"")</f>
        <v/>
      </c>
      <c r="G690" s="1" t="str">
        <f>IFERROR(__xludf.DUMMYFUNCTION(" QUERY(Request_Import!A690:H690, ""Select H"")"),"")</f>
        <v/>
      </c>
      <c r="H690" s="1" t="str">
        <f>IFERROR(__xludf.DUMMYFUNCTION(" IF(ISBLANK(B690), """", TIMEVALUE(ARRAYFORMULA(QUERY(Request_Import!D690:K690, ""Select I""))))"),"")</f>
        <v/>
      </c>
      <c r="I690" s="1" t="str">
        <f>IFERROR(__xludf.DUMMYFUNCTION(" QUERY(Request_Import!A690:J690, ""Select F"")"),"")</f>
        <v/>
      </c>
      <c r="J690" s="1" t="str">
        <f>IFERROR(__xludf.DUMMYFUNCTION(" QUERY(Request_Import!A690:J690, ""Select J"")"),"")</f>
        <v/>
      </c>
    </row>
    <row r="691">
      <c r="A691" s="9" t="str">
        <f t="array" ref="A691">IF(ISBLANK(B691), "", concatenate("R", ROW()))</f>
        <v/>
      </c>
      <c r="B691" s="9" t="str">
        <f>IFERROR(__xludf.DUMMYFUNCTION(" QUERY(Request_Import!A691:H691, ""Select B"")"),"")</f>
        <v/>
      </c>
      <c r="C691" s="1" t="str">
        <f>IFERROR(__xludf.DUMMYFUNCTION(" QUERY(Request_Import!A691:H691, ""Select C"")"),"")</f>
        <v/>
      </c>
      <c r="D691" s="1" t="str">
        <f>IFERROR(__xludf.DUMMYFUNCTION(" QUERY(Request_Import!A691:H691, ""Select D"")"),"")</f>
        <v/>
      </c>
      <c r="E691" s="1" t="str">
        <f>IFERROR(__xludf.DUMMYFUNCTION(" QUERY(Request_Import!A691:H691, ""Select E"")"),"")</f>
        <v/>
      </c>
      <c r="F691" s="1" t="str">
        <f>IFERROR(__xludf.DUMMYFUNCTION(" QUERY(Request_Import!A691:H691, ""Select G"")"),"")</f>
        <v/>
      </c>
      <c r="G691" s="1" t="str">
        <f>IFERROR(__xludf.DUMMYFUNCTION(" QUERY(Request_Import!A691:H691, ""Select H"")"),"")</f>
        <v/>
      </c>
      <c r="H691" s="1" t="str">
        <f>IFERROR(__xludf.DUMMYFUNCTION(" IF(ISBLANK(B691), """", TIMEVALUE(ARRAYFORMULA(QUERY(Request_Import!D691:K691, ""Select I""))))"),"")</f>
        <v/>
      </c>
      <c r="I691" s="1" t="str">
        <f>IFERROR(__xludf.DUMMYFUNCTION(" QUERY(Request_Import!A691:J691, ""Select F"")"),"")</f>
        <v/>
      </c>
      <c r="J691" s="1" t="str">
        <f>IFERROR(__xludf.DUMMYFUNCTION(" QUERY(Request_Import!A691:J691, ""Select J"")"),"")</f>
        <v/>
      </c>
    </row>
    <row r="692">
      <c r="A692" s="9" t="str">
        <f t="array" ref="A692">IF(ISBLANK(B692), "", concatenate("R", ROW()))</f>
        <v/>
      </c>
      <c r="B692" s="9" t="str">
        <f>IFERROR(__xludf.DUMMYFUNCTION(" QUERY(Request_Import!A692:H692, ""Select B"")"),"")</f>
        <v/>
      </c>
      <c r="C692" s="1" t="str">
        <f>IFERROR(__xludf.DUMMYFUNCTION(" QUERY(Request_Import!A692:H692, ""Select C"")"),"")</f>
        <v/>
      </c>
      <c r="D692" s="1" t="str">
        <f>IFERROR(__xludf.DUMMYFUNCTION(" QUERY(Request_Import!A692:H692, ""Select D"")"),"")</f>
        <v/>
      </c>
      <c r="E692" s="1" t="str">
        <f>IFERROR(__xludf.DUMMYFUNCTION(" QUERY(Request_Import!A692:H692, ""Select E"")"),"")</f>
        <v/>
      </c>
      <c r="F692" s="1" t="str">
        <f>IFERROR(__xludf.DUMMYFUNCTION(" QUERY(Request_Import!A692:H692, ""Select G"")"),"")</f>
        <v/>
      </c>
      <c r="G692" s="1" t="str">
        <f>IFERROR(__xludf.DUMMYFUNCTION(" QUERY(Request_Import!A692:H692, ""Select H"")"),"")</f>
        <v/>
      </c>
      <c r="H692" s="1" t="str">
        <f>IFERROR(__xludf.DUMMYFUNCTION(" IF(ISBLANK(B692), """", TIMEVALUE(ARRAYFORMULA(QUERY(Request_Import!D692:K692, ""Select I""))))"),"")</f>
        <v/>
      </c>
      <c r="I692" s="1" t="str">
        <f>IFERROR(__xludf.DUMMYFUNCTION(" QUERY(Request_Import!A692:J692, ""Select F"")"),"")</f>
        <v/>
      </c>
      <c r="J692" s="1" t="str">
        <f>IFERROR(__xludf.DUMMYFUNCTION(" QUERY(Request_Import!A692:J692, ""Select J"")"),"")</f>
        <v/>
      </c>
    </row>
    <row r="693">
      <c r="A693" s="9" t="str">
        <f t="array" ref="A693">IF(ISBLANK(B693), "", concatenate("R", ROW()))</f>
        <v/>
      </c>
      <c r="B693" s="9" t="str">
        <f>IFERROR(__xludf.DUMMYFUNCTION(" QUERY(Request_Import!A693:H693, ""Select B"")"),"")</f>
        <v/>
      </c>
      <c r="C693" s="1" t="str">
        <f>IFERROR(__xludf.DUMMYFUNCTION(" QUERY(Request_Import!A693:H693, ""Select C"")"),"")</f>
        <v/>
      </c>
      <c r="D693" s="1" t="str">
        <f>IFERROR(__xludf.DUMMYFUNCTION(" QUERY(Request_Import!A693:H693, ""Select D"")"),"")</f>
        <v/>
      </c>
      <c r="E693" s="1" t="str">
        <f>IFERROR(__xludf.DUMMYFUNCTION(" QUERY(Request_Import!A693:H693, ""Select E"")"),"")</f>
        <v/>
      </c>
      <c r="F693" s="1" t="str">
        <f>IFERROR(__xludf.DUMMYFUNCTION(" QUERY(Request_Import!A693:H693, ""Select G"")"),"")</f>
        <v/>
      </c>
      <c r="G693" s="1" t="str">
        <f>IFERROR(__xludf.DUMMYFUNCTION(" QUERY(Request_Import!A693:H693, ""Select H"")"),"")</f>
        <v/>
      </c>
      <c r="H693" s="1" t="str">
        <f>IFERROR(__xludf.DUMMYFUNCTION(" IF(ISBLANK(B693), """", TIMEVALUE(ARRAYFORMULA(QUERY(Request_Import!D693:K693, ""Select I""))))"),"")</f>
        <v/>
      </c>
      <c r="I693" s="1" t="str">
        <f>IFERROR(__xludf.DUMMYFUNCTION(" QUERY(Request_Import!A693:J693, ""Select F"")"),"")</f>
        <v/>
      </c>
      <c r="J693" s="1" t="str">
        <f>IFERROR(__xludf.DUMMYFUNCTION(" QUERY(Request_Import!A693:J693, ""Select J"")"),"")</f>
        <v/>
      </c>
    </row>
    <row r="694">
      <c r="A694" s="9" t="str">
        <f t="array" ref="A694">IF(ISBLANK(B694), "", concatenate("R", ROW()))</f>
        <v/>
      </c>
      <c r="B694" s="9" t="str">
        <f>IFERROR(__xludf.DUMMYFUNCTION(" QUERY(Request_Import!A694:H694, ""Select B"")"),"")</f>
        <v/>
      </c>
      <c r="C694" s="1" t="str">
        <f>IFERROR(__xludf.DUMMYFUNCTION(" QUERY(Request_Import!A694:H694, ""Select C"")"),"")</f>
        <v/>
      </c>
      <c r="D694" s="1" t="str">
        <f>IFERROR(__xludf.DUMMYFUNCTION(" QUERY(Request_Import!A694:H694, ""Select D"")"),"")</f>
        <v/>
      </c>
      <c r="E694" s="1" t="str">
        <f>IFERROR(__xludf.DUMMYFUNCTION(" QUERY(Request_Import!A694:H694, ""Select E"")"),"")</f>
        <v/>
      </c>
      <c r="F694" s="1" t="str">
        <f>IFERROR(__xludf.DUMMYFUNCTION(" QUERY(Request_Import!A694:H694, ""Select G"")"),"")</f>
        <v/>
      </c>
      <c r="G694" s="1" t="str">
        <f>IFERROR(__xludf.DUMMYFUNCTION(" QUERY(Request_Import!A694:H694, ""Select H"")"),"")</f>
        <v/>
      </c>
      <c r="H694" s="1" t="str">
        <f>IFERROR(__xludf.DUMMYFUNCTION(" IF(ISBLANK(B694), """", TIMEVALUE(ARRAYFORMULA(QUERY(Request_Import!D694:K694, ""Select I""))))"),"")</f>
        <v/>
      </c>
      <c r="I694" s="1" t="str">
        <f>IFERROR(__xludf.DUMMYFUNCTION(" QUERY(Request_Import!A694:J694, ""Select F"")"),"")</f>
        <v/>
      </c>
      <c r="J694" s="1" t="str">
        <f>IFERROR(__xludf.DUMMYFUNCTION(" QUERY(Request_Import!A694:J694, ""Select J"")"),"")</f>
        <v/>
      </c>
    </row>
    <row r="695">
      <c r="A695" s="9" t="str">
        <f t="array" ref="A695">IF(ISBLANK(B695), "", concatenate("R", ROW()))</f>
        <v/>
      </c>
      <c r="B695" s="9" t="str">
        <f>IFERROR(__xludf.DUMMYFUNCTION(" QUERY(Request_Import!A695:H695, ""Select B"")"),"")</f>
        <v/>
      </c>
      <c r="C695" s="1" t="str">
        <f>IFERROR(__xludf.DUMMYFUNCTION(" QUERY(Request_Import!A695:H695, ""Select C"")"),"")</f>
        <v/>
      </c>
      <c r="D695" s="1" t="str">
        <f>IFERROR(__xludf.DUMMYFUNCTION(" QUERY(Request_Import!A695:H695, ""Select D"")"),"")</f>
        <v/>
      </c>
      <c r="E695" s="1" t="str">
        <f>IFERROR(__xludf.DUMMYFUNCTION(" QUERY(Request_Import!A695:H695, ""Select E"")"),"")</f>
        <v/>
      </c>
      <c r="F695" s="1" t="str">
        <f>IFERROR(__xludf.DUMMYFUNCTION(" QUERY(Request_Import!A695:H695, ""Select G"")"),"")</f>
        <v/>
      </c>
      <c r="G695" s="1" t="str">
        <f>IFERROR(__xludf.DUMMYFUNCTION(" QUERY(Request_Import!A695:H695, ""Select H"")"),"")</f>
        <v/>
      </c>
      <c r="H695" s="1" t="str">
        <f>IFERROR(__xludf.DUMMYFUNCTION(" IF(ISBLANK(B695), """", TIMEVALUE(ARRAYFORMULA(QUERY(Request_Import!D695:K695, ""Select I""))))"),"")</f>
        <v/>
      </c>
      <c r="I695" s="1" t="str">
        <f>IFERROR(__xludf.DUMMYFUNCTION(" QUERY(Request_Import!A695:J695, ""Select F"")"),"")</f>
        <v/>
      </c>
      <c r="J695" s="1" t="str">
        <f>IFERROR(__xludf.DUMMYFUNCTION(" QUERY(Request_Import!A695:J695, ""Select J"")"),"")</f>
        <v/>
      </c>
    </row>
    <row r="696">
      <c r="A696" s="9" t="str">
        <f t="array" ref="A696">IF(ISBLANK(B696), "", concatenate("R", ROW()))</f>
        <v/>
      </c>
      <c r="B696" s="9" t="str">
        <f>IFERROR(__xludf.DUMMYFUNCTION(" QUERY(Request_Import!A696:H696, ""Select B"")"),"")</f>
        <v/>
      </c>
      <c r="C696" s="1" t="str">
        <f>IFERROR(__xludf.DUMMYFUNCTION(" QUERY(Request_Import!A696:H696, ""Select C"")"),"")</f>
        <v/>
      </c>
      <c r="D696" s="1" t="str">
        <f>IFERROR(__xludf.DUMMYFUNCTION(" QUERY(Request_Import!A696:H696, ""Select D"")"),"")</f>
        <v/>
      </c>
      <c r="E696" s="1" t="str">
        <f>IFERROR(__xludf.DUMMYFUNCTION(" QUERY(Request_Import!A696:H696, ""Select E"")"),"")</f>
        <v/>
      </c>
      <c r="F696" s="1" t="str">
        <f>IFERROR(__xludf.DUMMYFUNCTION(" QUERY(Request_Import!A696:H696, ""Select G"")"),"")</f>
        <v/>
      </c>
      <c r="G696" s="1" t="str">
        <f>IFERROR(__xludf.DUMMYFUNCTION(" QUERY(Request_Import!A696:H696, ""Select H"")"),"")</f>
        <v/>
      </c>
      <c r="H696" s="1" t="str">
        <f>IFERROR(__xludf.DUMMYFUNCTION(" IF(ISBLANK(B696), """", TIMEVALUE(ARRAYFORMULA(QUERY(Request_Import!D696:K696, ""Select I""))))"),"")</f>
        <v/>
      </c>
      <c r="I696" s="1" t="str">
        <f>IFERROR(__xludf.DUMMYFUNCTION(" QUERY(Request_Import!A696:J696, ""Select F"")"),"")</f>
        <v/>
      </c>
      <c r="J696" s="1" t="str">
        <f>IFERROR(__xludf.DUMMYFUNCTION(" QUERY(Request_Import!A696:J696, ""Select J"")"),"")</f>
        <v/>
      </c>
    </row>
    <row r="697">
      <c r="A697" s="9" t="str">
        <f t="array" ref="A697">IF(ISBLANK(B697), "", concatenate("R", ROW()))</f>
        <v/>
      </c>
      <c r="B697" s="9" t="str">
        <f>IFERROR(__xludf.DUMMYFUNCTION(" QUERY(Request_Import!A697:H697, ""Select B"")"),"")</f>
        <v/>
      </c>
      <c r="C697" s="1" t="str">
        <f>IFERROR(__xludf.DUMMYFUNCTION(" QUERY(Request_Import!A697:H697, ""Select C"")"),"")</f>
        <v/>
      </c>
      <c r="D697" s="1" t="str">
        <f>IFERROR(__xludf.DUMMYFUNCTION(" QUERY(Request_Import!A697:H697, ""Select D"")"),"")</f>
        <v/>
      </c>
      <c r="E697" s="1" t="str">
        <f>IFERROR(__xludf.DUMMYFUNCTION(" QUERY(Request_Import!A697:H697, ""Select E"")"),"")</f>
        <v/>
      </c>
      <c r="F697" s="1" t="str">
        <f>IFERROR(__xludf.DUMMYFUNCTION(" QUERY(Request_Import!A697:H697, ""Select G"")"),"")</f>
        <v/>
      </c>
      <c r="G697" s="1" t="str">
        <f>IFERROR(__xludf.DUMMYFUNCTION(" QUERY(Request_Import!A697:H697, ""Select H"")"),"")</f>
        <v/>
      </c>
      <c r="H697" s="1" t="str">
        <f>IFERROR(__xludf.DUMMYFUNCTION(" IF(ISBLANK(B697), """", TIMEVALUE(ARRAYFORMULA(QUERY(Request_Import!D697:K697, ""Select I""))))"),"")</f>
        <v/>
      </c>
      <c r="I697" s="1" t="str">
        <f>IFERROR(__xludf.DUMMYFUNCTION(" QUERY(Request_Import!A697:J697, ""Select F"")"),"")</f>
        <v/>
      </c>
      <c r="J697" s="1" t="str">
        <f>IFERROR(__xludf.DUMMYFUNCTION(" QUERY(Request_Import!A697:J697, ""Select J"")"),"")</f>
        <v/>
      </c>
    </row>
    <row r="698">
      <c r="A698" s="9" t="str">
        <f t="array" ref="A698">IF(ISBLANK(B698), "", concatenate("R", ROW()))</f>
        <v/>
      </c>
      <c r="B698" s="9" t="str">
        <f>IFERROR(__xludf.DUMMYFUNCTION(" QUERY(Request_Import!A698:H698, ""Select B"")"),"")</f>
        <v/>
      </c>
      <c r="C698" s="1" t="str">
        <f>IFERROR(__xludf.DUMMYFUNCTION(" QUERY(Request_Import!A698:H698, ""Select C"")"),"")</f>
        <v/>
      </c>
      <c r="D698" s="1" t="str">
        <f>IFERROR(__xludf.DUMMYFUNCTION(" QUERY(Request_Import!A698:H698, ""Select D"")"),"")</f>
        <v/>
      </c>
      <c r="E698" s="1" t="str">
        <f>IFERROR(__xludf.DUMMYFUNCTION(" QUERY(Request_Import!A698:H698, ""Select E"")"),"")</f>
        <v/>
      </c>
      <c r="F698" s="1" t="str">
        <f>IFERROR(__xludf.DUMMYFUNCTION(" QUERY(Request_Import!A698:H698, ""Select G"")"),"")</f>
        <v/>
      </c>
      <c r="G698" s="1" t="str">
        <f>IFERROR(__xludf.DUMMYFUNCTION(" QUERY(Request_Import!A698:H698, ""Select H"")"),"")</f>
        <v/>
      </c>
      <c r="H698" s="1" t="str">
        <f>IFERROR(__xludf.DUMMYFUNCTION(" IF(ISBLANK(B698), """", TIMEVALUE(ARRAYFORMULA(QUERY(Request_Import!D698:K698, ""Select I""))))"),"")</f>
        <v/>
      </c>
      <c r="I698" s="1" t="str">
        <f>IFERROR(__xludf.DUMMYFUNCTION(" QUERY(Request_Import!A698:J698, ""Select F"")"),"")</f>
        <v/>
      </c>
      <c r="J698" s="1" t="str">
        <f>IFERROR(__xludf.DUMMYFUNCTION(" QUERY(Request_Import!A698:J698, ""Select J"")"),"")</f>
        <v/>
      </c>
    </row>
    <row r="699">
      <c r="A699" s="9" t="str">
        <f t="array" ref="A699">IF(ISBLANK(B699), "", concatenate("R", ROW()))</f>
        <v/>
      </c>
      <c r="B699" s="9" t="str">
        <f>IFERROR(__xludf.DUMMYFUNCTION(" QUERY(Request_Import!A699:H699, ""Select B"")"),"")</f>
        <v/>
      </c>
      <c r="C699" s="1" t="str">
        <f>IFERROR(__xludf.DUMMYFUNCTION(" QUERY(Request_Import!A699:H699, ""Select C"")"),"")</f>
        <v/>
      </c>
      <c r="D699" s="1" t="str">
        <f>IFERROR(__xludf.DUMMYFUNCTION(" QUERY(Request_Import!A699:H699, ""Select D"")"),"")</f>
        <v/>
      </c>
      <c r="E699" s="1" t="str">
        <f>IFERROR(__xludf.DUMMYFUNCTION(" QUERY(Request_Import!A699:H699, ""Select E"")"),"")</f>
        <v/>
      </c>
      <c r="F699" s="1" t="str">
        <f>IFERROR(__xludf.DUMMYFUNCTION(" QUERY(Request_Import!A699:H699, ""Select G"")"),"")</f>
        <v/>
      </c>
      <c r="G699" s="1" t="str">
        <f>IFERROR(__xludf.DUMMYFUNCTION(" QUERY(Request_Import!A699:H699, ""Select H"")"),"")</f>
        <v/>
      </c>
      <c r="H699" s="1" t="str">
        <f>IFERROR(__xludf.DUMMYFUNCTION(" IF(ISBLANK(B699), """", TIMEVALUE(ARRAYFORMULA(QUERY(Request_Import!D699:K699, ""Select I""))))"),"")</f>
        <v/>
      </c>
      <c r="I699" s="1" t="str">
        <f>IFERROR(__xludf.DUMMYFUNCTION(" QUERY(Request_Import!A699:J699, ""Select F"")"),"")</f>
        <v/>
      </c>
      <c r="J699" s="1" t="str">
        <f>IFERROR(__xludf.DUMMYFUNCTION(" QUERY(Request_Import!A699:J699, ""Select J"")"),"")</f>
        <v/>
      </c>
    </row>
    <row r="700">
      <c r="A700" s="9" t="str">
        <f t="array" ref="A700">IF(ISBLANK(B700), "", concatenate("R", ROW()))</f>
        <v/>
      </c>
      <c r="B700" s="9" t="str">
        <f>IFERROR(__xludf.DUMMYFUNCTION(" QUERY(Request_Import!A700:H700, ""Select B"")"),"")</f>
        <v/>
      </c>
      <c r="C700" s="1" t="str">
        <f>IFERROR(__xludf.DUMMYFUNCTION(" QUERY(Request_Import!A700:H700, ""Select C"")"),"")</f>
        <v/>
      </c>
      <c r="D700" s="1" t="str">
        <f>IFERROR(__xludf.DUMMYFUNCTION(" QUERY(Request_Import!A700:H700, ""Select D"")"),"")</f>
        <v/>
      </c>
      <c r="E700" s="1" t="str">
        <f>IFERROR(__xludf.DUMMYFUNCTION(" QUERY(Request_Import!A700:H700, ""Select E"")"),"")</f>
        <v/>
      </c>
      <c r="F700" s="1" t="str">
        <f>IFERROR(__xludf.DUMMYFUNCTION(" QUERY(Request_Import!A700:H700, ""Select G"")"),"")</f>
        <v/>
      </c>
      <c r="G700" s="1" t="str">
        <f>IFERROR(__xludf.DUMMYFUNCTION(" QUERY(Request_Import!A700:H700, ""Select H"")"),"")</f>
        <v/>
      </c>
      <c r="H700" s="1" t="str">
        <f>IFERROR(__xludf.DUMMYFUNCTION(" IF(ISBLANK(B700), """", TIMEVALUE(ARRAYFORMULA(QUERY(Request_Import!D700:K700, ""Select I""))))"),"")</f>
        <v/>
      </c>
      <c r="I700" s="1" t="str">
        <f>IFERROR(__xludf.DUMMYFUNCTION(" QUERY(Request_Import!A700:J700, ""Select F"")"),"")</f>
        <v/>
      </c>
      <c r="J700" s="1" t="str">
        <f>IFERROR(__xludf.DUMMYFUNCTION(" QUERY(Request_Import!A700:J700, ""Select J"")"),"")</f>
        <v/>
      </c>
    </row>
    <row r="701">
      <c r="A701" s="9" t="str">
        <f t="array" ref="A701">IF(ISBLANK(B701), "", concatenate("R", ROW()))</f>
        <v/>
      </c>
      <c r="B701" s="9" t="str">
        <f>IFERROR(__xludf.DUMMYFUNCTION(" QUERY(Request_Import!A701:H701, ""Select B"")"),"")</f>
        <v/>
      </c>
      <c r="C701" s="1" t="str">
        <f>IFERROR(__xludf.DUMMYFUNCTION(" QUERY(Request_Import!A701:H701, ""Select C"")"),"")</f>
        <v/>
      </c>
      <c r="D701" s="1" t="str">
        <f>IFERROR(__xludf.DUMMYFUNCTION(" QUERY(Request_Import!A701:H701, ""Select D"")"),"")</f>
        <v/>
      </c>
      <c r="E701" s="1" t="str">
        <f>IFERROR(__xludf.DUMMYFUNCTION(" QUERY(Request_Import!A701:H701, ""Select E"")"),"")</f>
        <v/>
      </c>
      <c r="F701" s="1" t="str">
        <f>IFERROR(__xludf.DUMMYFUNCTION(" QUERY(Request_Import!A701:H701, ""Select G"")"),"")</f>
        <v/>
      </c>
      <c r="G701" s="1" t="str">
        <f>IFERROR(__xludf.DUMMYFUNCTION(" QUERY(Request_Import!A701:H701, ""Select H"")"),"")</f>
        <v/>
      </c>
      <c r="H701" s="1" t="str">
        <f>IFERROR(__xludf.DUMMYFUNCTION(" IF(ISBLANK(B701), """", TIMEVALUE(ARRAYFORMULA(QUERY(Request_Import!D701:K701, ""Select I""))))"),"")</f>
        <v/>
      </c>
      <c r="I701" s="1" t="str">
        <f>IFERROR(__xludf.DUMMYFUNCTION(" QUERY(Request_Import!A701:J701, ""Select F"")"),"")</f>
        <v/>
      </c>
      <c r="J701" s="1" t="str">
        <f>IFERROR(__xludf.DUMMYFUNCTION(" QUERY(Request_Import!A701:J701, ""Select J"")"),"")</f>
        <v/>
      </c>
    </row>
    <row r="702">
      <c r="A702" s="9" t="str">
        <f t="array" ref="A702">IF(ISBLANK(B702), "", concatenate("R", ROW()))</f>
        <v/>
      </c>
      <c r="B702" s="9" t="str">
        <f>IFERROR(__xludf.DUMMYFUNCTION(" QUERY(Request_Import!A702:H702, ""Select B"")"),"")</f>
        <v/>
      </c>
      <c r="C702" s="1" t="str">
        <f>IFERROR(__xludf.DUMMYFUNCTION(" QUERY(Request_Import!A702:H702, ""Select C"")"),"")</f>
        <v/>
      </c>
      <c r="D702" s="1" t="str">
        <f>IFERROR(__xludf.DUMMYFUNCTION(" QUERY(Request_Import!A702:H702, ""Select D"")"),"")</f>
        <v/>
      </c>
      <c r="E702" s="1" t="str">
        <f>IFERROR(__xludf.DUMMYFUNCTION(" QUERY(Request_Import!A702:H702, ""Select E"")"),"")</f>
        <v/>
      </c>
      <c r="F702" s="1" t="str">
        <f>IFERROR(__xludf.DUMMYFUNCTION(" QUERY(Request_Import!A702:H702, ""Select G"")"),"")</f>
        <v/>
      </c>
      <c r="G702" s="1" t="str">
        <f>IFERROR(__xludf.DUMMYFUNCTION(" QUERY(Request_Import!A702:H702, ""Select H"")"),"")</f>
        <v/>
      </c>
      <c r="H702" s="1" t="str">
        <f>IFERROR(__xludf.DUMMYFUNCTION(" IF(ISBLANK(B702), """", TIMEVALUE(ARRAYFORMULA(QUERY(Request_Import!D702:K702, ""Select I""))))"),"")</f>
        <v/>
      </c>
      <c r="I702" s="1" t="str">
        <f>IFERROR(__xludf.DUMMYFUNCTION(" QUERY(Request_Import!A702:J702, ""Select F"")"),"")</f>
        <v/>
      </c>
      <c r="J702" s="1" t="str">
        <f>IFERROR(__xludf.DUMMYFUNCTION(" QUERY(Request_Import!A702:J702, ""Select J"")"),"")</f>
        <v/>
      </c>
    </row>
    <row r="703">
      <c r="A703" s="9" t="str">
        <f t="array" ref="A703">IF(ISBLANK(B703), "", concatenate("R", ROW()))</f>
        <v/>
      </c>
      <c r="B703" s="9" t="str">
        <f>IFERROR(__xludf.DUMMYFUNCTION(" QUERY(Request_Import!A703:H703, ""Select B"")"),"")</f>
        <v/>
      </c>
      <c r="C703" s="1" t="str">
        <f>IFERROR(__xludf.DUMMYFUNCTION(" QUERY(Request_Import!A703:H703, ""Select C"")"),"")</f>
        <v/>
      </c>
      <c r="D703" s="1" t="str">
        <f>IFERROR(__xludf.DUMMYFUNCTION(" QUERY(Request_Import!A703:H703, ""Select D"")"),"")</f>
        <v/>
      </c>
      <c r="E703" s="1" t="str">
        <f>IFERROR(__xludf.DUMMYFUNCTION(" QUERY(Request_Import!A703:H703, ""Select E"")"),"")</f>
        <v/>
      </c>
      <c r="F703" s="1" t="str">
        <f>IFERROR(__xludf.DUMMYFUNCTION(" QUERY(Request_Import!A703:H703, ""Select G"")"),"")</f>
        <v/>
      </c>
      <c r="G703" s="1" t="str">
        <f>IFERROR(__xludf.DUMMYFUNCTION(" QUERY(Request_Import!A703:H703, ""Select H"")"),"")</f>
        <v/>
      </c>
      <c r="H703" s="1" t="str">
        <f>IFERROR(__xludf.DUMMYFUNCTION(" IF(ISBLANK(B703), """", TIMEVALUE(ARRAYFORMULA(QUERY(Request_Import!D703:K703, ""Select I""))))"),"")</f>
        <v/>
      </c>
      <c r="I703" s="1" t="str">
        <f>IFERROR(__xludf.DUMMYFUNCTION(" QUERY(Request_Import!A703:J703, ""Select F"")"),"")</f>
        <v/>
      </c>
      <c r="J703" s="1" t="str">
        <f>IFERROR(__xludf.DUMMYFUNCTION(" QUERY(Request_Import!A703:J703, ""Select J"")"),"")</f>
        <v/>
      </c>
    </row>
    <row r="704">
      <c r="A704" s="9" t="str">
        <f t="array" ref="A704">IF(ISBLANK(B704), "", concatenate("R", ROW()))</f>
        <v/>
      </c>
      <c r="B704" s="9" t="str">
        <f>IFERROR(__xludf.DUMMYFUNCTION(" QUERY(Request_Import!A704:H704, ""Select B"")"),"")</f>
        <v/>
      </c>
      <c r="C704" s="1" t="str">
        <f>IFERROR(__xludf.DUMMYFUNCTION(" QUERY(Request_Import!A704:H704, ""Select C"")"),"")</f>
        <v/>
      </c>
      <c r="D704" s="1" t="str">
        <f>IFERROR(__xludf.DUMMYFUNCTION(" QUERY(Request_Import!A704:H704, ""Select D"")"),"")</f>
        <v/>
      </c>
      <c r="E704" s="1" t="str">
        <f>IFERROR(__xludf.DUMMYFUNCTION(" QUERY(Request_Import!A704:H704, ""Select E"")"),"")</f>
        <v/>
      </c>
      <c r="F704" s="1" t="str">
        <f>IFERROR(__xludf.DUMMYFUNCTION(" QUERY(Request_Import!A704:H704, ""Select G"")"),"")</f>
        <v/>
      </c>
      <c r="G704" s="1" t="str">
        <f>IFERROR(__xludf.DUMMYFUNCTION(" QUERY(Request_Import!A704:H704, ""Select H"")"),"")</f>
        <v/>
      </c>
      <c r="H704" s="1" t="str">
        <f>IFERROR(__xludf.DUMMYFUNCTION(" IF(ISBLANK(B704), """", TIMEVALUE(ARRAYFORMULA(QUERY(Request_Import!D704:K704, ""Select I""))))"),"")</f>
        <v/>
      </c>
      <c r="I704" s="1" t="str">
        <f>IFERROR(__xludf.DUMMYFUNCTION(" QUERY(Request_Import!A704:J704, ""Select F"")"),"")</f>
        <v/>
      </c>
      <c r="J704" s="1" t="str">
        <f>IFERROR(__xludf.DUMMYFUNCTION(" QUERY(Request_Import!A704:J704, ""Select J"")"),"")</f>
        <v/>
      </c>
    </row>
    <row r="705">
      <c r="A705" s="9" t="str">
        <f t="array" ref="A705">IF(ISBLANK(B705), "", concatenate("R", ROW()))</f>
        <v/>
      </c>
      <c r="B705" s="9" t="str">
        <f>IFERROR(__xludf.DUMMYFUNCTION(" QUERY(Request_Import!A705:H705, ""Select B"")"),"")</f>
        <v/>
      </c>
      <c r="C705" s="1" t="str">
        <f>IFERROR(__xludf.DUMMYFUNCTION(" QUERY(Request_Import!A705:H705, ""Select C"")"),"")</f>
        <v/>
      </c>
      <c r="D705" s="1" t="str">
        <f>IFERROR(__xludf.DUMMYFUNCTION(" QUERY(Request_Import!A705:H705, ""Select D"")"),"")</f>
        <v/>
      </c>
      <c r="E705" s="1" t="str">
        <f>IFERROR(__xludf.DUMMYFUNCTION(" QUERY(Request_Import!A705:H705, ""Select E"")"),"")</f>
        <v/>
      </c>
      <c r="F705" s="1" t="str">
        <f>IFERROR(__xludf.DUMMYFUNCTION(" QUERY(Request_Import!A705:H705, ""Select G"")"),"")</f>
        <v/>
      </c>
      <c r="G705" s="1" t="str">
        <f>IFERROR(__xludf.DUMMYFUNCTION(" QUERY(Request_Import!A705:H705, ""Select H"")"),"")</f>
        <v/>
      </c>
      <c r="H705" s="1" t="str">
        <f>IFERROR(__xludf.DUMMYFUNCTION(" IF(ISBLANK(B705), """", TIMEVALUE(ARRAYFORMULA(QUERY(Request_Import!D705:K705, ""Select I""))))"),"")</f>
        <v/>
      </c>
      <c r="I705" s="1" t="str">
        <f>IFERROR(__xludf.DUMMYFUNCTION(" QUERY(Request_Import!A705:J705, ""Select F"")"),"")</f>
        <v/>
      </c>
      <c r="J705" s="1" t="str">
        <f>IFERROR(__xludf.DUMMYFUNCTION(" QUERY(Request_Import!A705:J705, ""Select J"")"),"")</f>
        <v/>
      </c>
    </row>
    <row r="706">
      <c r="A706" s="9" t="str">
        <f t="array" ref="A706">IF(ISBLANK(B706), "", concatenate("R", ROW()))</f>
        <v/>
      </c>
      <c r="B706" s="9" t="str">
        <f>IFERROR(__xludf.DUMMYFUNCTION(" QUERY(Request_Import!A706:H706, ""Select B"")"),"")</f>
        <v/>
      </c>
      <c r="C706" s="1" t="str">
        <f>IFERROR(__xludf.DUMMYFUNCTION(" QUERY(Request_Import!A706:H706, ""Select C"")"),"")</f>
        <v/>
      </c>
      <c r="D706" s="1" t="str">
        <f>IFERROR(__xludf.DUMMYFUNCTION(" QUERY(Request_Import!A706:H706, ""Select D"")"),"")</f>
        <v/>
      </c>
      <c r="E706" s="1" t="str">
        <f>IFERROR(__xludf.DUMMYFUNCTION(" QUERY(Request_Import!A706:H706, ""Select E"")"),"")</f>
        <v/>
      </c>
      <c r="F706" s="1" t="str">
        <f>IFERROR(__xludf.DUMMYFUNCTION(" QUERY(Request_Import!A706:H706, ""Select G"")"),"")</f>
        <v/>
      </c>
      <c r="G706" s="1" t="str">
        <f>IFERROR(__xludf.DUMMYFUNCTION(" QUERY(Request_Import!A706:H706, ""Select H"")"),"")</f>
        <v/>
      </c>
      <c r="H706" s="1" t="str">
        <f>IFERROR(__xludf.DUMMYFUNCTION(" IF(ISBLANK(B706), """", TIMEVALUE(ARRAYFORMULA(QUERY(Request_Import!D706:K706, ""Select I""))))"),"")</f>
        <v/>
      </c>
      <c r="I706" s="1" t="str">
        <f>IFERROR(__xludf.DUMMYFUNCTION(" QUERY(Request_Import!A706:J706, ""Select F"")"),"")</f>
        <v/>
      </c>
      <c r="J706" s="1" t="str">
        <f>IFERROR(__xludf.DUMMYFUNCTION(" QUERY(Request_Import!A706:J706, ""Select J"")"),"")</f>
        <v/>
      </c>
    </row>
    <row r="707">
      <c r="A707" s="9" t="str">
        <f t="array" ref="A707">IF(ISBLANK(B707), "", concatenate("R", ROW()))</f>
        <v/>
      </c>
      <c r="B707" s="9" t="str">
        <f>IFERROR(__xludf.DUMMYFUNCTION(" QUERY(Request_Import!A707:H707, ""Select B"")"),"")</f>
        <v/>
      </c>
      <c r="C707" s="1" t="str">
        <f>IFERROR(__xludf.DUMMYFUNCTION(" QUERY(Request_Import!A707:H707, ""Select C"")"),"")</f>
        <v/>
      </c>
      <c r="D707" s="1" t="str">
        <f>IFERROR(__xludf.DUMMYFUNCTION(" QUERY(Request_Import!A707:H707, ""Select D"")"),"")</f>
        <v/>
      </c>
      <c r="E707" s="1" t="str">
        <f>IFERROR(__xludf.DUMMYFUNCTION(" QUERY(Request_Import!A707:H707, ""Select E"")"),"")</f>
        <v/>
      </c>
      <c r="F707" s="1" t="str">
        <f>IFERROR(__xludf.DUMMYFUNCTION(" QUERY(Request_Import!A707:H707, ""Select G"")"),"")</f>
        <v/>
      </c>
      <c r="G707" s="1" t="str">
        <f>IFERROR(__xludf.DUMMYFUNCTION(" QUERY(Request_Import!A707:H707, ""Select H"")"),"")</f>
        <v/>
      </c>
      <c r="H707" s="1" t="str">
        <f>IFERROR(__xludf.DUMMYFUNCTION(" IF(ISBLANK(B707), """", TIMEVALUE(ARRAYFORMULA(QUERY(Request_Import!D707:K707, ""Select I""))))"),"")</f>
        <v/>
      </c>
      <c r="I707" s="1" t="str">
        <f>IFERROR(__xludf.DUMMYFUNCTION(" QUERY(Request_Import!A707:J707, ""Select F"")"),"")</f>
        <v/>
      </c>
      <c r="J707" s="1" t="str">
        <f>IFERROR(__xludf.DUMMYFUNCTION(" QUERY(Request_Import!A707:J707, ""Select J"")"),"")</f>
        <v/>
      </c>
    </row>
    <row r="708">
      <c r="A708" s="9" t="str">
        <f t="array" ref="A708">IF(ISBLANK(B708), "", concatenate("R", ROW()))</f>
        <v/>
      </c>
      <c r="B708" s="9" t="str">
        <f>IFERROR(__xludf.DUMMYFUNCTION(" QUERY(Request_Import!A708:H708, ""Select B"")"),"")</f>
        <v/>
      </c>
      <c r="C708" s="1" t="str">
        <f>IFERROR(__xludf.DUMMYFUNCTION(" QUERY(Request_Import!A708:H708, ""Select C"")"),"")</f>
        <v/>
      </c>
      <c r="D708" s="1" t="str">
        <f>IFERROR(__xludf.DUMMYFUNCTION(" QUERY(Request_Import!A708:H708, ""Select D"")"),"")</f>
        <v/>
      </c>
      <c r="E708" s="1" t="str">
        <f>IFERROR(__xludf.DUMMYFUNCTION(" QUERY(Request_Import!A708:H708, ""Select E"")"),"")</f>
        <v/>
      </c>
      <c r="F708" s="1" t="str">
        <f>IFERROR(__xludf.DUMMYFUNCTION(" QUERY(Request_Import!A708:H708, ""Select G"")"),"")</f>
        <v/>
      </c>
      <c r="G708" s="1" t="str">
        <f>IFERROR(__xludf.DUMMYFUNCTION(" QUERY(Request_Import!A708:H708, ""Select H"")"),"")</f>
        <v/>
      </c>
      <c r="H708" s="1" t="str">
        <f>IFERROR(__xludf.DUMMYFUNCTION(" IF(ISBLANK(B708), """", TIMEVALUE(ARRAYFORMULA(QUERY(Request_Import!D708:K708, ""Select I""))))"),"")</f>
        <v/>
      </c>
      <c r="I708" s="1" t="str">
        <f>IFERROR(__xludf.DUMMYFUNCTION(" QUERY(Request_Import!A708:J708, ""Select F"")"),"")</f>
        <v/>
      </c>
      <c r="J708" s="1" t="str">
        <f>IFERROR(__xludf.DUMMYFUNCTION(" QUERY(Request_Import!A708:J708, ""Select J"")"),"")</f>
        <v/>
      </c>
    </row>
    <row r="709">
      <c r="A709" s="9" t="str">
        <f t="array" ref="A709">IF(ISBLANK(B709), "", concatenate("R", ROW()))</f>
        <v/>
      </c>
      <c r="B709" s="9" t="str">
        <f>IFERROR(__xludf.DUMMYFUNCTION(" QUERY(Request_Import!A709:H709, ""Select B"")"),"")</f>
        <v/>
      </c>
      <c r="C709" s="1" t="str">
        <f>IFERROR(__xludf.DUMMYFUNCTION(" QUERY(Request_Import!A709:H709, ""Select C"")"),"")</f>
        <v/>
      </c>
      <c r="D709" s="1" t="str">
        <f>IFERROR(__xludf.DUMMYFUNCTION(" QUERY(Request_Import!A709:H709, ""Select D"")"),"")</f>
        <v/>
      </c>
      <c r="E709" s="1" t="str">
        <f>IFERROR(__xludf.DUMMYFUNCTION(" QUERY(Request_Import!A709:H709, ""Select E"")"),"")</f>
        <v/>
      </c>
      <c r="F709" s="1" t="str">
        <f>IFERROR(__xludf.DUMMYFUNCTION(" QUERY(Request_Import!A709:H709, ""Select G"")"),"")</f>
        <v/>
      </c>
      <c r="G709" s="1" t="str">
        <f>IFERROR(__xludf.DUMMYFUNCTION(" QUERY(Request_Import!A709:H709, ""Select H"")"),"")</f>
        <v/>
      </c>
      <c r="H709" s="1" t="str">
        <f>IFERROR(__xludf.DUMMYFUNCTION(" IF(ISBLANK(B709), """", TIMEVALUE(ARRAYFORMULA(QUERY(Request_Import!D709:K709, ""Select I""))))"),"")</f>
        <v/>
      </c>
      <c r="I709" s="1" t="str">
        <f>IFERROR(__xludf.DUMMYFUNCTION(" QUERY(Request_Import!A709:J709, ""Select F"")"),"")</f>
        <v/>
      </c>
      <c r="J709" s="1" t="str">
        <f>IFERROR(__xludf.DUMMYFUNCTION(" QUERY(Request_Import!A709:J709, ""Select J"")"),"")</f>
        <v/>
      </c>
    </row>
    <row r="710">
      <c r="A710" s="9" t="str">
        <f t="array" ref="A710">IF(ISBLANK(B710), "", concatenate("R", ROW()))</f>
        <v/>
      </c>
      <c r="B710" s="9" t="str">
        <f>IFERROR(__xludf.DUMMYFUNCTION(" QUERY(Request_Import!A710:H710, ""Select B"")"),"")</f>
        <v/>
      </c>
      <c r="C710" s="1" t="str">
        <f>IFERROR(__xludf.DUMMYFUNCTION(" QUERY(Request_Import!A710:H710, ""Select C"")"),"")</f>
        <v/>
      </c>
      <c r="D710" s="1" t="str">
        <f>IFERROR(__xludf.DUMMYFUNCTION(" QUERY(Request_Import!A710:H710, ""Select D"")"),"")</f>
        <v/>
      </c>
      <c r="E710" s="1" t="str">
        <f>IFERROR(__xludf.DUMMYFUNCTION(" QUERY(Request_Import!A710:H710, ""Select E"")"),"")</f>
        <v/>
      </c>
      <c r="F710" s="1" t="str">
        <f>IFERROR(__xludf.DUMMYFUNCTION(" QUERY(Request_Import!A710:H710, ""Select G"")"),"")</f>
        <v/>
      </c>
      <c r="G710" s="1" t="str">
        <f>IFERROR(__xludf.DUMMYFUNCTION(" QUERY(Request_Import!A710:H710, ""Select H"")"),"")</f>
        <v/>
      </c>
      <c r="H710" s="1" t="str">
        <f>IFERROR(__xludf.DUMMYFUNCTION(" IF(ISBLANK(B710), """", TIMEVALUE(ARRAYFORMULA(QUERY(Request_Import!D710:K710, ""Select I""))))"),"")</f>
        <v/>
      </c>
      <c r="I710" s="1" t="str">
        <f>IFERROR(__xludf.DUMMYFUNCTION(" QUERY(Request_Import!A710:J710, ""Select F"")"),"")</f>
        <v/>
      </c>
      <c r="J710" s="1" t="str">
        <f>IFERROR(__xludf.DUMMYFUNCTION(" QUERY(Request_Import!A710:J710, ""Select J"")"),"")</f>
        <v/>
      </c>
    </row>
    <row r="711">
      <c r="A711" s="9" t="str">
        <f t="array" ref="A711">IF(ISBLANK(B711), "", concatenate("R", ROW()))</f>
        <v/>
      </c>
      <c r="B711" s="9" t="str">
        <f>IFERROR(__xludf.DUMMYFUNCTION(" QUERY(Request_Import!A711:H711, ""Select B"")"),"")</f>
        <v/>
      </c>
      <c r="C711" s="1" t="str">
        <f>IFERROR(__xludf.DUMMYFUNCTION(" QUERY(Request_Import!A711:H711, ""Select C"")"),"")</f>
        <v/>
      </c>
      <c r="D711" s="1" t="str">
        <f>IFERROR(__xludf.DUMMYFUNCTION(" QUERY(Request_Import!A711:H711, ""Select D"")"),"")</f>
        <v/>
      </c>
      <c r="E711" s="1" t="str">
        <f>IFERROR(__xludf.DUMMYFUNCTION(" QUERY(Request_Import!A711:H711, ""Select E"")"),"")</f>
        <v/>
      </c>
      <c r="F711" s="1" t="str">
        <f>IFERROR(__xludf.DUMMYFUNCTION(" QUERY(Request_Import!A711:H711, ""Select G"")"),"")</f>
        <v/>
      </c>
      <c r="G711" s="1" t="str">
        <f>IFERROR(__xludf.DUMMYFUNCTION(" QUERY(Request_Import!A711:H711, ""Select H"")"),"")</f>
        <v/>
      </c>
      <c r="H711" s="1" t="str">
        <f>IFERROR(__xludf.DUMMYFUNCTION(" IF(ISBLANK(B711), """", TIMEVALUE(ARRAYFORMULA(QUERY(Request_Import!D711:K711, ""Select I""))))"),"")</f>
        <v/>
      </c>
      <c r="I711" s="1" t="str">
        <f>IFERROR(__xludf.DUMMYFUNCTION(" QUERY(Request_Import!A711:J711, ""Select F"")"),"")</f>
        <v/>
      </c>
      <c r="J711" s="1" t="str">
        <f>IFERROR(__xludf.DUMMYFUNCTION(" QUERY(Request_Import!A711:J711, ""Select J"")"),"")</f>
        <v/>
      </c>
    </row>
    <row r="712">
      <c r="A712" s="9" t="str">
        <f t="array" ref="A712">IF(ISBLANK(B712), "", concatenate("R", ROW()))</f>
        <v/>
      </c>
      <c r="B712" s="9" t="str">
        <f>IFERROR(__xludf.DUMMYFUNCTION(" QUERY(Request_Import!A712:H712, ""Select B"")"),"")</f>
        <v/>
      </c>
      <c r="C712" s="1" t="str">
        <f>IFERROR(__xludf.DUMMYFUNCTION(" QUERY(Request_Import!A712:H712, ""Select C"")"),"")</f>
        <v/>
      </c>
      <c r="D712" s="1" t="str">
        <f>IFERROR(__xludf.DUMMYFUNCTION(" QUERY(Request_Import!A712:H712, ""Select D"")"),"")</f>
        <v/>
      </c>
      <c r="E712" s="1" t="str">
        <f>IFERROR(__xludf.DUMMYFUNCTION(" QUERY(Request_Import!A712:H712, ""Select E"")"),"")</f>
        <v/>
      </c>
      <c r="F712" s="1" t="str">
        <f>IFERROR(__xludf.DUMMYFUNCTION(" QUERY(Request_Import!A712:H712, ""Select G"")"),"")</f>
        <v/>
      </c>
      <c r="G712" s="1" t="str">
        <f>IFERROR(__xludf.DUMMYFUNCTION(" QUERY(Request_Import!A712:H712, ""Select H"")"),"")</f>
        <v/>
      </c>
      <c r="H712" s="1" t="str">
        <f>IFERROR(__xludf.DUMMYFUNCTION(" IF(ISBLANK(B712), """", TIMEVALUE(ARRAYFORMULA(QUERY(Request_Import!D712:K712, ""Select I""))))"),"")</f>
        <v/>
      </c>
      <c r="I712" s="1" t="str">
        <f>IFERROR(__xludf.DUMMYFUNCTION(" QUERY(Request_Import!A712:J712, ""Select F"")"),"")</f>
        <v/>
      </c>
      <c r="J712" s="1" t="str">
        <f>IFERROR(__xludf.DUMMYFUNCTION(" QUERY(Request_Import!A712:J712, ""Select J"")"),"")</f>
        <v/>
      </c>
    </row>
    <row r="713">
      <c r="A713" s="9" t="str">
        <f t="array" ref="A713">IF(ISBLANK(B713), "", concatenate("R", ROW()))</f>
        <v/>
      </c>
      <c r="B713" s="9" t="str">
        <f>IFERROR(__xludf.DUMMYFUNCTION(" QUERY(Request_Import!A713:H713, ""Select B"")"),"")</f>
        <v/>
      </c>
      <c r="C713" s="1" t="str">
        <f>IFERROR(__xludf.DUMMYFUNCTION(" QUERY(Request_Import!A713:H713, ""Select C"")"),"")</f>
        <v/>
      </c>
      <c r="D713" s="1" t="str">
        <f>IFERROR(__xludf.DUMMYFUNCTION(" QUERY(Request_Import!A713:H713, ""Select D"")"),"")</f>
        <v/>
      </c>
      <c r="E713" s="1" t="str">
        <f>IFERROR(__xludf.DUMMYFUNCTION(" QUERY(Request_Import!A713:H713, ""Select E"")"),"")</f>
        <v/>
      </c>
      <c r="F713" s="1" t="str">
        <f>IFERROR(__xludf.DUMMYFUNCTION(" QUERY(Request_Import!A713:H713, ""Select G"")"),"")</f>
        <v/>
      </c>
      <c r="G713" s="1" t="str">
        <f>IFERROR(__xludf.DUMMYFUNCTION(" QUERY(Request_Import!A713:H713, ""Select H"")"),"")</f>
        <v/>
      </c>
      <c r="H713" s="1" t="str">
        <f>IFERROR(__xludf.DUMMYFUNCTION(" IF(ISBLANK(B713), """", TIMEVALUE(ARRAYFORMULA(QUERY(Request_Import!D713:K713, ""Select I""))))"),"")</f>
        <v/>
      </c>
      <c r="I713" s="1" t="str">
        <f>IFERROR(__xludf.DUMMYFUNCTION(" QUERY(Request_Import!A713:J713, ""Select F"")"),"")</f>
        <v/>
      </c>
      <c r="J713" s="1" t="str">
        <f>IFERROR(__xludf.DUMMYFUNCTION(" QUERY(Request_Import!A713:J713, ""Select J"")"),"")</f>
        <v/>
      </c>
    </row>
    <row r="714">
      <c r="A714" s="9" t="str">
        <f t="array" ref="A714">IF(ISBLANK(B714), "", concatenate("R", ROW()))</f>
        <v/>
      </c>
      <c r="B714" s="9" t="str">
        <f>IFERROR(__xludf.DUMMYFUNCTION(" QUERY(Request_Import!A714:H714, ""Select B"")"),"")</f>
        <v/>
      </c>
      <c r="C714" s="1" t="str">
        <f>IFERROR(__xludf.DUMMYFUNCTION(" QUERY(Request_Import!A714:H714, ""Select C"")"),"")</f>
        <v/>
      </c>
      <c r="D714" s="1" t="str">
        <f>IFERROR(__xludf.DUMMYFUNCTION(" QUERY(Request_Import!A714:H714, ""Select D"")"),"")</f>
        <v/>
      </c>
      <c r="E714" s="1" t="str">
        <f>IFERROR(__xludf.DUMMYFUNCTION(" QUERY(Request_Import!A714:H714, ""Select E"")"),"")</f>
        <v/>
      </c>
      <c r="F714" s="1" t="str">
        <f>IFERROR(__xludf.DUMMYFUNCTION(" QUERY(Request_Import!A714:H714, ""Select G"")"),"")</f>
        <v/>
      </c>
      <c r="G714" s="1" t="str">
        <f>IFERROR(__xludf.DUMMYFUNCTION(" QUERY(Request_Import!A714:H714, ""Select H"")"),"")</f>
        <v/>
      </c>
      <c r="H714" s="1" t="str">
        <f>IFERROR(__xludf.DUMMYFUNCTION(" IF(ISBLANK(B714), """", TIMEVALUE(ARRAYFORMULA(QUERY(Request_Import!D714:K714, ""Select I""))))"),"")</f>
        <v/>
      </c>
      <c r="I714" s="1" t="str">
        <f>IFERROR(__xludf.DUMMYFUNCTION(" QUERY(Request_Import!A714:J714, ""Select F"")"),"")</f>
        <v/>
      </c>
      <c r="J714" s="1" t="str">
        <f>IFERROR(__xludf.DUMMYFUNCTION(" QUERY(Request_Import!A714:J714, ""Select J"")"),"")</f>
        <v/>
      </c>
    </row>
    <row r="715">
      <c r="A715" s="9" t="str">
        <f t="array" ref="A715">IF(ISBLANK(B715), "", concatenate("R", ROW()))</f>
        <v/>
      </c>
      <c r="B715" s="9" t="str">
        <f>IFERROR(__xludf.DUMMYFUNCTION(" QUERY(Request_Import!A715:H715, ""Select B"")"),"")</f>
        <v/>
      </c>
      <c r="C715" s="1" t="str">
        <f>IFERROR(__xludf.DUMMYFUNCTION(" QUERY(Request_Import!A715:H715, ""Select C"")"),"")</f>
        <v/>
      </c>
      <c r="D715" s="1" t="str">
        <f>IFERROR(__xludf.DUMMYFUNCTION(" QUERY(Request_Import!A715:H715, ""Select D"")"),"")</f>
        <v/>
      </c>
      <c r="E715" s="1" t="str">
        <f>IFERROR(__xludf.DUMMYFUNCTION(" QUERY(Request_Import!A715:H715, ""Select E"")"),"")</f>
        <v/>
      </c>
      <c r="F715" s="1" t="str">
        <f>IFERROR(__xludf.DUMMYFUNCTION(" QUERY(Request_Import!A715:H715, ""Select G"")"),"")</f>
        <v/>
      </c>
      <c r="G715" s="1" t="str">
        <f>IFERROR(__xludf.DUMMYFUNCTION(" QUERY(Request_Import!A715:H715, ""Select H"")"),"")</f>
        <v/>
      </c>
      <c r="H715" s="1" t="str">
        <f>IFERROR(__xludf.DUMMYFUNCTION(" IF(ISBLANK(B715), """", TIMEVALUE(ARRAYFORMULA(QUERY(Request_Import!D715:K715, ""Select I""))))"),"")</f>
        <v/>
      </c>
      <c r="I715" s="1" t="str">
        <f>IFERROR(__xludf.DUMMYFUNCTION(" QUERY(Request_Import!A715:J715, ""Select F"")"),"")</f>
        <v/>
      </c>
      <c r="J715" s="1" t="str">
        <f>IFERROR(__xludf.DUMMYFUNCTION(" QUERY(Request_Import!A715:J715, ""Select J"")"),"")</f>
        <v/>
      </c>
    </row>
    <row r="716">
      <c r="A716" s="9" t="str">
        <f t="array" ref="A716">IF(ISBLANK(B716), "", concatenate("R", ROW()))</f>
        <v/>
      </c>
      <c r="B716" s="9" t="str">
        <f>IFERROR(__xludf.DUMMYFUNCTION(" QUERY(Request_Import!A716:H716, ""Select B"")"),"")</f>
        <v/>
      </c>
      <c r="C716" s="1" t="str">
        <f>IFERROR(__xludf.DUMMYFUNCTION(" QUERY(Request_Import!A716:H716, ""Select C"")"),"")</f>
        <v/>
      </c>
      <c r="D716" s="1" t="str">
        <f>IFERROR(__xludf.DUMMYFUNCTION(" QUERY(Request_Import!A716:H716, ""Select D"")"),"")</f>
        <v/>
      </c>
      <c r="E716" s="1" t="str">
        <f>IFERROR(__xludf.DUMMYFUNCTION(" QUERY(Request_Import!A716:H716, ""Select E"")"),"")</f>
        <v/>
      </c>
      <c r="F716" s="1" t="str">
        <f>IFERROR(__xludf.DUMMYFUNCTION(" QUERY(Request_Import!A716:H716, ""Select G"")"),"")</f>
        <v/>
      </c>
      <c r="G716" s="1" t="str">
        <f>IFERROR(__xludf.DUMMYFUNCTION(" QUERY(Request_Import!A716:H716, ""Select H"")"),"")</f>
        <v/>
      </c>
      <c r="H716" s="1" t="str">
        <f>IFERROR(__xludf.DUMMYFUNCTION(" IF(ISBLANK(B716), """", TIMEVALUE(ARRAYFORMULA(QUERY(Request_Import!D716:K716, ""Select I""))))"),"")</f>
        <v/>
      </c>
      <c r="I716" s="1" t="str">
        <f>IFERROR(__xludf.DUMMYFUNCTION(" QUERY(Request_Import!A716:J716, ""Select F"")"),"")</f>
        <v/>
      </c>
      <c r="J716" s="1" t="str">
        <f>IFERROR(__xludf.DUMMYFUNCTION(" QUERY(Request_Import!A716:J716, ""Select J"")"),"")</f>
        <v/>
      </c>
    </row>
    <row r="717">
      <c r="A717" s="9" t="str">
        <f t="array" ref="A717">IF(ISBLANK(B717), "", concatenate("R", ROW()))</f>
        <v/>
      </c>
      <c r="B717" s="9" t="str">
        <f>IFERROR(__xludf.DUMMYFUNCTION(" QUERY(Request_Import!A717:H717, ""Select B"")"),"")</f>
        <v/>
      </c>
      <c r="C717" s="1" t="str">
        <f>IFERROR(__xludf.DUMMYFUNCTION(" QUERY(Request_Import!A717:H717, ""Select C"")"),"")</f>
        <v/>
      </c>
      <c r="D717" s="1" t="str">
        <f>IFERROR(__xludf.DUMMYFUNCTION(" QUERY(Request_Import!A717:H717, ""Select D"")"),"")</f>
        <v/>
      </c>
      <c r="E717" s="1" t="str">
        <f>IFERROR(__xludf.DUMMYFUNCTION(" QUERY(Request_Import!A717:H717, ""Select E"")"),"")</f>
        <v/>
      </c>
      <c r="F717" s="1" t="str">
        <f>IFERROR(__xludf.DUMMYFUNCTION(" QUERY(Request_Import!A717:H717, ""Select G"")"),"")</f>
        <v/>
      </c>
      <c r="G717" s="1" t="str">
        <f>IFERROR(__xludf.DUMMYFUNCTION(" QUERY(Request_Import!A717:H717, ""Select H"")"),"")</f>
        <v/>
      </c>
      <c r="H717" s="1" t="str">
        <f>IFERROR(__xludf.DUMMYFUNCTION(" IF(ISBLANK(B717), """", TIMEVALUE(ARRAYFORMULA(QUERY(Request_Import!D717:K717, ""Select I""))))"),"")</f>
        <v/>
      </c>
      <c r="I717" s="1" t="str">
        <f>IFERROR(__xludf.DUMMYFUNCTION(" QUERY(Request_Import!A717:J717, ""Select F"")"),"")</f>
        <v/>
      </c>
      <c r="J717" s="1" t="str">
        <f>IFERROR(__xludf.DUMMYFUNCTION(" QUERY(Request_Import!A717:J717, ""Select J"")"),"")</f>
        <v/>
      </c>
    </row>
    <row r="718">
      <c r="A718" s="9" t="str">
        <f t="array" ref="A718">IF(ISBLANK(B718), "", concatenate("R", ROW()))</f>
        <v/>
      </c>
      <c r="B718" s="9" t="str">
        <f>IFERROR(__xludf.DUMMYFUNCTION(" QUERY(Request_Import!A718:H718, ""Select B"")"),"")</f>
        <v/>
      </c>
      <c r="C718" s="1" t="str">
        <f>IFERROR(__xludf.DUMMYFUNCTION(" QUERY(Request_Import!A718:H718, ""Select C"")"),"")</f>
        <v/>
      </c>
      <c r="D718" s="1" t="str">
        <f>IFERROR(__xludf.DUMMYFUNCTION(" QUERY(Request_Import!A718:H718, ""Select D"")"),"")</f>
        <v/>
      </c>
      <c r="E718" s="1" t="str">
        <f>IFERROR(__xludf.DUMMYFUNCTION(" QUERY(Request_Import!A718:H718, ""Select E"")"),"")</f>
        <v/>
      </c>
      <c r="F718" s="1" t="str">
        <f>IFERROR(__xludf.DUMMYFUNCTION(" QUERY(Request_Import!A718:H718, ""Select G"")"),"")</f>
        <v/>
      </c>
      <c r="G718" s="1" t="str">
        <f>IFERROR(__xludf.DUMMYFUNCTION(" QUERY(Request_Import!A718:H718, ""Select H"")"),"")</f>
        <v/>
      </c>
      <c r="H718" s="1" t="str">
        <f>IFERROR(__xludf.DUMMYFUNCTION(" IF(ISBLANK(B718), """", TIMEVALUE(ARRAYFORMULA(QUERY(Request_Import!D718:K718, ""Select I""))))"),"")</f>
        <v/>
      </c>
      <c r="I718" s="1" t="str">
        <f>IFERROR(__xludf.DUMMYFUNCTION(" QUERY(Request_Import!A718:J718, ""Select F"")"),"")</f>
        <v/>
      </c>
      <c r="J718" s="1" t="str">
        <f>IFERROR(__xludf.DUMMYFUNCTION(" QUERY(Request_Import!A718:J718, ""Select J"")"),"")</f>
        <v/>
      </c>
    </row>
    <row r="719">
      <c r="A719" s="9" t="str">
        <f t="array" ref="A719">IF(ISBLANK(B719), "", concatenate("R", ROW()))</f>
        <v/>
      </c>
      <c r="B719" s="9" t="str">
        <f>IFERROR(__xludf.DUMMYFUNCTION(" QUERY(Request_Import!A719:H719, ""Select B"")"),"")</f>
        <v/>
      </c>
      <c r="C719" s="1" t="str">
        <f>IFERROR(__xludf.DUMMYFUNCTION(" QUERY(Request_Import!A719:H719, ""Select C"")"),"")</f>
        <v/>
      </c>
      <c r="D719" s="1" t="str">
        <f>IFERROR(__xludf.DUMMYFUNCTION(" QUERY(Request_Import!A719:H719, ""Select D"")"),"")</f>
        <v/>
      </c>
      <c r="E719" s="1" t="str">
        <f>IFERROR(__xludf.DUMMYFUNCTION(" QUERY(Request_Import!A719:H719, ""Select E"")"),"")</f>
        <v/>
      </c>
      <c r="F719" s="1" t="str">
        <f>IFERROR(__xludf.DUMMYFUNCTION(" QUERY(Request_Import!A719:H719, ""Select G"")"),"")</f>
        <v/>
      </c>
      <c r="G719" s="1" t="str">
        <f>IFERROR(__xludf.DUMMYFUNCTION(" QUERY(Request_Import!A719:H719, ""Select H"")"),"")</f>
        <v/>
      </c>
      <c r="H719" s="1" t="str">
        <f>IFERROR(__xludf.DUMMYFUNCTION(" IF(ISBLANK(B719), """", TIMEVALUE(ARRAYFORMULA(QUERY(Request_Import!D719:K719, ""Select I""))))"),"")</f>
        <v/>
      </c>
      <c r="I719" s="1" t="str">
        <f>IFERROR(__xludf.DUMMYFUNCTION(" QUERY(Request_Import!A719:J719, ""Select F"")"),"")</f>
        <v/>
      </c>
      <c r="J719" s="1" t="str">
        <f>IFERROR(__xludf.DUMMYFUNCTION(" QUERY(Request_Import!A719:J719, ""Select J"")"),"")</f>
        <v/>
      </c>
    </row>
    <row r="720">
      <c r="A720" s="9" t="str">
        <f t="array" ref="A720">IF(ISBLANK(B720), "", concatenate("R", ROW()))</f>
        <v/>
      </c>
      <c r="B720" s="9" t="str">
        <f>IFERROR(__xludf.DUMMYFUNCTION(" QUERY(Request_Import!A720:H720, ""Select B"")"),"")</f>
        <v/>
      </c>
      <c r="C720" s="1" t="str">
        <f>IFERROR(__xludf.DUMMYFUNCTION(" QUERY(Request_Import!A720:H720, ""Select C"")"),"")</f>
        <v/>
      </c>
      <c r="D720" s="1" t="str">
        <f>IFERROR(__xludf.DUMMYFUNCTION(" QUERY(Request_Import!A720:H720, ""Select D"")"),"")</f>
        <v/>
      </c>
      <c r="E720" s="1" t="str">
        <f>IFERROR(__xludf.DUMMYFUNCTION(" QUERY(Request_Import!A720:H720, ""Select E"")"),"")</f>
        <v/>
      </c>
      <c r="F720" s="1" t="str">
        <f>IFERROR(__xludf.DUMMYFUNCTION(" QUERY(Request_Import!A720:H720, ""Select G"")"),"")</f>
        <v/>
      </c>
      <c r="G720" s="1" t="str">
        <f>IFERROR(__xludf.DUMMYFUNCTION(" QUERY(Request_Import!A720:H720, ""Select H"")"),"")</f>
        <v/>
      </c>
      <c r="H720" s="1" t="str">
        <f>IFERROR(__xludf.DUMMYFUNCTION(" IF(ISBLANK(B720), """", TIMEVALUE(ARRAYFORMULA(QUERY(Request_Import!D720:K720, ""Select I""))))"),"")</f>
        <v/>
      </c>
      <c r="I720" s="1" t="str">
        <f>IFERROR(__xludf.DUMMYFUNCTION(" QUERY(Request_Import!A720:J720, ""Select F"")"),"")</f>
        <v/>
      </c>
      <c r="J720" s="1" t="str">
        <f>IFERROR(__xludf.DUMMYFUNCTION(" QUERY(Request_Import!A720:J720, ""Select J"")"),"")</f>
        <v/>
      </c>
    </row>
    <row r="721">
      <c r="A721" s="9" t="str">
        <f t="array" ref="A721">IF(ISBLANK(B721), "", concatenate("R", ROW()))</f>
        <v/>
      </c>
      <c r="B721" s="9" t="str">
        <f>IFERROR(__xludf.DUMMYFUNCTION(" QUERY(Request_Import!A721:H721, ""Select B"")"),"")</f>
        <v/>
      </c>
      <c r="C721" s="1" t="str">
        <f>IFERROR(__xludf.DUMMYFUNCTION(" QUERY(Request_Import!A721:H721, ""Select C"")"),"")</f>
        <v/>
      </c>
      <c r="D721" s="1" t="str">
        <f>IFERROR(__xludf.DUMMYFUNCTION(" QUERY(Request_Import!A721:H721, ""Select D"")"),"")</f>
        <v/>
      </c>
      <c r="E721" s="1" t="str">
        <f>IFERROR(__xludf.DUMMYFUNCTION(" QUERY(Request_Import!A721:H721, ""Select E"")"),"")</f>
        <v/>
      </c>
      <c r="F721" s="1" t="str">
        <f>IFERROR(__xludf.DUMMYFUNCTION(" QUERY(Request_Import!A721:H721, ""Select G"")"),"")</f>
        <v/>
      </c>
      <c r="G721" s="1" t="str">
        <f>IFERROR(__xludf.DUMMYFUNCTION(" QUERY(Request_Import!A721:H721, ""Select H"")"),"")</f>
        <v/>
      </c>
      <c r="H721" s="1" t="str">
        <f>IFERROR(__xludf.DUMMYFUNCTION(" IF(ISBLANK(B721), """", TIMEVALUE(ARRAYFORMULA(QUERY(Request_Import!D721:K721, ""Select I""))))"),"")</f>
        <v/>
      </c>
      <c r="I721" s="1" t="str">
        <f>IFERROR(__xludf.DUMMYFUNCTION(" QUERY(Request_Import!A721:J721, ""Select F"")"),"")</f>
        <v/>
      </c>
      <c r="J721" s="1" t="str">
        <f>IFERROR(__xludf.DUMMYFUNCTION(" QUERY(Request_Import!A721:J721, ""Select J"")"),"")</f>
        <v/>
      </c>
    </row>
    <row r="722">
      <c r="A722" s="9" t="str">
        <f t="array" ref="A722">IF(ISBLANK(B722), "", concatenate("R", ROW()))</f>
        <v/>
      </c>
      <c r="B722" s="9" t="str">
        <f>IFERROR(__xludf.DUMMYFUNCTION(" QUERY(Request_Import!A722:H722, ""Select B"")"),"")</f>
        <v/>
      </c>
      <c r="C722" s="1" t="str">
        <f>IFERROR(__xludf.DUMMYFUNCTION(" QUERY(Request_Import!A722:H722, ""Select C"")"),"")</f>
        <v/>
      </c>
      <c r="D722" s="1" t="str">
        <f>IFERROR(__xludf.DUMMYFUNCTION(" QUERY(Request_Import!A722:H722, ""Select D"")"),"")</f>
        <v/>
      </c>
      <c r="E722" s="1" t="str">
        <f>IFERROR(__xludf.DUMMYFUNCTION(" QUERY(Request_Import!A722:H722, ""Select E"")"),"")</f>
        <v/>
      </c>
      <c r="F722" s="1" t="str">
        <f>IFERROR(__xludf.DUMMYFUNCTION(" QUERY(Request_Import!A722:H722, ""Select G"")"),"")</f>
        <v/>
      </c>
      <c r="G722" s="1" t="str">
        <f>IFERROR(__xludf.DUMMYFUNCTION(" QUERY(Request_Import!A722:H722, ""Select H"")"),"")</f>
        <v/>
      </c>
      <c r="H722" s="1" t="str">
        <f>IFERROR(__xludf.DUMMYFUNCTION(" IF(ISBLANK(B722), """", TIMEVALUE(ARRAYFORMULA(QUERY(Request_Import!D722:K722, ""Select I""))))"),"")</f>
        <v/>
      </c>
      <c r="I722" s="1" t="str">
        <f>IFERROR(__xludf.DUMMYFUNCTION(" QUERY(Request_Import!A722:J722, ""Select F"")"),"")</f>
        <v/>
      </c>
      <c r="J722" s="1" t="str">
        <f>IFERROR(__xludf.DUMMYFUNCTION(" QUERY(Request_Import!A722:J722, ""Select J"")"),"")</f>
        <v/>
      </c>
    </row>
    <row r="723">
      <c r="A723" s="9" t="str">
        <f t="array" ref="A723">IF(ISBLANK(B723), "", concatenate("R", ROW()))</f>
        <v/>
      </c>
      <c r="B723" s="9" t="str">
        <f>IFERROR(__xludf.DUMMYFUNCTION(" QUERY(Request_Import!A723:H723, ""Select B"")"),"")</f>
        <v/>
      </c>
      <c r="C723" s="1" t="str">
        <f>IFERROR(__xludf.DUMMYFUNCTION(" QUERY(Request_Import!A723:H723, ""Select C"")"),"")</f>
        <v/>
      </c>
      <c r="D723" s="1" t="str">
        <f>IFERROR(__xludf.DUMMYFUNCTION(" QUERY(Request_Import!A723:H723, ""Select D"")"),"")</f>
        <v/>
      </c>
      <c r="E723" s="1" t="str">
        <f>IFERROR(__xludf.DUMMYFUNCTION(" QUERY(Request_Import!A723:H723, ""Select E"")"),"")</f>
        <v/>
      </c>
      <c r="F723" s="1" t="str">
        <f>IFERROR(__xludf.DUMMYFUNCTION(" QUERY(Request_Import!A723:H723, ""Select G"")"),"")</f>
        <v/>
      </c>
      <c r="G723" s="1" t="str">
        <f>IFERROR(__xludf.DUMMYFUNCTION(" QUERY(Request_Import!A723:H723, ""Select H"")"),"")</f>
        <v/>
      </c>
      <c r="H723" s="1" t="str">
        <f>IFERROR(__xludf.DUMMYFUNCTION(" IF(ISBLANK(B723), """", TIMEVALUE(ARRAYFORMULA(QUERY(Request_Import!D723:K723, ""Select I""))))"),"")</f>
        <v/>
      </c>
      <c r="I723" s="1" t="str">
        <f>IFERROR(__xludf.DUMMYFUNCTION(" QUERY(Request_Import!A723:J723, ""Select F"")"),"")</f>
        <v/>
      </c>
      <c r="J723" s="1" t="str">
        <f>IFERROR(__xludf.DUMMYFUNCTION(" QUERY(Request_Import!A723:J723, ""Select J"")"),"")</f>
        <v/>
      </c>
    </row>
    <row r="724">
      <c r="A724" s="9" t="str">
        <f t="array" ref="A724">IF(ISBLANK(B724), "", concatenate("R", ROW()))</f>
        <v/>
      </c>
      <c r="B724" s="9" t="str">
        <f>IFERROR(__xludf.DUMMYFUNCTION(" QUERY(Request_Import!A724:H724, ""Select B"")"),"")</f>
        <v/>
      </c>
      <c r="C724" s="1" t="str">
        <f>IFERROR(__xludf.DUMMYFUNCTION(" QUERY(Request_Import!A724:H724, ""Select C"")"),"")</f>
        <v/>
      </c>
      <c r="D724" s="1" t="str">
        <f>IFERROR(__xludf.DUMMYFUNCTION(" QUERY(Request_Import!A724:H724, ""Select D"")"),"")</f>
        <v/>
      </c>
      <c r="E724" s="1" t="str">
        <f>IFERROR(__xludf.DUMMYFUNCTION(" QUERY(Request_Import!A724:H724, ""Select E"")"),"")</f>
        <v/>
      </c>
      <c r="F724" s="1" t="str">
        <f>IFERROR(__xludf.DUMMYFUNCTION(" QUERY(Request_Import!A724:H724, ""Select G"")"),"")</f>
        <v/>
      </c>
      <c r="G724" s="1" t="str">
        <f>IFERROR(__xludf.DUMMYFUNCTION(" QUERY(Request_Import!A724:H724, ""Select H"")"),"")</f>
        <v/>
      </c>
      <c r="H724" s="1" t="str">
        <f>IFERROR(__xludf.DUMMYFUNCTION(" IF(ISBLANK(B724), """", TIMEVALUE(ARRAYFORMULA(QUERY(Request_Import!D724:K724, ""Select I""))))"),"")</f>
        <v/>
      </c>
      <c r="I724" s="1" t="str">
        <f>IFERROR(__xludf.DUMMYFUNCTION(" QUERY(Request_Import!A724:J724, ""Select F"")"),"")</f>
        <v/>
      </c>
      <c r="J724" s="1" t="str">
        <f>IFERROR(__xludf.DUMMYFUNCTION(" QUERY(Request_Import!A724:J724, ""Select J"")"),"")</f>
        <v/>
      </c>
    </row>
    <row r="725">
      <c r="A725" s="9" t="str">
        <f t="array" ref="A725">IF(ISBLANK(B725), "", concatenate("R", ROW()))</f>
        <v/>
      </c>
      <c r="B725" s="9" t="str">
        <f>IFERROR(__xludf.DUMMYFUNCTION(" QUERY(Request_Import!A725:H725, ""Select B"")"),"")</f>
        <v/>
      </c>
      <c r="C725" s="1" t="str">
        <f>IFERROR(__xludf.DUMMYFUNCTION(" QUERY(Request_Import!A725:H725, ""Select C"")"),"")</f>
        <v/>
      </c>
      <c r="D725" s="1" t="str">
        <f>IFERROR(__xludf.DUMMYFUNCTION(" QUERY(Request_Import!A725:H725, ""Select D"")"),"")</f>
        <v/>
      </c>
      <c r="E725" s="1" t="str">
        <f>IFERROR(__xludf.DUMMYFUNCTION(" QUERY(Request_Import!A725:H725, ""Select E"")"),"")</f>
        <v/>
      </c>
      <c r="F725" s="1" t="str">
        <f>IFERROR(__xludf.DUMMYFUNCTION(" QUERY(Request_Import!A725:H725, ""Select G"")"),"")</f>
        <v/>
      </c>
      <c r="G725" s="1" t="str">
        <f>IFERROR(__xludf.DUMMYFUNCTION(" QUERY(Request_Import!A725:H725, ""Select H"")"),"")</f>
        <v/>
      </c>
      <c r="H725" s="1" t="str">
        <f>IFERROR(__xludf.DUMMYFUNCTION(" IF(ISBLANK(B725), """", TIMEVALUE(ARRAYFORMULA(QUERY(Request_Import!D725:K725, ""Select I""))))"),"")</f>
        <v/>
      </c>
      <c r="I725" s="1" t="str">
        <f>IFERROR(__xludf.DUMMYFUNCTION(" QUERY(Request_Import!A725:J725, ""Select F"")"),"")</f>
        <v/>
      </c>
      <c r="J725" s="1" t="str">
        <f>IFERROR(__xludf.DUMMYFUNCTION(" QUERY(Request_Import!A725:J725, ""Select J"")"),"")</f>
        <v/>
      </c>
    </row>
    <row r="726">
      <c r="A726" s="9" t="str">
        <f t="array" ref="A726">IF(ISBLANK(B726), "", concatenate("R", ROW()))</f>
        <v/>
      </c>
      <c r="B726" s="9" t="str">
        <f>IFERROR(__xludf.DUMMYFUNCTION(" QUERY(Request_Import!A726:H726, ""Select B"")"),"")</f>
        <v/>
      </c>
      <c r="C726" s="1" t="str">
        <f>IFERROR(__xludf.DUMMYFUNCTION(" QUERY(Request_Import!A726:H726, ""Select C"")"),"")</f>
        <v/>
      </c>
      <c r="D726" s="1" t="str">
        <f>IFERROR(__xludf.DUMMYFUNCTION(" QUERY(Request_Import!A726:H726, ""Select D"")"),"")</f>
        <v/>
      </c>
      <c r="E726" s="1" t="str">
        <f>IFERROR(__xludf.DUMMYFUNCTION(" QUERY(Request_Import!A726:H726, ""Select E"")"),"")</f>
        <v/>
      </c>
      <c r="F726" s="1" t="str">
        <f>IFERROR(__xludf.DUMMYFUNCTION(" QUERY(Request_Import!A726:H726, ""Select G"")"),"")</f>
        <v/>
      </c>
      <c r="G726" s="1" t="str">
        <f>IFERROR(__xludf.DUMMYFUNCTION(" QUERY(Request_Import!A726:H726, ""Select H"")"),"")</f>
        <v/>
      </c>
      <c r="H726" s="1" t="str">
        <f>IFERROR(__xludf.DUMMYFUNCTION(" IF(ISBLANK(B726), """", TIMEVALUE(ARRAYFORMULA(QUERY(Request_Import!D726:K726, ""Select I""))))"),"")</f>
        <v/>
      </c>
      <c r="I726" s="1" t="str">
        <f>IFERROR(__xludf.DUMMYFUNCTION(" QUERY(Request_Import!A726:J726, ""Select F"")"),"")</f>
        <v/>
      </c>
      <c r="J726" s="1" t="str">
        <f>IFERROR(__xludf.DUMMYFUNCTION(" QUERY(Request_Import!A726:J726, ""Select J"")"),"")</f>
        <v/>
      </c>
    </row>
    <row r="727">
      <c r="A727" s="9" t="str">
        <f t="array" ref="A727">IF(ISBLANK(B727), "", concatenate("R", ROW()))</f>
        <v/>
      </c>
      <c r="B727" s="9" t="str">
        <f>IFERROR(__xludf.DUMMYFUNCTION(" QUERY(Request_Import!A727:H727, ""Select B"")"),"")</f>
        <v/>
      </c>
      <c r="C727" s="1" t="str">
        <f>IFERROR(__xludf.DUMMYFUNCTION(" QUERY(Request_Import!A727:H727, ""Select C"")"),"")</f>
        <v/>
      </c>
      <c r="D727" s="1" t="str">
        <f>IFERROR(__xludf.DUMMYFUNCTION(" QUERY(Request_Import!A727:H727, ""Select D"")"),"")</f>
        <v/>
      </c>
      <c r="E727" s="1" t="str">
        <f>IFERROR(__xludf.DUMMYFUNCTION(" QUERY(Request_Import!A727:H727, ""Select E"")"),"")</f>
        <v/>
      </c>
      <c r="F727" s="1" t="str">
        <f>IFERROR(__xludf.DUMMYFUNCTION(" QUERY(Request_Import!A727:H727, ""Select G"")"),"")</f>
        <v/>
      </c>
      <c r="G727" s="1" t="str">
        <f>IFERROR(__xludf.DUMMYFUNCTION(" QUERY(Request_Import!A727:H727, ""Select H"")"),"")</f>
        <v/>
      </c>
      <c r="H727" s="1" t="str">
        <f>IFERROR(__xludf.DUMMYFUNCTION(" IF(ISBLANK(B727), """", TIMEVALUE(ARRAYFORMULA(QUERY(Request_Import!D727:K727, ""Select I""))))"),"")</f>
        <v/>
      </c>
      <c r="I727" s="1" t="str">
        <f>IFERROR(__xludf.DUMMYFUNCTION(" QUERY(Request_Import!A727:J727, ""Select F"")"),"")</f>
        <v/>
      </c>
      <c r="J727" s="1" t="str">
        <f>IFERROR(__xludf.DUMMYFUNCTION(" QUERY(Request_Import!A727:J727, ""Select J"")"),"")</f>
        <v/>
      </c>
    </row>
    <row r="728">
      <c r="A728" s="9" t="str">
        <f t="array" ref="A728">IF(ISBLANK(B728), "", concatenate("R", ROW()))</f>
        <v/>
      </c>
      <c r="B728" s="9" t="str">
        <f>IFERROR(__xludf.DUMMYFUNCTION(" QUERY(Request_Import!A728:H728, ""Select B"")"),"")</f>
        <v/>
      </c>
      <c r="C728" s="1" t="str">
        <f>IFERROR(__xludf.DUMMYFUNCTION(" QUERY(Request_Import!A728:H728, ""Select C"")"),"")</f>
        <v/>
      </c>
      <c r="D728" s="1" t="str">
        <f>IFERROR(__xludf.DUMMYFUNCTION(" QUERY(Request_Import!A728:H728, ""Select D"")"),"")</f>
        <v/>
      </c>
      <c r="E728" s="1" t="str">
        <f>IFERROR(__xludf.DUMMYFUNCTION(" QUERY(Request_Import!A728:H728, ""Select E"")"),"")</f>
        <v/>
      </c>
      <c r="F728" s="1" t="str">
        <f>IFERROR(__xludf.DUMMYFUNCTION(" QUERY(Request_Import!A728:H728, ""Select G"")"),"")</f>
        <v/>
      </c>
      <c r="G728" s="1" t="str">
        <f>IFERROR(__xludf.DUMMYFUNCTION(" QUERY(Request_Import!A728:H728, ""Select H"")"),"")</f>
        <v/>
      </c>
      <c r="H728" s="1" t="str">
        <f>IFERROR(__xludf.DUMMYFUNCTION(" IF(ISBLANK(B728), """", TIMEVALUE(ARRAYFORMULA(QUERY(Request_Import!D728:K728, ""Select I""))))"),"")</f>
        <v/>
      </c>
      <c r="I728" s="1" t="str">
        <f>IFERROR(__xludf.DUMMYFUNCTION(" QUERY(Request_Import!A728:J728, ""Select F"")"),"")</f>
        <v/>
      </c>
      <c r="J728" s="1" t="str">
        <f>IFERROR(__xludf.DUMMYFUNCTION(" QUERY(Request_Import!A728:J728, ""Select J"")"),"")</f>
        <v/>
      </c>
    </row>
    <row r="729">
      <c r="A729" s="9" t="str">
        <f t="array" ref="A729">IF(ISBLANK(B729), "", concatenate("R", ROW()))</f>
        <v/>
      </c>
      <c r="B729" s="9" t="str">
        <f>IFERROR(__xludf.DUMMYFUNCTION(" QUERY(Request_Import!A729:H729, ""Select B"")"),"")</f>
        <v/>
      </c>
      <c r="C729" s="1" t="str">
        <f>IFERROR(__xludf.DUMMYFUNCTION(" QUERY(Request_Import!A729:H729, ""Select C"")"),"")</f>
        <v/>
      </c>
      <c r="D729" s="1" t="str">
        <f>IFERROR(__xludf.DUMMYFUNCTION(" QUERY(Request_Import!A729:H729, ""Select D"")"),"")</f>
        <v/>
      </c>
      <c r="E729" s="1" t="str">
        <f>IFERROR(__xludf.DUMMYFUNCTION(" QUERY(Request_Import!A729:H729, ""Select E"")"),"")</f>
        <v/>
      </c>
      <c r="F729" s="1" t="str">
        <f>IFERROR(__xludf.DUMMYFUNCTION(" QUERY(Request_Import!A729:H729, ""Select G"")"),"")</f>
        <v/>
      </c>
      <c r="G729" s="1" t="str">
        <f>IFERROR(__xludf.DUMMYFUNCTION(" QUERY(Request_Import!A729:H729, ""Select H"")"),"")</f>
        <v/>
      </c>
      <c r="H729" s="1" t="str">
        <f>IFERROR(__xludf.DUMMYFUNCTION(" IF(ISBLANK(B729), """", TIMEVALUE(ARRAYFORMULA(QUERY(Request_Import!D729:K729, ""Select I""))))"),"")</f>
        <v/>
      </c>
      <c r="I729" s="1" t="str">
        <f>IFERROR(__xludf.DUMMYFUNCTION(" QUERY(Request_Import!A729:J729, ""Select F"")"),"")</f>
        <v/>
      </c>
      <c r="J729" s="1" t="str">
        <f>IFERROR(__xludf.DUMMYFUNCTION(" QUERY(Request_Import!A729:J729, ""Select J"")"),"")</f>
        <v/>
      </c>
    </row>
    <row r="730">
      <c r="A730" s="9" t="str">
        <f t="array" ref="A730">IF(ISBLANK(B730), "", concatenate("R", ROW()))</f>
        <v/>
      </c>
      <c r="B730" s="9" t="str">
        <f>IFERROR(__xludf.DUMMYFUNCTION(" QUERY(Request_Import!A730:H730, ""Select B"")"),"")</f>
        <v/>
      </c>
      <c r="C730" s="1" t="str">
        <f>IFERROR(__xludf.DUMMYFUNCTION(" QUERY(Request_Import!A730:H730, ""Select C"")"),"")</f>
        <v/>
      </c>
      <c r="D730" s="1" t="str">
        <f>IFERROR(__xludf.DUMMYFUNCTION(" QUERY(Request_Import!A730:H730, ""Select D"")"),"")</f>
        <v/>
      </c>
      <c r="E730" s="1" t="str">
        <f>IFERROR(__xludf.DUMMYFUNCTION(" QUERY(Request_Import!A730:H730, ""Select E"")"),"")</f>
        <v/>
      </c>
      <c r="F730" s="1" t="str">
        <f>IFERROR(__xludf.DUMMYFUNCTION(" QUERY(Request_Import!A730:H730, ""Select G"")"),"")</f>
        <v/>
      </c>
      <c r="G730" s="1" t="str">
        <f>IFERROR(__xludf.DUMMYFUNCTION(" QUERY(Request_Import!A730:H730, ""Select H"")"),"")</f>
        <v/>
      </c>
      <c r="H730" s="1" t="str">
        <f>IFERROR(__xludf.DUMMYFUNCTION(" IF(ISBLANK(B730), """", TIMEVALUE(ARRAYFORMULA(QUERY(Request_Import!D730:K730, ""Select I""))))"),"")</f>
        <v/>
      </c>
      <c r="I730" s="1" t="str">
        <f>IFERROR(__xludf.DUMMYFUNCTION(" QUERY(Request_Import!A730:J730, ""Select F"")"),"")</f>
        <v/>
      </c>
      <c r="J730" s="1" t="str">
        <f>IFERROR(__xludf.DUMMYFUNCTION(" QUERY(Request_Import!A730:J730, ""Select J"")"),"")</f>
        <v/>
      </c>
    </row>
    <row r="731">
      <c r="A731" s="9" t="str">
        <f t="array" ref="A731">IF(ISBLANK(B731), "", concatenate("R", ROW()))</f>
        <v/>
      </c>
      <c r="B731" s="9" t="str">
        <f>IFERROR(__xludf.DUMMYFUNCTION(" QUERY(Request_Import!A731:H731, ""Select B"")"),"")</f>
        <v/>
      </c>
      <c r="C731" s="1" t="str">
        <f>IFERROR(__xludf.DUMMYFUNCTION(" QUERY(Request_Import!A731:H731, ""Select C"")"),"")</f>
        <v/>
      </c>
      <c r="D731" s="1" t="str">
        <f>IFERROR(__xludf.DUMMYFUNCTION(" QUERY(Request_Import!A731:H731, ""Select D"")"),"")</f>
        <v/>
      </c>
      <c r="E731" s="1" t="str">
        <f>IFERROR(__xludf.DUMMYFUNCTION(" QUERY(Request_Import!A731:H731, ""Select E"")"),"")</f>
        <v/>
      </c>
      <c r="F731" s="1" t="str">
        <f>IFERROR(__xludf.DUMMYFUNCTION(" QUERY(Request_Import!A731:H731, ""Select G"")"),"")</f>
        <v/>
      </c>
      <c r="G731" s="1" t="str">
        <f>IFERROR(__xludf.DUMMYFUNCTION(" QUERY(Request_Import!A731:H731, ""Select H"")"),"")</f>
        <v/>
      </c>
      <c r="H731" s="1" t="str">
        <f>IFERROR(__xludf.DUMMYFUNCTION(" IF(ISBLANK(B731), """", TIMEVALUE(ARRAYFORMULA(QUERY(Request_Import!D731:K731, ""Select I""))))"),"")</f>
        <v/>
      </c>
      <c r="I731" s="1" t="str">
        <f>IFERROR(__xludf.DUMMYFUNCTION(" QUERY(Request_Import!A731:J731, ""Select F"")"),"")</f>
        <v/>
      </c>
      <c r="J731" s="1" t="str">
        <f>IFERROR(__xludf.DUMMYFUNCTION(" QUERY(Request_Import!A731:J731, ""Select J"")"),"")</f>
        <v/>
      </c>
    </row>
    <row r="732">
      <c r="A732" s="9" t="str">
        <f t="array" ref="A732">IF(ISBLANK(B732), "", concatenate("R", ROW()))</f>
        <v/>
      </c>
      <c r="B732" s="9" t="str">
        <f>IFERROR(__xludf.DUMMYFUNCTION(" QUERY(Request_Import!A732:H732, ""Select B"")"),"")</f>
        <v/>
      </c>
      <c r="C732" s="1" t="str">
        <f>IFERROR(__xludf.DUMMYFUNCTION(" QUERY(Request_Import!A732:H732, ""Select C"")"),"")</f>
        <v/>
      </c>
      <c r="D732" s="1" t="str">
        <f>IFERROR(__xludf.DUMMYFUNCTION(" QUERY(Request_Import!A732:H732, ""Select D"")"),"")</f>
        <v/>
      </c>
      <c r="E732" s="1" t="str">
        <f>IFERROR(__xludf.DUMMYFUNCTION(" QUERY(Request_Import!A732:H732, ""Select E"")"),"")</f>
        <v/>
      </c>
      <c r="F732" s="1" t="str">
        <f>IFERROR(__xludf.DUMMYFUNCTION(" QUERY(Request_Import!A732:H732, ""Select G"")"),"")</f>
        <v/>
      </c>
      <c r="G732" s="1" t="str">
        <f>IFERROR(__xludf.DUMMYFUNCTION(" QUERY(Request_Import!A732:H732, ""Select H"")"),"")</f>
        <v/>
      </c>
      <c r="H732" s="1" t="str">
        <f>IFERROR(__xludf.DUMMYFUNCTION(" IF(ISBLANK(B732), """", TIMEVALUE(ARRAYFORMULA(QUERY(Request_Import!D732:K732, ""Select I""))))"),"")</f>
        <v/>
      </c>
      <c r="I732" s="1" t="str">
        <f>IFERROR(__xludf.DUMMYFUNCTION(" QUERY(Request_Import!A732:J732, ""Select F"")"),"")</f>
        <v/>
      </c>
      <c r="J732" s="1" t="str">
        <f>IFERROR(__xludf.DUMMYFUNCTION(" QUERY(Request_Import!A732:J732, ""Select J"")"),"")</f>
        <v/>
      </c>
    </row>
    <row r="733">
      <c r="A733" s="9" t="str">
        <f t="array" ref="A733">IF(ISBLANK(B733), "", concatenate("R", ROW()))</f>
        <v/>
      </c>
      <c r="B733" s="9" t="str">
        <f>IFERROR(__xludf.DUMMYFUNCTION(" QUERY(Request_Import!A733:H733, ""Select B"")"),"")</f>
        <v/>
      </c>
      <c r="C733" s="1" t="str">
        <f>IFERROR(__xludf.DUMMYFUNCTION(" QUERY(Request_Import!A733:H733, ""Select C"")"),"")</f>
        <v/>
      </c>
      <c r="D733" s="1" t="str">
        <f>IFERROR(__xludf.DUMMYFUNCTION(" QUERY(Request_Import!A733:H733, ""Select D"")"),"")</f>
        <v/>
      </c>
      <c r="E733" s="1" t="str">
        <f>IFERROR(__xludf.DUMMYFUNCTION(" QUERY(Request_Import!A733:H733, ""Select E"")"),"")</f>
        <v/>
      </c>
      <c r="F733" s="1" t="str">
        <f>IFERROR(__xludf.DUMMYFUNCTION(" QUERY(Request_Import!A733:H733, ""Select G"")"),"")</f>
        <v/>
      </c>
      <c r="G733" s="1" t="str">
        <f>IFERROR(__xludf.DUMMYFUNCTION(" QUERY(Request_Import!A733:H733, ""Select H"")"),"")</f>
        <v/>
      </c>
      <c r="H733" s="1" t="str">
        <f>IFERROR(__xludf.DUMMYFUNCTION(" IF(ISBLANK(B733), """", TIMEVALUE(ARRAYFORMULA(QUERY(Request_Import!D733:K733, ""Select I""))))"),"")</f>
        <v/>
      </c>
      <c r="I733" s="1" t="str">
        <f>IFERROR(__xludf.DUMMYFUNCTION(" QUERY(Request_Import!A733:J733, ""Select F"")"),"")</f>
        <v/>
      </c>
      <c r="J733" s="1" t="str">
        <f>IFERROR(__xludf.DUMMYFUNCTION(" QUERY(Request_Import!A733:J733, ""Select J"")"),"")</f>
        <v/>
      </c>
    </row>
    <row r="734">
      <c r="A734" s="9" t="str">
        <f t="array" ref="A734">IF(ISBLANK(B734), "", concatenate("R", ROW()))</f>
        <v/>
      </c>
      <c r="B734" s="9" t="str">
        <f>IFERROR(__xludf.DUMMYFUNCTION(" QUERY(Request_Import!A734:H734, ""Select B"")"),"")</f>
        <v/>
      </c>
      <c r="C734" s="1" t="str">
        <f>IFERROR(__xludf.DUMMYFUNCTION(" QUERY(Request_Import!A734:H734, ""Select C"")"),"")</f>
        <v/>
      </c>
      <c r="D734" s="1" t="str">
        <f>IFERROR(__xludf.DUMMYFUNCTION(" QUERY(Request_Import!A734:H734, ""Select D"")"),"")</f>
        <v/>
      </c>
      <c r="E734" s="1" t="str">
        <f>IFERROR(__xludf.DUMMYFUNCTION(" QUERY(Request_Import!A734:H734, ""Select E"")"),"")</f>
        <v/>
      </c>
      <c r="F734" s="1" t="str">
        <f>IFERROR(__xludf.DUMMYFUNCTION(" QUERY(Request_Import!A734:H734, ""Select G"")"),"")</f>
        <v/>
      </c>
      <c r="G734" s="1" t="str">
        <f>IFERROR(__xludf.DUMMYFUNCTION(" QUERY(Request_Import!A734:H734, ""Select H"")"),"")</f>
        <v/>
      </c>
      <c r="H734" s="1" t="str">
        <f>IFERROR(__xludf.DUMMYFUNCTION(" IF(ISBLANK(B734), """", TIMEVALUE(ARRAYFORMULA(QUERY(Request_Import!D734:K734, ""Select I""))))"),"")</f>
        <v/>
      </c>
      <c r="I734" s="1" t="str">
        <f>IFERROR(__xludf.DUMMYFUNCTION(" QUERY(Request_Import!A734:J734, ""Select F"")"),"")</f>
        <v/>
      </c>
      <c r="J734" s="1" t="str">
        <f>IFERROR(__xludf.DUMMYFUNCTION(" QUERY(Request_Import!A734:J734, ""Select J"")"),"")</f>
        <v/>
      </c>
    </row>
    <row r="735">
      <c r="A735" s="9" t="str">
        <f t="array" ref="A735">IF(ISBLANK(B735), "", concatenate("R", ROW()))</f>
        <v/>
      </c>
      <c r="B735" s="9" t="str">
        <f>IFERROR(__xludf.DUMMYFUNCTION(" QUERY(Request_Import!A735:H735, ""Select B"")"),"")</f>
        <v/>
      </c>
      <c r="C735" s="1" t="str">
        <f>IFERROR(__xludf.DUMMYFUNCTION(" QUERY(Request_Import!A735:H735, ""Select C"")"),"")</f>
        <v/>
      </c>
      <c r="D735" s="1" t="str">
        <f>IFERROR(__xludf.DUMMYFUNCTION(" QUERY(Request_Import!A735:H735, ""Select D"")"),"")</f>
        <v/>
      </c>
      <c r="E735" s="1" t="str">
        <f>IFERROR(__xludf.DUMMYFUNCTION(" QUERY(Request_Import!A735:H735, ""Select E"")"),"")</f>
        <v/>
      </c>
      <c r="F735" s="1" t="str">
        <f>IFERROR(__xludf.DUMMYFUNCTION(" QUERY(Request_Import!A735:H735, ""Select G"")"),"")</f>
        <v/>
      </c>
      <c r="G735" s="1" t="str">
        <f>IFERROR(__xludf.DUMMYFUNCTION(" QUERY(Request_Import!A735:H735, ""Select H"")"),"")</f>
        <v/>
      </c>
      <c r="H735" s="1" t="str">
        <f>IFERROR(__xludf.DUMMYFUNCTION(" IF(ISBLANK(B735), """", TIMEVALUE(ARRAYFORMULA(QUERY(Request_Import!D735:K735, ""Select I""))))"),"")</f>
        <v/>
      </c>
      <c r="I735" s="1" t="str">
        <f>IFERROR(__xludf.DUMMYFUNCTION(" QUERY(Request_Import!A735:J735, ""Select F"")"),"")</f>
        <v/>
      </c>
      <c r="J735" s="1" t="str">
        <f>IFERROR(__xludf.DUMMYFUNCTION(" QUERY(Request_Import!A735:J735, ""Select J"")"),"")</f>
        <v/>
      </c>
    </row>
    <row r="736">
      <c r="A736" s="9" t="str">
        <f t="array" ref="A736">IF(ISBLANK(B736), "", concatenate("R", ROW()))</f>
        <v/>
      </c>
      <c r="B736" s="9" t="str">
        <f>IFERROR(__xludf.DUMMYFUNCTION(" QUERY(Request_Import!A736:H736, ""Select B"")"),"")</f>
        <v/>
      </c>
      <c r="C736" s="1" t="str">
        <f>IFERROR(__xludf.DUMMYFUNCTION(" QUERY(Request_Import!A736:H736, ""Select C"")"),"")</f>
        <v/>
      </c>
      <c r="D736" s="1" t="str">
        <f>IFERROR(__xludf.DUMMYFUNCTION(" QUERY(Request_Import!A736:H736, ""Select D"")"),"")</f>
        <v/>
      </c>
      <c r="E736" s="1" t="str">
        <f>IFERROR(__xludf.DUMMYFUNCTION(" QUERY(Request_Import!A736:H736, ""Select E"")"),"")</f>
        <v/>
      </c>
      <c r="F736" s="1" t="str">
        <f>IFERROR(__xludf.DUMMYFUNCTION(" QUERY(Request_Import!A736:H736, ""Select G"")"),"")</f>
        <v/>
      </c>
      <c r="G736" s="1" t="str">
        <f>IFERROR(__xludf.DUMMYFUNCTION(" QUERY(Request_Import!A736:H736, ""Select H"")"),"")</f>
        <v/>
      </c>
      <c r="H736" s="1" t="str">
        <f>IFERROR(__xludf.DUMMYFUNCTION(" IF(ISBLANK(B736), """", TIMEVALUE(ARRAYFORMULA(QUERY(Request_Import!D736:K736, ""Select I""))))"),"")</f>
        <v/>
      </c>
      <c r="I736" s="1" t="str">
        <f>IFERROR(__xludf.DUMMYFUNCTION(" QUERY(Request_Import!A736:J736, ""Select F"")"),"")</f>
        <v/>
      </c>
      <c r="J736" s="1" t="str">
        <f>IFERROR(__xludf.DUMMYFUNCTION(" QUERY(Request_Import!A736:J736, ""Select J"")"),"")</f>
        <v/>
      </c>
    </row>
    <row r="737">
      <c r="A737" s="9" t="str">
        <f t="array" ref="A737">IF(ISBLANK(B737), "", concatenate("R", ROW()))</f>
        <v/>
      </c>
      <c r="B737" s="9" t="str">
        <f>IFERROR(__xludf.DUMMYFUNCTION(" QUERY(Request_Import!A737:H737, ""Select B"")"),"")</f>
        <v/>
      </c>
      <c r="C737" s="1" t="str">
        <f>IFERROR(__xludf.DUMMYFUNCTION(" QUERY(Request_Import!A737:H737, ""Select C"")"),"")</f>
        <v/>
      </c>
      <c r="D737" s="1" t="str">
        <f>IFERROR(__xludf.DUMMYFUNCTION(" QUERY(Request_Import!A737:H737, ""Select D"")"),"")</f>
        <v/>
      </c>
      <c r="E737" s="1" t="str">
        <f>IFERROR(__xludf.DUMMYFUNCTION(" QUERY(Request_Import!A737:H737, ""Select E"")"),"")</f>
        <v/>
      </c>
      <c r="F737" s="1" t="str">
        <f>IFERROR(__xludf.DUMMYFUNCTION(" QUERY(Request_Import!A737:H737, ""Select G"")"),"")</f>
        <v/>
      </c>
      <c r="G737" s="1" t="str">
        <f>IFERROR(__xludf.DUMMYFUNCTION(" QUERY(Request_Import!A737:H737, ""Select H"")"),"")</f>
        <v/>
      </c>
      <c r="H737" s="1" t="str">
        <f>IFERROR(__xludf.DUMMYFUNCTION(" IF(ISBLANK(B737), """", TIMEVALUE(ARRAYFORMULA(QUERY(Request_Import!D737:K737, ""Select I""))))"),"")</f>
        <v/>
      </c>
      <c r="I737" s="1" t="str">
        <f>IFERROR(__xludf.DUMMYFUNCTION(" QUERY(Request_Import!A737:J737, ""Select F"")"),"")</f>
        <v/>
      </c>
      <c r="J737" s="1" t="str">
        <f>IFERROR(__xludf.DUMMYFUNCTION(" QUERY(Request_Import!A737:J737, ""Select J"")"),"")</f>
        <v/>
      </c>
    </row>
    <row r="738">
      <c r="A738" s="9" t="str">
        <f t="array" ref="A738">IF(ISBLANK(B738), "", concatenate("R", ROW()))</f>
        <v/>
      </c>
      <c r="B738" s="9" t="str">
        <f>IFERROR(__xludf.DUMMYFUNCTION(" QUERY(Request_Import!A738:H738, ""Select B"")"),"")</f>
        <v/>
      </c>
      <c r="C738" s="1" t="str">
        <f>IFERROR(__xludf.DUMMYFUNCTION(" QUERY(Request_Import!A738:H738, ""Select C"")"),"")</f>
        <v/>
      </c>
      <c r="D738" s="1" t="str">
        <f>IFERROR(__xludf.DUMMYFUNCTION(" QUERY(Request_Import!A738:H738, ""Select D"")"),"")</f>
        <v/>
      </c>
      <c r="E738" s="1" t="str">
        <f>IFERROR(__xludf.DUMMYFUNCTION(" QUERY(Request_Import!A738:H738, ""Select E"")"),"")</f>
        <v/>
      </c>
      <c r="F738" s="1" t="str">
        <f>IFERROR(__xludf.DUMMYFUNCTION(" QUERY(Request_Import!A738:H738, ""Select G"")"),"")</f>
        <v/>
      </c>
      <c r="G738" s="1" t="str">
        <f>IFERROR(__xludf.DUMMYFUNCTION(" QUERY(Request_Import!A738:H738, ""Select H"")"),"")</f>
        <v/>
      </c>
      <c r="H738" s="1" t="str">
        <f>IFERROR(__xludf.DUMMYFUNCTION(" IF(ISBLANK(B738), """", TIMEVALUE(ARRAYFORMULA(QUERY(Request_Import!D738:K738, ""Select I""))))"),"")</f>
        <v/>
      </c>
      <c r="I738" s="1" t="str">
        <f>IFERROR(__xludf.DUMMYFUNCTION(" QUERY(Request_Import!A738:J738, ""Select F"")"),"")</f>
        <v/>
      </c>
      <c r="J738" s="1" t="str">
        <f>IFERROR(__xludf.DUMMYFUNCTION(" QUERY(Request_Import!A738:J738, ""Select J"")"),"")</f>
        <v/>
      </c>
    </row>
    <row r="739">
      <c r="A739" s="9" t="str">
        <f t="array" ref="A739">IF(ISBLANK(B739), "", concatenate("R", ROW()))</f>
        <v/>
      </c>
      <c r="B739" s="9" t="str">
        <f>IFERROR(__xludf.DUMMYFUNCTION(" QUERY(Request_Import!A739:H739, ""Select B"")"),"")</f>
        <v/>
      </c>
      <c r="C739" s="1" t="str">
        <f>IFERROR(__xludf.DUMMYFUNCTION(" QUERY(Request_Import!A739:H739, ""Select C"")"),"")</f>
        <v/>
      </c>
      <c r="D739" s="1" t="str">
        <f>IFERROR(__xludf.DUMMYFUNCTION(" QUERY(Request_Import!A739:H739, ""Select D"")"),"")</f>
        <v/>
      </c>
      <c r="E739" s="1" t="str">
        <f>IFERROR(__xludf.DUMMYFUNCTION(" QUERY(Request_Import!A739:H739, ""Select E"")"),"")</f>
        <v/>
      </c>
      <c r="F739" s="1" t="str">
        <f>IFERROR(__xludf.DUMMYFUNCTION(" QUERY(Request_Import!A739:H739, ""Select G"")"),"")</f>
        <v/>
      </c>
      <c r="G739" s="1" t="str">
        <f>IFERROR(__xludf.DUMMYFUNCTION(" QUERY(Request_Import!A739:H739, ""Select H"")"),"")</f>
        <v/>
      </c>
      <c r="H739" s="1" t="str">
        <f>IFERROR(__xludf.DUMMYFUNCTION(" IF(ISBLANK(B739), """", TIMEVALUE(ARRAYFORMULA(QUERY(Request_Import!D739:K739, ""Select I""))))"),"")</f>
        <v/>
      </c>
      <c r="I739" s="1" t="str">
        <f>IFERROR(__xludf.DUMMYFUNCTION(" QUERY(Request_Import!A739:J739, ""Select F"")"),"")</f>
        <v/>
      </c>
      <c r="J739" s="1" t="str">
        <f>IFERROR(__xludf.DUMMYFUNCTION(" QUERY(Request_Import!A739:J739, ""Select J"")"),"")</f>
        <v/>
      </c>
    </row>
    <row r="740">
      <c r="A740" s="9" t="str">
        <f t="array" ref="A740">IF(ISBLANK(B740), "", concatenate("R", ROW()))</f>
        <v/>
      </c>
      <c r="B740" s="9" t="str">
        <f>IFERROR(__xludf.DUMMYFUNCTION(" QUERY(Request_Import!A740:H740, ""Select B"")"),"")</f>
        <v/>
      </c>
      <c r="C740" s="1" t="str">
        <f>IFERROR(__xludf.DUMMYFUNCTION(" QUERY(Request_Import!A740:H740, ""Select C"")"),"")</f>
        <v/>
      </c>
      <c r="D740" s="1" t="str">
        <f>IFERROR(__xludf.DUMMYFUNCTION(" QUERY(Request_Import!A740:H740, ""Select D"")"),"")</f>
        <v/>
      </c>
      <c r="E740" s="1" t="str">
        <f>IFERROR(__xludf.DUMMYFUNCTION(" QUERY(Request_Import!A740:H740, ""Select E"")"),"")</f>
        <v/>
      </c>
      <c r="F740" s="1" t="str">
        <f>IFERROR(__xludf.DUMMYFUNCTION(" QUERY(Request_Import!A740:H740, ""Select G"")"),"")</f>
        <v/>
      </c>
      <c r="G740" s="1" t="str">
        <f>IFERROR(__xludf.DUMMYFUNCTION(" QUERY(Request_Import!A740:H740, ""Select H"")"),"")</f>
        <v/>
      </c>
      <c r="H740" s="1" t="str">
        <f>IFERROR(__xludf.DUMMYFUNCTION(" IF(ISBLANK(B740), """", TIMEVALUE(ARRAYFORMULA(QUERY(Request_Import!D740:K740, ""Select I""))))"),"")</f>
        <v/>
      </c>
      <c r="I740" s="1" t="str">
        <f>IFERROR(__xludf.DUMMYFUNCTION(" QUERY(Request_Import!A740:J740, ""Select F"")"),"")</f>
        <v/>
      </c>
      <c r="J740" s="1" t="str">
        <f>IFERROR(__xludf.DUMMYFUNCTION(" QUERY(Request_Import!A740:J740, ""Select J"")"),"")</f>
        <v/>
      </c>
    </row>
    <row r="741">
      <c r="A741" s="9" t="str">
        <f t="array" ref="A741">IF(ISBLANK(B741), "", concatenate("R", ROW()))</f>
        <v/>
      </c>
      <c r="B741" s="9" t="str">
        <f>IFERROR(__xludf.DUMMYFUNCTION(" QUERY(Request_Import!A741:H741, ""Select B"")"),"")</f>
        <v/>
      </c>
      <c r="C741" s="1" t="str">
        <f>IFERROR(__xludf.DUMMYFUNCTION(" QUERY(Request_Import!A741:H741, ""Select C"")"),"")</f>
        <v/>
      </c>
      <c r="D741" s="1" t="str">
        <f>IFERROR(__xludf.DUMMYFUNCTION(" QUERY(Request_Import!A741:H741, ""Select D"")"),"")</f>
        <v/>
      </c>
      <c r="E741" s="1" t="str">
        <f>IFERROR(__xludf.DUMMYFUNCTION(" QUERY(Request_Import!A741:H741, ""Select E"")"),"")</f>
        <v/>
      </c>
      <c r="F741" s="1" t="str">
        <f>IFERROR(__xludf.DUMMYFUNCTION(" QUERY(Request_Import!A741:H741, ""Select G"")"),"")</f>
        <v/>
      </c>
      <c r="G741" s="1" t="str">
        <f>IFERROR(__xludf.DUMMYFUNCTION(" QUERY(Request_Import!A741:H741, ""Select H"")"),"")</f>
        <v/>
      </c>
      <c r="H741" s="1" t="str">
        <f>IFERROR(__xludf.DUMMYFUNCTION(" IF(ISBLANK(B741), """", TIMEVALUE(ARRAYFORMULA(QUERY(Request_Import!D741:K741, ""Select I""))))"),"")</f>
        <v/>
      </c>
      <c r="I741" s="1" t="str">
        <f>IFERROR(__xludf.DUMMYFUNCTION(" QUERY(Request_Import!A741:J741, ""Select F"")"),"")</f>
        <v/>
      </c>
      <c r="J741" s="1" t="str">
        <f>IFERROR(__xludf.DUMMYFUNCTION(" QUERY(Request_Import!A741:J741, ""Select J"")"),"")</f>
        <v/>
      </c>
    </row>
    <row r="742">
      <c r="A742" s="9" t="str">
        <f t="array" ref="A742">IF(ISBLANK(B742), "", concatenate("R", ROW()))</f>
        <v/>
      </c>
      <c r="B742" s="9" t="str">
        <f>IFERROR(__xludf.DUMMYFUNCTION(" QUERY(Request_Import!A742:H742, ""Select B"")"),"")</f>
        <v/>
      </c>
      <c r="C742" s="1" t="str">
        <f>IFERROR(__xludf.DUMMYFUNCTION(" QUERY(Request_Import!A742:H742, ""Select C"")"),"")</f>
        <v/>
      </c>
      <c r="D742" s="1" t="str">
        <f>IFERROR(__xludf.DUMMYFUNCTION(" QUERY(Request_Import!A742:H742, ""Select D"")"),"")</f>
        <v/>
      </c>
      <c r="E742" s="1" t="str">
        <f>IFERROR(__xludf.DUMMYFUNCTION(" QUERY(Request_Import!A742:H742, ""Select E"")"),"")</f>
        <v/>
      </c>
      <c r="F742" s="1" t="str">
        <f>IFERROR(__xludf.DUMMYFUNCTION(" QUERY(Request_Import!A742:H742, ""Select G"")"),"")</f>
        <v/>
      </c>
      <c r="G742" s="1" t="str">
        <f>IFERROR(__xludf.DUMMYFUNCTION(" QUERY(Request_Import!A742:H742, ""Select H"")"),"")</f>
        <v/>
      </c>
      <c r="H742" s="1" t="str">
        <f>IFERROR(__xludf.DUMMYFUNCTION(" IF(ISBLANK(B742), """", TIMEVALUE(ARRAYFORMULA(QUERY(Request_Import!D742:K742, ""Select I""))))"),"")</f>
        <v/>
      </c>
      <c r="I742" s="1" t="str">
        <f>IFERROR(__xludf.DUMMYFUNCTION(" QUERY(Request_Import!A742:J742, ""Select F"")"),"")</f>
        <v/>
      </c>
      <c r="J742" s="1" t="str">
        <f>IFERROR(__xludf.DUMMYFUNCTION(" QUERY(Request_Import!A742:J742, ""Select J"")"),"")</f>
        <v/>
      </c>
    </row>
    <row r="743">
      <c r="A743" s="9" t="str">
        <f t="array" ref="A743">IF(ISBLANK(B743), "", concatenate("R", ROW()))</f>
        <v/>
      </c>
      <c r="B743" s="9" t="str">
        <f>IFERROR(__xludf.DUMMYFUNCTION(" QUERY(Request_Import!A743:H743, ""Select B"")"),"")</f>
        <v/>
      </c>
      <c r="C743" s="1" t="str">
        <f>IFERROR(__xludf.DUMMYFUNCTION(" QUERY(Request_Import!A743:H743, ""Select C"")"),"")</f>
        <v/>
      </c>
      <c r="D743" s="1" t="str">
        <f>IFERROR(__xludf.DUMMYFUNCTION(" QUERY(Request_Import!A743:H743, ""Select D"")"),"")</f>
        <v/>
      </c>
      <c r="E743" s="1" t="str">
        <f>IFERROR(__xludf.DUMMYFUNCTION(" QUERY(Request_Import!A743:H743, ""Select E"")"),"")</f>
        <v/>
      </c>
      <c r="F743" s="1" t="str">
        <f>IFERROR(__xludf.DUMMYFUNCTION(" QUERY(Request_Import!A743:H743, ""Select G"")"),"")</f>
        <v/>
      </c>
      <c r="G743" s="1" t="str">
        <f>IFERROR(__xludf.DUMMYFUNCTION(" QUERY(Request_Import!A743:H743, ""Select H"")"),"")</f>
        <v/>
      </c>
      <c r="H743" s="1" t="str">
        <f>IFERROR(__xludf.DUMMYFUNCTION(" IF(ISBLANK(B743), """", TIMEVALUE(ARRAYFORMULA(QUERY(Request_Import!D743:K743, ""Select I""))))"),"")</f>
        <v/>
      </c>
      <c r="I743" s="1" t="str">
        <f>IFERROR(__xludf.DUMMYFUNCTION(" QUERY(Request_Import!A743:J743, ""Select F"")"),"")</f>
        <v/>
      </c>
      <c r="J743" s="1" t="str">
        <f>IFERROR(__xludf.DUMMYFUNCTION(" QUERY(Request_Import!A743:J743, ""Select J"")"),"")</f>
        <v/>
      </c>
    </row>
    <row r="744">
      <c r="A744" s="9" t="str">
        <f t="array" ref="A744">IF(ISBLANK(B744), "", concatenate("R", ROW()))</f>
        <v/>
      </c>
      <c r="B744" s="9" t="str">
        <f>IFERROR(__xludf.DUMMYFUNCTION(" QUERY(Request_Import!A744:H744, ""Select B"")"),"")</f>
        <v/>
      </c>
      <c r="C744" s="1" t="str">
        <f>IFERROR(__xludf.DUMMYFUNCTION(" QUERY(Request_Import!A744:H744, ""Select C"")"),"")</f>
        <v/>
      </c>
      <c r="D744" s="1" t="str">
        <f>IFERROR(__xludf.DUMMYFUNCTION(" QUERY(Request_Import!A744:H744, ""Select D"")"),"")</f>
        <v/>
      </c>
      <c r="E744" s="1" t="str">
        <f>IFERROR(__xludf.DUMMYFUNCTION(" QUERY(Request_Import!A744:H744, ""Select E"")"),"")</f>
        <v/>
      </c>
      <c r="F744" s="1" t="str">
        <f>IFERROR(__xludf.DUMMYFUNCTION(" QUERY(Request_Import!A744:H744, ""Select G"")"),"")</f>
        <v/>
      </c>
      <c r="G744" s="1" t="str">
        <f>IFERROR(__xludf.DUMMYFUNCTION(" QUERY(Request_Import!A744:H744, ""Select H"")"),"")</f>
        <v/>
      </c>
      <c r="H744" s="1" t="str">
        <f>IFERROR(__xludf.DUMMYFUNCTION(" IF(ISBLANK(B744), """", TIMEVALUE(ARRAYFORMULA(QUERY(Request_Import!D744:K744, ""Select I""))))"),"")</f>
        <v/>
      </c>
      <c r="I744" s="1" t="str">
        <f>IFERROR(__xludf.DUMMYFUNCTION(" QUERY(Request_Import!A744:J744, ""Select F"")"),"")</f>
        <v/>
      </c>
      <c r="J744" s="1" t="str">
        <f>IFERROR(__xludf.DUMMYFUNCTION(" QUERY(Request_Import!A744:J744, ""Select J"")"),"")</f>
        <v/>
      </c>
    </row>
    <row r="745">
      <c r="A745" s="9" t="str">
        <f t="array" ref="A745">IF(ISBLANK(B745), "", concatenate("R", ROW()))</f>
        <v/>
      </c>
      <c r="B745" s="9" t="str">
        <f>IFERROR(__xludf.DUMMYFUNCTION(" QUERY(Request_Import!A745:H745, ""Select B"")"),"")</f>
        <v/>
      </c>
      <c r="C745" s="1" t="str">
        <f>IFERROR(__xludf.DUMMYFUNCTION(" QUERY(Request_Import!A745:H745, ""Select C"")"),"")</f>
        <v/>
      </c>
      <c r="D745" s="1" t="str">
        <f>IFERROR(__xludf.DUMMYFUNCTION(" QUERY(Request_Import!A745:H745, ""Select D"")"),"")</f>
        <v/>
      </c>
      <c r="E745" s="1" t="str">
        <f>IFERROR(__xludf.DUMMYFUNCTION(" QUERY(Request_Import!A745:H745, ""Select E"")"),"")</f>
        <v/>
      </c>
      <c r="F745" s="1" t="str">
        <f>IFERROR(__xludf.DUMMYFUNCTION(" QUERY(Request_Import!A745:H745, ""Select G"")"),"")</f>
        <v/>
      </c>
      <c r="G745" s="1" t="str">
        <f>IFERROR(__xludf.DUMMYFUNCTION(" QUERY(Request_Import!A745:H745, ""Select H"")"),"")</f>
        <v/>
      </c>
      <c r="H745" s="1" t="str">
        <f>IFERROR(__xludf.DUMMYFUNCTION(" IF(ISBLANK(B745), """", TIMEVALUE(ARRAYFORMULA(QUERY(Request_Import!D745:K745, ""Select I""))))"),"")</f>
        <v/>
      </c>
      <c r="I745" s="1" t="str">
        <f>IFERROR(__xludf.DUMMYFUNCTION(" QUERY(Request_Import!A745:J745, ""Select F"")"),"")</f>
        <v/>
      </c>
      <c r="J745" s="1" t="str">
        <f>IFERROR(__xludf.DUMMYFUNCTION(" QUERY(Request_Import!A745:J745, ""Select J"")"),"")</f>
        <v/>
      </c>
    </row>
    <row r="746">
      <c r="A746" s="9" t="str">
        <f t="array" ref="A746">IF(ISBLANK(B746), "", concatenate("R", ROW()))</f>
        <v/>
      </c>
      <c r="B746" s="9" t="str">
        <f>IFERROR(__xludf.DUMMYFUNCTION(" QUERY(Request_Import!A746:H746, ""Select B"")"),"")</f>
        <v/>
      </c>
      <c r="C746" s="1" t="str">
        <f>IFERROR(__xludf.DUMMYFUNCTION(" QUERY(Request_Import!A746:H746, ""Select C"")"),"")</f>
        <v/>
      </c>
      <c r="D746" s="1" t="str">
        <f>IFERROR(__xludf.DUMMYFUNCTION(" QUERY(Request_Import!A746:H746, ""Select D"")"),"")</f>
        <v/>
      </c>
      <c r="E746" s="1" t="str">
        <f>IFERROR(__xludf.DUMMYFUNCTION(" QUERY(Request_Import!A746:H746, ""Select E"")"),"")</f>
        <v/>
      </c>
      <c r="F746" s="1" t="str">
        <f>IFERROR(__xludf.DUMMYFUNCTION(" QUERY(Request_Import!A746:H746, ""Select G"")"),"")</f>
        <v/>
      </c>
      <c r="G746" s="1" t="str">
        <f>IFERROR(__xludf.DUMMYFUNCTION(" QUERY(Request_Import!A746:H746, ""Select H"")"),"")</f>
        <v/>
      </c>
      <c r="H746" s="1" t="str">
        <f>IFERROR(__xludf.DUMMYFUNCTION(" IF(ISBLANK(B746), """", TIMEVALUE(ARRAYFORMULA(QUERY(Request_Import!D746:K746, ""Select I""))))"),"")</f>
        <v/>
      </c>
      <c r="I746" s="1" t="str">
        <f>IFERROR(__xludf.DUMMYFUNCTION(" QUERY(Request_Import!A746:J746, ""Select F"")"),"")</f>
        <v/>
      </c>
      <c r="J746" s="1" t="str">
        <f>IFERROR(__xludf.DUMMYFUNCTION(" QUERY(Request_Import!A746:J746, ""Select J"")"),"")</f>
        <v/>
      </c>
    </row>
    <row r="747">
      <c r="A747" s="9" t="str">
        <f t="array" ref="A747">IF(ISBLANK(B747), "", concatenate("R", ROW()))</f>
        <v/>
      </c>
      <c r="B747" s="9" t="str">
        <f>IFERROR(__xludf.DUMMYFUNCTION(" QUERY(Request_Import!A747:H747, ""Select B"")"),"")</f>
        <v/>
      </c>
      <c r="C747" s="1" t="str">
        <f>IFERROR(__xludf.DUMMYFUNCTION(" QUERY(Request_Import!A747:H747, ""Select C"")"),"")</f>
        <v/>
      </c>
      <c r="D747" s="1" t="str">
        <f>IFERROR(__xludf.DUMMYFUNCTION(" QUERY(Request_Import!A747:H747, ""Select D"")"),"")</f>
        <v/>
      </c>
      <c r="E747" s="1" t="str">
        <f>IFERROR(__xludf.DUMMYFUNCTION(" QUERY(Request_Import!A747:H747, ""Select E"")"),"")</f>
        <v/>
      </c>
      <c r="F747" s="1" t="str">
        <f>IFERROR(__xludf.DUMMYFUNCTION(" QUERY(Request_Import!A747:H747, ""Select G"")"),"")</f>
        <v/>
      </c>
      <c r="G747" s="1" t="str">
        <f>IFERROR(__xludf.DUMMYFUNCTION(" QUERY(Request_Import!A747:H747, ""Select H"")"),"")</f>
        <v/>
      </c>
      <c r="H747" s="1" t="str">
        <f>IFERROR(__xludf.DUMMYFUNCTION(" IF(ISBLANK(B747), """", TIMEVALUE(ARRAYFORMULA(QUERY(Request_Import!D747:K747, ""Select I""))))"),"")</f>
        <v/>
      </c>
      <c r="I747" s="1" t="str">
        <f>IFERROR(__xludf.DUMMYFUNCTION(" QUERY(Request_Import!A747:J747, ""Select F"")"),"")</f>
        <v/>
      </c>
      <c r="J747" s="1" t="str">
        <f>IFERROR(__xludf.DUMMYFUNCTION(" QUERY(Request_Import!A747:J747, ""Select J"")"),"")</f>
        <v/>
      </c>
    </row>
    <row r="748">
      <c r="A748" s="9" t="str">
        <f t="array" ref="A748">IF(ISBLANK(B748), "", concatenate("R", ROW()))</f>
        <v/>
      </c>
      <c r="B748" s="9" t="str">
        <f>IFERROR(__xludf.DUMMYFUNCTION(" QUERY(Request_Import!A748:H748, ""Select B"")"),"")</f>
        <v/>
      </c>
      <c r="C748" s="1" t="str">
        <f>IFERROR(__xludf.DUMMYFUNCTION(" QUERY(Request_Import!A748:H748, ""Select C"")"),"")</f>
        <v/>
      </c>
      <c r="D748" s="1" t="str">
        <f>IFERROR(__xludf.DUMMYFUNCTION(" QUERY(Request_Import!A748:H748, ""Select D"")"),"")</f>
        <v/>
      </c>
      <c r="E748" s="1" t="str">
        <f>IFERROR(__xludf.DUMMYFUNCTION(" QUERY(Request_Import!A748:H748, ""Select E"")"),"")</f>
        <v/>
      </c>
      <c r="F748" s="1" t="str">
        <f>IFERROR(__xludf.DUMMYFUNCTION(" QUERY(Request_Import!A748:H748, ""Select G"")"),"")</f>
        <v/>
      </c>
      <c r="G748" s="1" t="str">
        <f>IFERROR(__xludf.DUMMYFUNCTION(" QUERY(Request_Import!A748:H748, ""Select H"")"),"")</f>
        <v/>
      </c>
      <c r="H748" s="1" t="str">
        <f>IFERROR(__xludf.DUMMYFUNCTION(" IF(ISBLANK(B748), """", TIMEVALUE(ARRAYFORMULA(QUERY(Request_Import!D748:K748, ""Select I""))))"),"")</f>
        <v/>
      </c>
      <c r="I748" s="1" t="str">
        <f>IFERROR(__xludf.DUMMYFUNCTION(" QUERY(Request_Import!A748:J748, ""Select F"")"),"")</f>
        <v/>
      </c>
      <c r="J748" s="1" t="str">
        <f>IFERROR(__xludf.DUMMYFUNCTION(" QUERY(Request_Import!A748:J748, ""Select J"")"),"")</f>
        <v/>
      </c>
    </row>
    <row r="749">
      <c r="A749" s="9" t="str">
        <f t="array" ref="A749">IF(ISBLANK(B749), "", concatenate("R", ROW()))</f>
        <v/>
      </c>
      <c r="B749" s="9" t="str">
        <f>IFERROR(__xludf.DUMMYFUNCTION(" QUERY(Request_Import!A749:H749, ""Select B"")"),"")</f>
        <v/>
      </c>
      <c r="C749" s="1" t="str">
        <f>IFERROR(__xludf.DUMMYFUNCTION(" QUERY(Request_Import!A749:H749, ""Select C"")"),"")</f>
        <v/>
      </c>
      <c r="D749" s="1" t="str">
        <f>IFERROR(__xludf.DUMMYFUNCTION(" QUERY(Request_Import!A749:H749, ""Select D"")"),"")</f>
        <v/>
      </c>
      <c r="E749" s="1" t="str">
        <f>IFERROR(__xludf.DUMMYFUNCTION(" QUERY(Request_Import!A749:H749, ""Select E"")"),"")</f>
        <v/>
      </c>
      <c r="F749" s="1" t="str">
        <f>IFERROR(__xludf.DUMMYFUNCTION(" QUERY(Request_Import!A749:H749, ""Select G"")"),"")</f>
        <v/>
      </c>
      <c r="G749" s="1" t="str">
        <f>IFERROR(__xludf.DUMMYFUNCTION(" QUERY(Request_Import!A749:H749, ""Select H"")"),"")</f>
        <v/>
      </c>
      <c r="H749" s="1" t="str">
        <f>IFERROR(__xludf.DUMMYFUNCTION(" IF(ISBLANK(B749), """", TIMEVALUE(ARRAYFORMULA(QUERY(Request_Import!D749:K749, ""Select I""))))"),"")</f>
        <v/>
      </c>
      <c r="I749" s="1" t="str">
        <f>IFERROR(__xludf.DUMMYFUNCTION(" QUERY(Request_Import!A749:J749, ""Select F"")"),"")</f>
        <v/>
      </c>
      <c r="J749" s="1" t="str">
        <f>IFERROR(__xludf.DUMMYFUNCTION(" QUERY(Request_Import!A749:J749, ""Select J"")"),"")</f>
        <v/>
      </c>
    </row>
    <row r="750">
      <c r="A750" s="9" t="str">
        <f t="array" ref="A750">IF(ISBLANK(B750), "", concatenate("R", ROW()))</f>
        <v/>
      </c>
      <c r="B750" s="9" t="str">
        <f>IFERROR(__xludf.DUMMYFUNCTION(" QUERY(Request_Import!A750:H750, ""Select B"")"),"")</f>
        <v/>
      </c>
      <c r="C750" s="1" t="str">
        <f>IFERROR(__xludf.DUMMYFUNCTION(" QUERY(Request_Import!A750:H750, ""Select C"")"),"")</f>
        <v/>
      </c>
      <c r="D750" s="1" t="str">
        <f>IFERROR(__xludf.DUMMYFUNCTION(" QUERY(Request_Import!A750:H750, ""Select D"")"),"")</f>
        <v/>
      </c>
      <c r="E750" s="1" t="str">
        <f>IFERROR(__xludf.DUMMYFUNCTION(" QUERY(Request_Import!A750:H750, ""Select E"")"),"")</f>
        <v/>
      </c>
      <c r="F750" s="1" t="str">
        <f>IFERROR(__xludf.DUMMYFUNCTION(" QUERY(Request_Import!A750:H750, ""Select G"")"),"")</f>
        <v/>
      </c>
      <c r="G750" s="1" t="str">
        <f>IFERROR(__xludf.DUMMYFUNCTION(" QUERY(Request_Import!A750:H750, ""Select H"")"),"")</f>
        <v/>
      </c>
      <c r="H750" s="1" t="str">
        <f>IFERROR(__xludf.DUMMYFUNCTION(" IF(ISBLANK(B750), """", TIMEVALUE(ARRAYFORMULA(QUERY(Request_Import!D750:K750, ""Select I""))))"),"")</f>
        <v/>
      </c>
      <c r="I750" s="1" t="str">
        <f>IFERROR(__xludf.DUMMYFUNCTION(" QUERY(Request_Import!A750:J750, ""Select F"")"),"")</f>
        <v/>
      </c>
      <c r="J750" s="1" t="str">
        <f>IFERROR(__xludf.DUMMYFUNCTION(" QUERY(Request_Import!A750:J750, ""Select J"")"),"")</f>
        <v/>
      </c>
    </row>
    <row r="751">
      <c r="A751" s="9" t="str">
        <f t="array" ref="A751">IF(ISBLANK(B751), "", concatenate("R", ROW()))</f>
        <v/>
      </c>
      <c r="B751" s="9" t="str">
        <f>IFERROR(__xludf.DUMMYFUNCTION(" QUERY(Request_Import!A751:H751, ""Select B"")"),"")</f>
        <v/>
      </c>
      <c r="C751" s="1" t="str">
        <f>IFERROR(__xludf.DUMMYFUNCTION(" QUERY(Request_Import!A751:H751, ""Select C"")"),"")</f>
        <v/>
      </c>
      <c r="D751" s="1" t="str">
        <f>IFERROR(__xludf.DUMMYFUNCTION(" QUERY(Request_Import!A751:H751, ""Select D"")"),"")</f>
        <v/>
      </c>
      <c r="E751" s="1" t="str">
        <f>IFERROR(__xludf.DUMMYFUNCTION(" QUERY(Request_Import!A751:H751, ""Select E"")"),"")</f>
        <v/>
      </c>
      <c r="F751" s="1" t="str">
        <f>IFERROR(__xludf.DUMMYFUNCTION(" QUERY(Request_Import!A751:H751, ""Select G"")"),"")</f>
        <v/>
      </c>
      <c r="G751" s="1" t="str">
        <f>IFERROR(__xludf.DUMMYFUNCTION(" QUERY(Request_Import!A751:H751, ""Select H"")"),"")</f>
        <v/>
      </c>
      <c r="H751" s="1" t="str">
        <f>IFERROR(__xludf.DUMMYFUNCTION(" IF(ISBLANK(B751), """", TIMEVALUE(ARRAYFORMULA(QUERY(Request_Import!D751:K751, ""Select I""))))"),"")</f>
        <v/>
      </c>
      <c r="I751" s="1" t="str">
        <f>IFERROR(__xludf.DUMMYFUNCTION(" QUERY(Request_Import!A751:J751, ""Select F"")"),"")</f>
        <v/>
      </c>
      <c r="J751" s="1" t="str">
        <f>IFERROR(__xludf.DUMMYFUNCTION(" QUERY(Request_Import!A751:J751, ""Select J"")"),"")</f>
        <v/>
      </c>
    </row>
    <row r="752">
      <c r="A752" s="9" t="str">
        <f t="array" ref="A752">IF(ISBLANK(B752), "", concatenate("R", ROW()))</f>
        <v/>
      </c>
      <c r="B752" s="9" t="str">
        <f>IFERROR(__xludf.DUMMYFUNCTION(" QUERY(Request_Import!A752:H752, ""Select B"")"),"")</f>
        <v/>
      </c>
      <c r="C752" s="1" t="str">
        <f>IFERROR(__xludf.DUMMYFUNCTION(" QUERY(Request_Import!A752:H752, ""Select C"")"),"")</f>
        <v/>
      </c>
      <c r="D752" s="1" t="str">
        <f>IFERROR(__xludf.DUMMYFUNCTION(" QUERY(Request_Import!A752:H752, ""Select D"")"),"")</f>
        <v/>
      </c>
      <c r="E752" s="1" t="str">
        <f>IFERROR(__xludf.DUMMYFUNCTION(" QUERY(Request_Import!A752:H752, ""Select E"")"),"")</f>
        <v/>
      </c>
      <c r="F752" s="1" t="str">
        <f>IFERROR(__xludf.DUMMYFUNCTION(" QUERY(Request_Import!A752:H752, ""Select G"")"),"")</f>
        <v/>
      </c>
      <c r="G752" s="1" t="str">
        <f>IFERROR(__xludf.DUMMYFUNCTION(" QUERY(Request_Import!A752:H752, ""Select H"")"),"")</f>
        <v/>
      </c>
      <c r="H752" s="1" t="str">
        <f>IFERROR(__xludf.DUMMYFUNCTION(" IF(ISBLANK(B752), """", TIMEVALUE(ARRAYFORMULA(QUERY(Request_Import!D752:K752, ""Select I""))))"),"")</f>
        <v/>
      </c>
      <c r="I752" s="1" t="str">
        <f>IFERROR(__xludf.DUMMYFUNCTION(" QUERY(Request_Import!A752:J752, ""Select F"")"),"")</f>
        <v/>
      </c>
      <c r="J752" s="1" t="str">
        <f>IFERROR(__xludf.DUMMYFUNCTION(" QUERY(Request_Import!A752:J752, ""Select J"")"),"")</f>
        <v/>
      </c>
    </row>
    <row r="753">
      <c r="A753" s="9" t="str">
        <f t="array" ref="A753">IF(ISBLANK(B753), "", concatenate("R", ROW()))</f>
        <v/>
      </c>
      <c r="B753" s="9" t="str">
        <f>IFERROR(__xludf.DUMMYFUNCTION(" QUERY(Request_Import!A753:H753, ""Select B"")"),"")</f>
        <v/>
      </c>
      <c r="C753" s="1" t="str">
        <f>IFERROR(__xludf.DUMMYFUNCTION(" QUERY(Request_Import!A753:H753, ""Select C"")"),"")</f>
        <v/>
      </c>
      <c r="D753" s="1" t="str">
        <f>IFERROR(__xludf.DUMMYFUNCTION(" QUERY(Request_Import!A753:H753, ""Select D"")"),"")</f>
        <v/>
      </c>
      <c r="E753" s="1" t="str">
        <f>IFERROR(__xludf.DUMMYFUNCTION(" QUERY(Request_Import!A753:H753, ""Select E"")"),"")</f>
        <v/>
      </c>
      <c r="F753" s="1" t="str">
        <f>IFERROR(__xludf.DUMMYFUNCTION(" QUERY(Request_Import!A753:H753, ""Select G"")"),"")</f>
        <v/>
      </c>
      <c r="G753" s="1" t="str">
        <f>IFERROR(__xludf.DUMMYFUNCTION(" QUERY(Request_Import!A753:H753, ""Select H"")"),"")</f>
        <v/>
      </c>
      <c r="H753" s="1" t="str">
        <f>IFERROR(__xludf.DUMMYFUNCTION(" IF(ISBLANK(B753), """", TIMEVALUE(ARRAYFORMULA(QUERY(Request_Import!D753:K753, ""Select I""))))"),"")</f>
        <v/>
      </c>
      <c r="I753" s="1" t="str">
        <f>IFERROR(__xludf.DUMMYFUNCTION(" QUERY(Request_Import!A753:J753, ""Select F"")"),"")</f>
        <v/>
      </c>
      <c r="J753" s="1" t="str">
        <f>IFERROR(__xludf.DUMMYFUNCTION(" QUERY(Request_Import!A753:J753, ""Select J"")"),"")</f>
        <v/>
      </c>
    </row>
    <row r="754">
      <c r="A754" s="9" t="str">
        <f t="array" ref="A754">IF(ISBLANK(B754), "", concatenate("R", ROW()))</f>
        <v/>
      </c>
      <c r="B754" s="9" t="str">
        <f>IFERROR(__xludf.DUMMYFUNCTION(" QUERY(Request_Import!A754:H754, ""Select B"")"),"")</f>
        <v/>
      </c>
      <c r="C754" s="1" t="str">
        <f>IFERROR(__xludf.DUMMYFUNCTION(" QUERY(Request_Import!A754:H754, ""Select C"")"),"")</f>
        <v/>
      </c>
      <c r="D754" s="1" t="str">
        <f>IFERROR(__xludf.DUMMYFUNCTION(" QUERY(Request_Import!A754:H754, ""Select D"")"),"")</f>
        <v/>
      </c>
      <c r="E754" s="1" t="str">
        <f>IFERROR(__xludf.DUMMYFUNCTION(" QUERY(Request_Import!A754:H754, ""Select E"")"),"")</f>
        <v/>
      </c>
      <c r="F754" s="1" t="str">
        <f>IFERROR(__xludf.DUMMYFUNCTION(" QUERY(Request_Import!A754:H754, ""Select G"")"),"")</f>
        <v/>
      </c>
      <c r="G754" s="1" t="str">
        <f>IFERROR(__xludf.DUMMYFUNCTION(" QUERY(Request_Import!A754:H754, ""Select H"")"),"")</f>
        <v/>
      </c>
      <c r="H754" s="1" t="str">
        <f>IFERROR(__xludf.DUMMYFUNCTION(" IF(ISBLANK(B754), """", TIMEVALUE(ARRAYFORMULA(QUERY(Request_Import!D754:K754, ""Select I""))))"),"")</f>
        <v/>
      </c>
      <c r="I754" s="1" t="str">
        <f>IFERROR(__xludf.DUMMYFUNCTION(" QUERY(Request_Import!A754:J754, ""Select F"")"),"")</f>
        <v/>
      </c>
      <c r="J754" s="1" t="str">
        <f>IFERROR(__xludf.DUMMYFUNCTION(" QUERY(Request_Import!A754:J754, ""Select J"")"),"")</f>
        <v/>
      </c>
    </row>
    <row r="755">
      <c r="A755" s="9" t="str">
        <f t="array" ref="A755">IF(ISBLANK(B755), "", concatenate("R", ROW()))</f>
        <v/>
      </c>
      <c r="B755" s="9" t="str">
        <f>IFERROR(__xludf.DUMMYFUNCTION(" QUERY(Request_Import!A755:H755, ""Select B"")"),"")</f>
        <v/>
      </c>
      <c r="C755" s="1" t="str">
        <f>IFERROR(__xludf.DUMMYFUNCTION(" QUERY(Request_Import!A755:H755, ""Select C"")"),"")</f>
        <v/>
      </c>
      <c r="D755" s="1" t="str">
        <f>IFERROR(__xludf.DUMMYFUNCTION(" QUERY(Request_Import!A755:H755, ""Select D"")"),"")</f>
        <v/>
      </c>
      <c r="E755" s="1" t="str">
        <f>IFERROR(__xludf.DUMMYFUNCTION(" QUERY(Request_Import!A755:H755, ""Select E"")"),"")</f>
        <v/>
      </c>
      <c r="F755" s="1" t="str">
        <f>IFERROR(__xludf.DUMMYFUNCTION(" QUERY(Request_Import!A755:H755, ""Select G"")"),"")</f>
        <v/>
      </c>
      <c r="G755" s="1" t="str">
        <f>IFERROR(__xludf.DUMMYFUNCTION(" QUERY(Request_Import!A755:H755, ""Select H"")"),"")</f>
        <v/>
      </c>
      <c r="H755" s="1" t="str">
        <f>IFERROR(__xludf.DUMMYFUNCTION(" IF(ISBLANK(B755), """", TIMEVALUE(ARRAYFORMULA(QUERY(Request_Import!D755:K755, ""Select I""))))"),"")</f>
        <v/>
      </c>
      <c r="I755" s="1" t="str">
        <f>IFERROR(__xludf.DUMMYFUNCTION(" QUERY(Request_Import!A755:J755, ""Select F"")"),"")</f>
        <v/>
      </c>
      <c r="J755" s="1" t="str">
        <f>IFERROR(__xludf.DUMMYFUNCTION(" QUERY(Request_Import!A755:J755, ""Select J"")"),"")</f>
        <v/>
      </c>
    </row>
    <row r="756">
      <c r="A756" s="9" t="str">
        <f t="array" ref="A756">IF(ISBLANK(B756), "", concatenate("R", ROW()))</f>
        <v/>
      </c>
      <c r="B756" s="9" t="str">
        <f>IFERROR(__xludf.DUMMYFUNCTION(" QUERY(Request_Import!A756:H756, ""Select B"")"),"")</f>
        <v/>
      </c>
      <c r="C756" s="1" t="str">
        <f>IFERROR(__xludf.DUMMYFUNCTION(" QUERY(Request_Import!A756:H756, ""Select C"")"),"")</f>
        <v/>
      </c>
      <c r="D756" s="1" t="str">
        <f>IFERROR(__xludf.DUMMYFUNCTION(" QUERY(Request_Import!A756:H756, ""Select D"")"),"")</f>
        <v/>
      </c>
      <c r="E756" s="1" t="str">
        <f>IFERROR(__xludf.DUMMYFUNCTION(" QUERY(Request_Import!A756:H756, ""Select E"")"),"")</f>
        <v/>
      </c>
      <c r="F756" s="1" t="str">
        <f>IFERROR(__xludf.DUMMYFUNCTION(" QUERY(Request_Import!A756:H756, ""Select G"")"),"")</f>
        <v/>
      </c>
      <c r="G756" s="1" t="str">
        <f>IFERROR(__xludf.DUMMYFUNCTION(" QUERY(Request_Import!A756:H756, ""Select H"")"),"")</f>
        <v/>
      </c>
      <c r="H756" s="1" t="str">
        <f>IFERROR(__xludf.DUMMYFUNCTION(" IF(ISBLANK(B756), """", TIMEVALUE(ARRAYFORMULA(QUERY(Request_Import!D756:K756, ""Select I""))))"),"")</f>
        <v/>
      </c>
      <c r="I756" s="1" t="str">
        <f>IFERROR(__xludf.DUMMYFUNCTION(" QUERY(Request_Import!A756:J756, ""Select F"")"),"")</f>
        <v/>
      </c>
      <c r="J756" s="1" t="str">
        <f>IFERROR(__xludf.DUMMYFUNCTION(" QUERY(Request_Import!A756:J756, ""Select J"")"),"")</f>
        <v/>
      </c>
    </row>
    <row r="757">
      <c r="A757" s="9" t="str">
        <f t="array" ref="A757">IF(ISBLANK(B757), "", concatenate("R", ROW()))</f>
        <v/>
      </c>
      <c r="B757" s="9" t="str">
        <f>IFERROR(__xludf.DUMMYFUNCTION(" QUERY(Request_Import!A757:H757, ""Select B"")"),"")</f>
        <v/>
      </c>
      <c r="C757" s="1" t="str">
        <f>IFERROR(__xludf.DUMMYFUNCTION(" QUERY(Request_Import!A757:H757, ""Select C"")"),"")</f>
        <v/>
      </c>
      <c r="D757" s="1" t="str">
        <f>IFERROR(__xludf.DUMMYFUNCTION(" QUERY(Request_Import!A757:H757, ""Select D"")"),"")</f>
        <v/>
      </c>
      <c r="E757" s="1" t="str">
        <f>IFERROR(__xludf.DUMMYFUNCTION(" QUERY(Request_Import!A757:H757, ""Select E"")"),"")</f>
        <v/>
      </c>
      <c r="F757" s="1" t="str">
        <f>IFERROR(__xludf.DUMMYFUNCTION(" QUERY(Request_Import!A757:H757, ""Select G"")"),"")</f>
        <v/>
      </c>
      <c r="G757" s="1" t="str">
        <f>IFERROR(__xludf.DUMMYFUNCTION(" QUERY(Request_Import!A757:H757, ""Select H"")"),"")</f>
        <v/>
      </c>
      <c r="H757" s="1" t="str">
        <f>IFERROR(__xludf.DUMMYFUNCTION(" IF(ISBLANK(B757), """", TIMEVALUE(ARRAYFORMULA(QUERY(Request_Import!D757:K757, ""Select I""))))"),"")</f>
        <v/>
      </c>
      <c r="I757" s="1" t="str">
        <f>IFERROR(__xludf.DUMMYFUNCTION(" QUERY(Request_Import!A757:J757, ""Select F"")"),"")</f>
        <v/>
      </c>
      <c r="J757" s="1" t="str">
        <f>IFERROR(__xludf.DUMMYFUNCTION(" QUERY(Request_Import!A757:J757, ""Select J"")"),"")</f>
        <v/>
      </c>
    </row>
    <row r="758">
      <c r="A758" s="9" t="str">
        <f t="array" ref="A758">IF(ISBLANK(B758), "", concatenate("R", ROW()))</f>
        <v/>
      </c>
      <c r="B758" s="9" t="str">
        <f>IFERROR(__xludf.DUMMYFUNCTION(" QUERY(Request_Import!A758:H758, ""Select B"")"),"")</f>
        <v/>
      </c>
      <c r="C758" s="1" t="str">
        <f>IFERROR(__xludf.DUMMYFUNCTION(" QUERY(Request_Import!A758:H758, ""Select C"")"),"")</f>
        <v/>
      </c>
      <c r="D758" s="1" t="str">
        <f>IFERROR(__xludf.DUMMYFUNCTION(" QUERY(Request_Import!A758:H758, ""Select D"")"),"")</f>
        <v/>
      </c>
      <c r="E758" s="1" t="str">
        <f>IFERROR(__xludf.DUMMYFUNCTION(" QUERY(Request_Import!A758:H758, ""Select E"")"),"")</f>
        <v/>
      </c>
      <c r="F758" s="1" t="str">
        <f>IFERROR(__xludf.DUMMYFUNCTION(" QUERY(Request_Import!A758:H758, ""Select G"")"),"")</f>
        <v/>
      </c>
      <c r="G758" s="1" t="str">
        <f>IFERROR(__xludf.DUMMYFUNCTION(" QUERY(Request_Import!A758:H758, ""Select H"")"),"")</f>
        <v/>
      </c>
      <c r="H758" s="1" t="str">
        <f>IFERROR(__xludf.DUMMYFUNCTION(" IF(ISBLANK(B758), """", TIMEVALUE(ARRAYFORMULA(QUERY(Request_Import!D758:K758, ""Select I""))))"),"")</f>
        <v/>
      </c>
      <c r="I758" s="1" t="str">
        <f>IFERROR(__xludf.DUMMYFUNCTION(" QUERY(Request_Import!A758:J758, ""Select F"")"),"")</f>
        <v/>
      </c>
      <c r="J758" s="1" t="str">
        <f>IFERROR(__xludf.DUMMYFUNCTION(" QUERY(Request_Import!A758:J758, ""Select J"")"),"")</f>
        <v/>
      </c>
    </row>
    <row r="759">
      <c r="A759" s="9" t="str">
        <f t="array" ref="A759">IF(ISBLANK(B759), "", concatenate("R", ROW()))</f>
        <v/>
      </c>
      <c r="B759" s="9" t="str">
        <f>IFERROR(__xludf.DUMMYFUNCTION(" QUERY(Request_Import!A759:H759, ""Select B"")"),"")</f>
        <v/>
      </c>
      <c r="C759" s="1" t="str">
        <f>IFERROR(__xludf.DUMMYFUNCTION(" QUERY(Request_Import!A759:H759, ""Select C"")"),"")</f>
        <v/>
      </c>
      <c r="D759" s="1" t="str">
        <f>IFERROR(__xludf.DUMMYFUNCTION(" QUERY(Request_Import!A759:H759, ""Select D"")"),"")</f>
        <v/>
      </c>
      <c r="E759" s="1" t="str">
        <f>IFERROR(__xludf.DUMMYFUNCTION(" QUERY(Request_Import!A759:H759, ""Select E"")"),"")</f>
        <v/>
      </c>
      <c r="F759" s="1" t="str">
        <f>IFERROR(__xludf.DUMMYFUNCTION(" QUERY(Request_Import!A759:H759, ""Select G"")"),"")</f>
        <v/>
      </c>
      <c r="G759" s="1" t="str">
        <f>IFERROR(__xludf.DUMMYFUNCTION(" QUERY(Request_Import!A759:H759, ""Select H"")"),"")</f>
        <v/>
      </c>
      <c r="H759" s="1" t="str">
        <f>IFERROR(__xludf.DUMMYFUNCTION(" IF(ISBLANK(B759), """", TIMEVALUE(ARRAYFORMULA(QUERY(Request_Import!D759:K759, ""Select I""))))"),"")</f>
        <v/>
      </c>
      <c r="I759" s="1" t="str">
        <f>IFERROR(__xludf.DUMMYFUNCTION(" QUERY(Request_Import!A759:J759, ""Select F"")"),"")</f>
        <v/>
      </c>
      <c r="J759" s="1" t="str">
        <f>IFERROR(__xludf.DUMMYFUNCTION(" QUERY(Request_Import!A759:J759, ""Select J"")"),"")</f>
        <v/>
      </c>
    </row>
    <row r="760">
      <c r="A760" s="9" t="str">
        <f t="array" ref="A760">IF(ISBLANK(B760), "", concatenate("R", ROW()))</f>
        <v/>
      </c>
      <c r="B760" s="9" t="str">
        <f>IFERROR(__xludf.DUMMYFUNCTION(" QUERY(Request_Import!A760:H760, ""Select B"")"),"")</f>
        <v/>
      </c>
      <c r="C760" s="1" t="str">
        <f>IFERROR(__xludf.DUMMYFUNCTION(" QUERY(Request_Import!A760:H760, ""Select C"")"),"")</f>
        <v/>
      </c>
      <c r="D760" s="1" t="str">
        <f>IFERROR(__xludf.DUMMYFUNCTION(" QUERY(Request_Import!A760:H760, ""Select D"")"),"")</f>
        <v/>
      </c>
      <c r="E760" s="1" t="str">
        <f>IFERROR(__xludf.DUMMYFUNCTION(" QUERY(Request_Import!A760:H760, ""Select E"")"),"")</f>
        <v/>
      </c>
      <c r="F760" s="1" t="str">
        <f>IFERROR(__xludf.DUMMYFUNCTION(" QUERY(Request_Import!A760:H760, ""Select G"")"),"")</f>
        <v/>
      </c>
      <c r="G760" s="1" t="str">
        <f>IFERROR(__xludf.DUMMYFUNCTION(" QUERY(Request_Import!A760:H760, ""Select H"")"),"")</f>
        <v/>
      </c>
      <c r="H760" s="1" t="str">
        <f>IFERROR(__xludf.DUMMYFUNCTION(" IF(ISBLANK(B760), """", TIMEVALUE(ARRAYFORMULA(QUERY(Request_Import!D760:K760, ""Select I""))))"),"")</f>
        <v/>
      </c>
      <c r="I760" s="1" t="str">
        <f>IFERROR(__xludf.DUMMYFUNCTION(" QUERY(Request_Import!A760:J760, ""Select F"")"),"")</f>
        <v/>
      </c>
      <c r="J760" s="1" t="str">
        <f>IFERROR(__xludf.DUMMYFUNCTION(" QUERY(Request_Import!A760:J760, ""Select J"")"),"")</f>
        <v/>
      </c>
    </row>
    <row r="761">
      <c r="A761" s="9" t="str">
        <f t="array" ref="A761">IF(ISBLANK(B761), "", concatenate("R", ROW()))</f>
        <v/>
      </c>
      <c r="B761" s="9" t="str">
        <f>IFERROR(__xludf.DUMMYFUNCTION(" QUERY(Request_Import!A761:H761, ""Select B"")"),"")</f>
        <v/>
      </c>
      <c r="C761" s="1" t="str">
        <f>IFERROR(__xludf.DUMMYFUNCTION(" QUERY(Request_Import!A761:H761, ""Select C"")"),"")</f>
        <v/>
      </c>
      <c r="D761" s="1" t="str">
        <f>IFERROR(__xludf.DUMMYFUNCTION(" QUERY(Request_Import!A761:H761, ""Select D"")"),"")</f>
        <v/>
      </c>
      <c r="E761" s="1" t="str">
        <f>IFERROR(__xludf.DUMMYFUNCTION(" QUERY(Request_Import!A761:H761, ""Select E"")"),"")</f>
        <v/>
      </c>
      <c r="F761" s="1" t="str">
        <f>IFERROR(__xludf.DUMMYFUNCTION(" QUERY(Request_Import!A761:H761, ""Select G"")"),"")</f>
        <v/>
      </c>
      <c r="G761" s="1" t="str">
        <f>IFERROR(__xludf.DUMMYFUNCTION(" QUERY(Request_Import!A761:H761, ""Select H"")"),"")</f>
        <v/>
      </c>
      <c r="H761" s="1" t="str">
        <f>IFERROR(__xludf.DUMMYFUNCTION(" IF(ISBLANK(B761), """", TIMEVALUE(ARRAYFORMULA(QUERY(Request_Import!D761:K761, ""Select I""))))"),"")</f>
        <v/>
      </c>
      <c r="I761" s="1" t="str">
        <f>IFERROR(__xludf.DUMMYFUNCTION(" QUERY(Request_Import!A761:J761, ""Select F"")"),"")</f>
        <v/>
      </c>
      <c r="J761" s="1" t="str">
        <f>IFERROR(__xludf.DUMMYFUNCTION(" QUERY(Request_Import!A761:J761, ""Select J"")"),"")</f>
        <v/>
      </c>
    </row>
    <row r="762">
      <c r="A762" s="9" t="str">
        <f t="array" ref="A762">IF(ISBLANK(B762), "", concatenate("R", ROW()))</f>
        <v/>
      </c>
      <c r="B762" s="9" t="str">
        <f>IFERROR(__xludf.DUMMYFUNCTION(" QUERY(Request_Import!A762:H762, ""Select B"")"),"")</f>
        <v/>
      </c>
      <c r="C762" s="1" t="str">
        <f>IFERROR(__xludf.DUMMYFUNCTION(" QUERY(Request_Import!A762:H762, ""Select C"")"),"")</f>
        <v/>
      </c>
      <c r="D762" s="1" t="str">
        <f>IFERROR(__xludf.DUMMYFUNCTION(" QUERY(Request_Import!A762:H762, ""Select D"")"),"")</f>
        <v/>
      </c>
      <c r="E762" s="1" t="str">
        <f>IFERROR(__xludf.DUMMYFUNCTION(" QUERY(Request_Import!A762:H762, ""Select E"")"),"")</f>
        <v/>
      </c>
      <c r="F762" s="1" t="str">
        <f>IFERROR(__xludf.DUMMYFUNCTION(" QUERY(Request_Import!A762:H762, ""Select G"")"),"")</f>
        <v/>
      </c>
      <c r="G762" s="1" t="str">
        <f>IFERROR(__xludf.DUMMYFUNCTION(" QUERY(Request_Import!A762:H762, ""Select H"")"),"")</f>
        <v/>
      </c>
      <c r="H762" s="1" t="str">
        <f>IFERROR(__xludf.DUMMYFUNCTION(" IF(ISBLANK(B762), """", TIMEVALUE(ARRAYFORMULA(QUERY(Request_Import!D762:K762, ""Select I""))))"),"")</f>
        <v/>
      </c>
      <c r="I762" s="1" t="str">
        <f>IFERROR(__xludf.DUMMYFUNCTION(" QUERY(Request_Import!A762:J762, ""Select F"")"),"")</f>
        <v/>
      </c>
      <c r="J762" s="1" t="str">
        <f>IFERROR(__xludf.DUMMYFUNCTION(" QUERY(Request_Import!A762:J762, ""Select J"")"),"")</f>
        <v/>
      </c>
    </row>
    <row r="763">
      <c r="A763" s="9" t="str">
        <f t="array" ref="A763">IF(ISBLANK(B763), "", concatenate("R", ROW()))</f>
        <v/>
      </c>
      <c r="B763" s="9" t="str">
        <f>IFERROR(__xludf.DUMMYFUNCTION(" QUERY(Request_Import!A763:H763, ""Select B"")"),"")</f>
        <v/>
      </c>
      <c r="C763" s="1" t="str">
        <f>IFERROR(__xludf.DUMMYFUNCTION(" QUERY(Request_Import!A763:H763, ""Select C"")"),"")</f>
        <v/>
      </c>
      <c r="D763" s="1" t="str">
        <f>IFERROR(__xludf.DUMMYFUNCTION(" QUERY(Request_Import!A763:H763, ""Select D"")"),"")</f>
        <v/>
      </c>
      <c r="E763" s="1" t="str">
        <f>IFERROR(__xludf.DUMMYFUNCTION(" QUERY(Request_Import!A763:H763, ""Select E"")"),"")</f>
        <v/>
      </c>
      <c r="F763" s="1" t="str">
        <f>IFERROR(__xludf.DUMMYFUNCTION(" QUERY(Request_Import!A763:H763, ""Select G"")"),"")</f>
        <v/>
      </c>
      <c r="G763" s="1" t="str">
        <f>IFERROR(__xludf.DUMMYFUNCTION(" QUERY(Request_Import!A763:H763, ""Select H"")"),"")</f>
        <v/>
      </c>
      <c r="H763" s="1" t="str">
        <f>IFERROR(__xludf.DUMMYFUNCTION(" IF(ISBLANK(B763), """", TIMEVALUE(ARRAYFORMULA(QUERY(Request_Import!D763:K763, ""Select I""))))"),"")</f>
        <v/>
      </c>
      <c r="I763" s="1" t="str">
        <f>IFERROR(__xludf.DUMMYFUNCTION(" QUERY(Request_Import!A763:J763, ""Select F"")"),"")</f>
        <v/>
      </c>
      <c r="J763" s="1" t="str">
        <f>IFERROR(__xludf.DUMMYFUNCTION(" QUERY(Request_Import!A763:J763, ""Select J"")"),"")</f>
        <v/>
      </c>
    </row>
    <row r="764">
      <c r="A764" s="9" t="str">
        <f t="array" ref="A764">IF(ISBLANK(B764), "", concatenate("R", ROW()))</f>
        <v/>
      </c>
      <c r="B764" s="9" t="str">
        <f>IFERROR(__xludf.DUMMYFUNCTION(" QUERY(Request_Import!A764:H764, ""Select B"")"),"")</f>
        <v/>
      </c>
      <c r="C764" s="1" t="str">
        <f>IFERROR(__xludf.DUMMYFUNCTION(" QUERY(Request_Import!A764:H764, ""Select C"")"),"")</f>
        <v/>
      </c>
      <c r="D764" s="1" t="str">
        <f>IFERROR(__xludf.DUMMYFUNCTION(" QUERY(Request_Import!A764:H764, ""Select D"")"),"")</f>
        <v/>
      </c>
      <c r="E764" s="1" t="str">
        <f>IFERROR(__xludf.DUMMYFUNCTION(" QUERY(Request_Import!A764:H764, ""Select E"")"),"")</f>
        <v/>
      </c>
      <c r="F764" s="1" t="str">
        <f>IFERROR(__xludf.DUMMYFUNCTION(" QUERY(Request_Import!A764:H764, ""Select G"")"),"")</f>
        <v/>
      </c>
      <c r="G764" s="1" t="str">
        <f>IFERROR(__xludf.DUMMYFUNCTION(" QUERY(Request_Import!A764:H764, ""Select H"")"),"")</f>
        <v/>
      </c>
      <c r="H764" s="1" t="str">
        <f>IFERROR(__xludf.DUMMYFUNCTION(" IF(ISBLANK(B764), """", TIMEVALUE(ARRAYFORMULA(QUERY(Request_Import!D764:K764, ""Select I""))))"),"")</f>
        <v/>
      </c>
      <c r="I764" s="1" t="str">
        <f>IFERROR(__xludf.DUMMYFUNCTION(" QUERY(Request_Import!A764:J764, ""Select F"")"),"")</f>
        <v/>
      </c>
      <c r="J764" s="1" t="str">
        <f>IFERROR(__xludf.DUMMYFUNCTION(" QUERY(Request_Import!A764:J764, ""Select J"")"),"")</f>
        <v/>
      </c>
    </row>
    <row r="765">
      <c r="A765" s="9" t="str">
        <f t="array" ref="A765">IF(ISBLANK(B765), "", concatenate("R", ROW()))</f>
        <v/>
      </c>
      <c r="B765" s="9" t="str">
        <f>IFERROR(__xludf.DUMMYFUNCTION(" QUERY(Request_Import!A765:H765, ""Select B"")"),"")</f>
        <v/>
      </c>
      <c r="C765" s="1" t="str">
        <f>IFERROR(__xludf.DUMMYFUNCTION(" QUERY(Request_Import!A765:H765, ""Select C"")"),"")</f>
        <v/>
      </c>
      <c r="D765" s="1" t="str">
        <f>IFERROR(__xludf.DUMMYFUNCTION(" QUERY(Request_Import!A765:H765, ""Select D"")"),"")</f>
        <v/>
      </c>
      <c r="E765" s="1" t="str">
        <f>IFERROR(__xludf.DUMMYFUNCTION(" QUERY(Request_Import!A765:H765, ""Select E"")"),"")</f>
        <v/>
      </c>
      <c r="F765" s="1" t="str">
        <f>IFERROR(__xludf.DUMMYFUNCTION(" QUERY(Request_Import!A765:H765, ""Select G"")"),"")</f>
        <v/>
      </c>
      <c r="G765" s="1" t="str">
        <f>IFERROR(__xludf.DUMMYFUNCTION(" QUERY(Request_Import!A765:H765, ""Select H"")"),"")</f>
        <v/>
      </c>
      <c r="H765" s="1" t="str">
        <f>IFERROR(__xludf.DUMMYFUNCTION(" IF(ISBLANK(B765), """", TIMEVALUE(ARRAYFORMULA(QUERY(Request_Import!D765:K765, ""Select I""))))"),"")</f>
        <v/>
      </c>
      <c r="I765" s="1" t="str">
        <f>IFERROR(__xludf.DUMMYFUNCTION(" QUERY(Request_Import!A765:J765, ""Select F"")"),"")</f>
        <v/>
      </c>
      <c r="J765" s="1" t="str">
        <f>IFERROR(__xludf.DUMMYFUNCTION(" QUERY(Request_Import!A765:J765, ""Select J"")"),"")</f>
        <v/>
      </c>
    </row>
    <row r="766">
      <c r="A766" s="9" t="str">
        <f t="array" ref="A766">IF(ISBLANK(B766), "", concatenate("R", ROW()))</f>
        <v/>
      </c>
      <c r="B766" s="9" t="str">
        <f>IFERROR(__xludf.DUMMYFUNCTION(" QUERY(Request_Import!A766:H766, ""Select B"")"),"")</f>
        <v/>
      </c>
      <c r="C766" s="1" t="str">
        <f>IFERROR(__xludf.DUMMYFUNCTION(" QUERY(Request_Import!A766:H766, ""Select C"")"),"")</f>
        <v/>
      </c>
      <c r="D766" s="1" t="str">
        <f>IFERROR(__xludf.DUMMYFUNCTION(" QUERY(Request_Import!A766:H766, ""Select D"")"),"")</f>
        <v/>
      </c>
      <c r="E766" s="1" t="str">
        <f>IFERROR(__xludf.DUMMYFUNCTION(" QUERY(Request_Import!A766:H766, ""Select E"")"),"")</f>
        <v/>
      </c>
      <c r="F766" s="1" t="str">
        <f>IFERROR(__xludf.DUMMYFUNCTION(" QUERY(Request_Import!A766:H766, ""Select G"")"),"")</f>
        <v/>
      </c>
      <c r="G766" s="1" t="str">
        <f>IFERROR(__xludf.DUMMYFUNCTION(" QUERY(Request_Import!A766:H766, ""Select H"")"),"")</f>
        <v/>
      </c>
      <c r="H766" s="1" t="str">
        <f>IFERROR(__xludf.DUMMYFUNCTION(" IF(ISBLANK(B766), """", TIMEVALUE(ARRAYFORMULA(QUERY(Request_Import!D766:K766, ""Select I""))))"),"")</f>
        <v/>
      </c>
      <c r="I766" s="1" t="str">
        <f>IFERROR(__xludf.DUMMYFUNCTION(" QUERY(Request_Import!A766:J766, ""Select F"")"),"")</f>
        <v/>
      </c>
      <c r="J766" s="1" t="str">
        <f>IFERROR(__xludf.DUMMYFUNCTION(" QUERY(Request_Import!A766:J766, ""Select J"")"),"")</f>
        <v/>
      </c>
    </row>
    <row r="767">
      <c r="A767" s="9" t="str">
        <f t="array" ref="A767">IF(ISBLANK(B767), "", concatenate("R", ROW()))</f>
        <v/>
      </c>
      <c r="B767" s="9" t="str">
        <f>IFERROR(__xludf.DUMMYFUNCTION(" QUERY(Request_Import!A767:H767, ""Select B"")"),"")</f>
        <v/>
      </c>
      <c r="C767" s="1" t="str">
        <f>IFERROR(__xludf.DUMMYFUNCTION(" QUERY(Request_Import!A767:H767, ""Select C"")"),"")</f>
        <v/>
      </c>
      <c r="D767" s="1" t="str">
        <f>IFERROR(__xludf.DUMMYFUNCTION(" QUERY(Request_Import!A767:H767, ""Select D"")"),"")</f>
        <v/>
      </c>
      <c r="E767" s="1" t="str">
        <f>IFERROR(__xludf.DUMMYFUNCTION(" QUERY(Request_Import!A767:H767, ""Select E"")"),"")</f>
        <v/>
      </c>
      <c r="F767" s="1" t="str">
        <f>IFERROR(__xludf.DUMMYFUNCTION(" QUERY(Request_Import!A767:H767, ""Select G"")"),"")</f>
        <v/>
      </c>
      <c r="G767" s="1" t="str">
        <f>IFERROR(__xludf.DUMMYFUNCTION(" QUERY(Request_Import!A767:H767, ""Select H"")"),"")</f>
        <v/>
      </c>
      <c r="H767" s="1" t="str">
        <f>IFERROR(__xludf.DUMMYFUNCTION(" IF(ISBLANK(B767), """", TIMEVALUE(ARRAYFORMULA(QUERY(Request_Import!D767:K767, ""Select I""))))"),"")</f>
        <v/>
      </c>
      <c r="I767" s="1" t="str">
        <f>IFERROR(__xludf.DUMMYFUNCTION(" QUERY(Request_Import!A767:J767, ""Select F"")"),"")</f>
        <v/>
      </c>
      <c r="J767" s="1" t="str">
        <f>IFERROR(__xludf.DUMMYFUNCTION(" QUERY(Request_Import!A767:J767, ""Select J"")"),"")</f>
        <v/>
      </c>
    </row>
    <row r="768">
      <c r="A768" s="9" t="str">
        <f t="array" ref="A768">IF(ISBLANK(B768), "", concatenate("R", ROW()))</f>
        <v/>
      </c>
      <c r="B768" s="9" t="str">
        <f>IFERROR(__xludf.DUMMYFUNCTION(" QUERY(Request_Import!A768:H768, ""Select B"")"),"")</f>
        <v/>
      </c>
      <c r="C768" s="1" t="str">
        <f>IFERROR(__xludf.DUMMYFUNCTION(" QUERY(Request_Import!A768:H768, ""Select C"")"),"")</f>
        <v/>
      </c>
      <c r="D768" s="1" t="str">
        <f>IFERROR(__xludf.DUMMYFUNCTION(" QUERY(Request_Import!A768:H768, ""Select D"")"),"")</f>
        <v/>
      </c>
      <c r="E768" s="1" t="str">
        <f>IFERROR(__xludf.DUMMYFUNCTION(" QUERY(Request_Import!A768:H768, ""Select E"")"),"")</f>
        <v/>
      </c>
      <c r="F768" s="1" t="str">
        <f>IFERROR(__xludf.DUMMYFUNCTION(" QUERY(Request_Import!A768:H768, ""Select G"")"),"")</f>
        <v/>
      </c>
      <c r="G768" s="1" t="str">
        <f>IFERROR(__xludf.DUMMYFUNCTION(" QUERY(Request_Import!A768:H768, ""Select H"")"),"")</f>
        <v/>
      </c>
      <c r="H768" s="1" t="str">
        <f>IFERROR(__xludf.DUMMYFUNCTION(" IF(ISBLANK(B768), """", TIMEVALUE(ARRAYFORMULA(QUERY(Request_Import!D768:K768, ""Select I""))))"),"")</f>
        <v/>
      </c>
      <c r="I768" s="1" t="str">
        <f>IFERROR(__xludf.DUMMYFUNCTION(" QUERY(Request_Import!A768:J768, ""Select F"")"),"")</f>
        <v/>
      </c>
      <c r="J768" s="1" t="str">
        <f>IFERROR(__xludf.DUMMYFUNCTION(" QUERY(Request_Import!A768:J768, ""Select J"")"),"")</f>
        <v/>
      </c>
    </row>
    <row r="769">
      <c r="A769" s="9" t="str">
        <f t="array" ref="A769">IF(ISBLANK(B769), "", concatenate("R", ROW()))</f>
        <v/>
      </c>
      <c r="B769" s="9" t="str">
        <f>IFERROR(__xludf.DUMMYFUNCTION(" QUERY(Request_Import!A769:H769, ""Select B"")"),"")</f>
        <v/>
      </c>
      <c r="C769" s="1" t="str">
        <f>IFERROR(__xludf.DUMMYFUNCTION(" QUERY(Request_Import!A769:H769, ""Select C"")"),"")</f>
        <v/>
      </c>
      <c r="D769" s="1" t="str">
        <f>IFERROR(__xludf.DUMMYFUNCTION(" QUERY(Request_Import!A769:H769, ""Select D"")"),"")</f>
        <v/>
      </c>
      <c r="E769" s="1" t="str">
        <f>IFERROR(__xludf.DUMMYFUNCTION(" QUERY(Request_Import!A769:H769, ""Select E"")"),"")</f>
        <v/>
      </c>
      <c r="F769" s="1" t="str">
        <f>IFERROR(__xludf.DUMMYFUNCTION(" QUERY(Request_Import!A769:H769, ""Select G"")"),"")</f>
        <v/>
      </c>
      <c r="G769" s="1" t="str">
        <f>IFERROR(__xludf.DUMMYFUNCTION(" QUERY(Request_Import!A769:H769, ""Select H"")"),"")</f>
        <v/>
      </c>
      <c r="H769" s="1" t="str">
        <f>IFERROR(__xludf.DUMMYFUNCTION(" IF(ISBLANK(B769), """", TIMEVALUE(ARRAYFORMULA(QUERY(Request_Import!D769:K769, ""Select I""))))"),"")</f>
        <v/>
      </c>
      <c r="I769" s="1" t="str">
        <f>IFERROR(__xludf.DUMMYFUNCTION(" QUERY(Request_Import!A769:J769, ""Select F"")"),"")</f>
        <v/>
      </c>
      <c r="J769" s="1" t="str">
        <f>IFERROR(__xludf.DUMMYFUNCTION(" QUERY(Request_Import!A769:J769, ""Select J"")"),"")</f>
        <v/>
      </c>
    </row>
    <row r="770">
      <c r="A770" s="9" t="str">
        <f t="array" ref="A770">IF(ISBLANK(B770), "", concatenate("R", ROW()))</f>
        <v/>
      </c>
      <c r="B770" s="9" t="str">
        <f>IFERROR(__xludf.DUMMYFUNCTION(" QUERY(Request_Import!A770:H770, ""Select B"")"),"")</f>
        <v/>
      </c>
      <c r="C770" s="1" t="str">
        <f>IFERROR(__xludf.DUMMYFUNCTION(" QUERY(Request_Import!A770:H770, ""Select C"")"),"")</f>
        <v/>
      </c>
      <c r="D770" s="1" t="str">
        <f>IFERROR(__xludf.DUMMYFUNCTION(" QUERY(Request_Import!A770:H770, ""Select D"")"),"")</f>
        <v/>
      </c>
      <c r="E770" s="1" t="str">
        <f>IFERROR(__xludf.DUMMYFUNCTION(" QUERY(Request_Import!A770:H770, ""Select E"")"),"")</f>
        <v/>
      </c>
      <c r="F770" s="1" t="str">
        <f>IFERROR(__xludf.DUMMYFUNCTION(" QUERY(Request_Import!A770:H770, ""Select G"")"),"")</f>
        <v/>
      </c>
      <c r="G770" s="1" t="str">
        <f>IFERROR(__xludf.DUMMYFUNCTION(" QUERY(Request_Import!A770:H770, ""Select H"")"),"")</f>
        <v/>
      </c>
      <c r="H770" s="1" t="str">
        <f>IFERROR(__xludf.DUMMYFUNCTION(" IF(ISBLANK(B770), """", TIMEVALUE(ARRAYFORMULA(QUERY(Request_Import!D770:K770, ""Select I""))))"),"")</f>
        <v/>
      </c>
      <c r="I770" s="1" t="str">
        <f>IFERROR(__xludf.DUMMYFUNCTION(" QUERY(Request_Import!A770:J770, ""Select F"")"),"")</f>
        <v/>
      </c>
      <c r="J770" s="1" t="str">
        <f>IFERROR(__xludf.DUMMYFUNCTION(" QUERY(Request_Import!A770:J770, ""Select J"")"),"")</f>
        <v/>
      </c>
    </row>
    <row r="771">
      <c r="A771" s="9" t="str">
        <f t="array" ref="A771">IF(ISBLANK(B771), "", concatenate("R", ROW()))</f>
        <v/>
      </c>
      <c r="B771" s="9" t="str">
        <f>IFERROR(__xludf.DUMMYFUNCTION(" QUERY(Request_Import!A771:H771, ""Select B"")"),"")</f>
        <v/>
      </c>
      <c r="C771" s="1" t="str">
        <f>IFERROR(__xludf.DUMMYFUNCTION(" QUERY(Request_Import!A771:H771, ""Select C"")"),"")</f>
        <v/>
      </c>
      <c r="D771" s="1" t="str">
        <f>IFERROR(__xludf.DUMMYFUNCTION(" QUERY(Request_Import!A771:H771, ""Select D"")"),"")</f>
        <v/>
      </c>
      <c r="E771" s="1" t="str">
        <f>IFERROR(__xludf.DUMMYFUNCTION(" QUERY(Request_Import!A771:H771, ""Select E"")"),"")</f>
        <v/>
      </c>
      <c r="F771" s="1" t="str">
        <f>IFERROR(__xludf.DUMMYFUNCTION(" QUERY(Request_Import!A771:H771, ""Select G"")"),"")</f>
        <v/>
      </c>
      <c r="G771" s="1" t="str">
        <f>IFERROR(__xludf.DUMMYFUNCTION(" QUERY(Request_Import!A771:H771, ""Select H"")"),"")</f>
        <v/>
      </c>
      <c r="H771" s="1" t="str">
        <f>IFERROR(__xludf.DUMMYFUNCTION(" IF(ISBLANK(B771), """", TIMEVALUE(ARRAYFORMULA(QUERY(Request_Import!D771:K771, ""Select I""))))"),"")</f>
        <v/>
      </c>
      <c r="I771" s="1" t="str">
        <f>IFERROR(__xludf.DUMMYFUNCTION(" QUERY(Request_Import!A771:J771, ""Select F"")"),"")</f>
        <v/>
      </c>
      <c r="J771" s="1" t="str">
        <f>IFERROR(__xludf.DUMMYFUNCTION(" QUERY(Request_Import!A771:J771, ""Select J"")"),"")</f>
        <v/>
      </c>
    </row>
    <row r="772">
      <c r="A772" s="9" t="str">
        <f t="array" ref="A772">IF(ISBLANK(B772), "", concatenate("R", ROW()))</f>
        <v/>
      </c>
      <c r="B772" s="9" t="str">
        <f>IFERROR(__xludf.DUMMYFUNCTION(" QUERY(Request_Import!A772:H772, ""Select B"")"),"")</f>
        <v/>
      </c>
      <c r="C772" s="1" t="str">
        <f>IFERROR(__xludf.DUMMYFUNCTION(" QUERY(Request_Import!A772:H772, ""Select C"")"),"")</f>
        <v/>
      </c>
      <c r="D772" s="1" t="str">
        <f>IFERROR(__xludf.DUMMYFUNCTION(" QUERY(Request_Import!A772:H772, ""Select D"")"),"")</f>
        <v/>
      </c>
      <c r="E772" s="1" t="str">
        <f>IFERROR(__xludf.DUMMYFUNCTION(" QUERY(Request_Import!A772:H772, ""Select E"")"),"")</f>
        <v/>
      </c>
      <c r="F772" s="1" t="str">
        <f>IFERROR(__xludf.DUMMYFUNCTION(" QUERY(Request_Import!A772:H772, ""Select G"")"),"")</f>
        <v/>
      </c>
      <c r="G772" s="1" t="str">
        <f>IFERROR(__xludf.DUMMYFUNCTION(" QUERY(Request_Import!A772:H772, ""Select H"")"),"")</f>
        <v/>
      </c>
      <c r="H772" s="1" t="str">
        <f>IFERROR(__xludf.DUMMYFUNCTION(" IF(ISBLANK(B772), """", TIMEVALUE(ARRAYFORMULA(QUERY(Request_Import!D772:K772, ""Select I""))))"),"")</f>
        <v/>
      </c>
      <c r="I772" s="1" t="str">
        <f>IFERROR(__xludf.DUMMYFUNCTION(" QUERY(Request_Import!A772:J772, ""Select F"")"),"")</f>
        <v/>
      </c>
      <c r="J772" s="1" t="str">
        <f>IFERROR(__xludf.DUMMYFUNCTION(" QUERY(Request_Import!A772:J772, ""Select J"")"),"")</f>
        <v/>
      </c>
    </row>
    <row r="773">
      <c r="A773" s="9" t="str">
        <f t="array" ref="A773">IF(ISBLANK(B773), "", concatenate("R", ROW()))</f>
        <v/>
      </c>
      <c r="B773" s="9" t="str">
        <f>IFERROR(__xludf.DUMMYFUNCTION(" QUERY(Request_Import!A773:H773, ""Select B"")"),"")</f>
        <v/>
      </c>
      <c r="C773" s="1" t="str">
        <f>IFERROR(__xludf.DUMMYFUNCTION(" QUERY(Request_Import!A773:H773, ""Select C"")"),"")</f>
        <v/>
      </c>
      <c r="D773" s="1" t="str">
        <f>IFERROR(__xludf.DUMMYFUNCTION(" QUERY(Request_Import!A773:H773, ""Select D"")"),"")</f>
        <v/>
      </c>
      <c r="E773" s="1" t="str">
        <f>IFERROR(__xludf.DUMMYFUNCTION(" QUERY(Request_Import!A773:H773, ""Select E"")"),"")</f>
        <v/>
      </c>
      <c r="F773" s="1" t="str">
        <f>IFERROR(__xludf.DUMMYFUNCTION(" QUERY(Request_Import!A773:H773, ""Select G"")"),"")</f>
        <v/>
      </c>
      <c r="G773" s="1" t="str">
        <f>IFERROR(__xludf.DUMMYFUNCTION(" QUERY(Request_Import!A773:H773, ""Select H"")"),"")</f>
        <v/>
      </c>
      <c r="H773" s="1" t="str">
        <f>IFERROR(__xludf.DUMMYFUNCTION(" IF(ISBLANK(B773), """", TIMEVALUE(ARRAYFORMULA(QUERY(Request_Import!D773:K773, ""Select I""))))"),"")</f>
        <v/>
      </c>
      <c r="I773" s="1" t="str">
        <f>IFERROR(__xludf.DUMMYFUNCTION(" QUERY(Request_Import!A773:J773, ""Select F"")"),"")</f>
        <v/>
      </c>
      <c r="J773" s="1" t="str">
        <f>IFERROR(__xludf.DUMMYFUNCTION(" QUERY(Request_Import!A773:J773, ""Select J"")"),"")</f>
        <v/>
      </c>
    </row>
    <row r="774">
      <c r="A774" s="9" t="str">
        <f t="array" ref="A774">IF(ISBLANK(B774), "", concatenate("R", ROW()))</f>
        <v/>
      </c>
      <c r="B774" s="9" t="str">
        <f>IFERROR(__xludf.DUMMYFUNCTION(" QUERY(Request_Import!A774:H774, ""Select B"")"),"")</f>
        <v/>
      </c>
      <c r="C774" s="1" t="str">
        <f>IFERROR(__xludf.DUMMYFUNCTION(" QUERY(Request_Import!A774:H774, ""Select C"")"),"")</f>
        <v/>
      </c>
      <c r="D774" s="1" t="str">
        <f>IFERROR(__xludf.DUMMYFUNCTION(" QUERY(Request_Import!A774:H774, ""Select D"")"),"")</f>
        <v/>
      </c>
      <c r="E774" s="1" t="str">
        <f>IFERROR(__xludf.DUMMYFUNCTION(" QUERY(Request_Import!A774:H774, ""Select E"")"),"")</f>
        <v/>
      </c>
      <c r="F774" s="1" t="str">
        <f>IFERROR(__xludf.DUMMYFUNCTION(" QUERY(Request_Import!A774:H774, ""Select G"")"),"")</f>
        <v/>
      </c>
      <c r="G774" s="1" t="str">
        <f>IFERROR(__xludf.DUMMYFUNCTION(" QUERY(Request_Import!A774:H774, ""Select H"")"),"")</f>
        <v/>
      </c>
      <c r="H774" s="1" t="str">
        <f>IFERROR(__xludf.DUMMYFUNCTION(" IF(ISBLANK(B774), """", TIMEVALUE(ARRAYFORMULA(QUERY(Request_Import!D774:K774, ""Select I""))))"),"")</f>
        <v/>
      </c>
      <c r="I774" s="1" t="str">
        <f>IFERROR(__xludf.DUMMYFUNCTION(" QUERY(Request_Import!A774:J774, ""Select F"")"),"")</f>
        <v/>
      </c>
      <c r="J774" s="1" t="str">
        <f>IFERROR(__xludf.DUMMYFUNCTION(" QUERY(Request_Import!A774:J774, ""Select J"")"),"")</f>
        <v/>
      </c>
    </row>
    <row r="775">
      <c r="A775" s="9" t="str">
        <f t="array" ref="A775">IF(ISBLANK(B775), "", concatenate("R", ROW()))</f>
        <v/>
      </c>
      <c r="B775" s="9" t="str">
        <f>IFERROR(__xludf.DUMMYFUNCTION(" QUERY(Request_Import!A775:H775, ""Select B"")"),"")</f>
        <v/>
      </c>
      <c r="C775" s="1" t="str">
        <f>IFERROR(__xludf.DUMMYFUNCTION(" QUERY(Request_Import!A775:H775, ""Select C"")"),"")</f>
        <v/>
      </c>
      <c r="D775" s="1" t="str">
        <f>IFERROR(__xludf.DUMMYFUNCTION(" QUERY(Request_Import!A775:H775, ""Select D"")"),"")</f>
        <v/>
      </c>
      <c r="E775" s="1" t="str">
        <f>IFERROR(__xludf.DUMMYFUNCTION(" QUERY(Request_Import!A775:H775, ""Select E"")"),"")</f>
        <v/>
      </c>
      <c r="F775" s="1" t="str">
        <f>IFERROR(__xludf.DUMMYFUNCTION(" QUERY(Request_Import!A775:H775, ""Select G"")"),"")</f>
        <v/>
      </c>
      <c r="G775" s="1" t="str">
        <f>IFERROR(__xludf.DUMMYFUNCTION(" QUERY(Request_Import!A775:H775, ""Select H"")"),"")</f>
        <v/>
      </c>
      <c r="H775" s="1" t="str">
        <f>IFERROR(__xludf.DUMMYFUNCTION(" IF(ISBLANK(B775), """", TIMEVALUE(ARRAYFORMULA(QUERY(Request_Import!D775:K775, ""Select I""))))"),"")</f>
        <v/>
      </c>
      <c r="I775" s="1" t="str">
        <f>IFERROR(__xludf.DUMMYFUNCTION(" QUERY(Request_Import!A775:J775, ""Select F"")"),"")</f>
        <v/>
      </c>
      <c r="J775" s="1" t="str">
        <f>IFERROR(__xludf.DUMMYFUNCTION(" QUERY(Request_Import!A775:J775, ""Select J"")"),"")</f>
        <v/>
      </c>
    </row>
    <row r="776">
      <c r="A776" s="9" t="str">
        <f t="array" ref="A776">IF(ISBLANK(B776), "", concatenate("R", ROW()))</f>
        <v/>
      </c>
      <c r="B776" s="9" t="str">
        <f>IFERROR(__xludf.DUMMYFUNCTION(" QUERY(Request_Import!A776:H776, ""Select B"")"),"")</f>
        <v/>
      </c>
      <c r="C776" s="1" t="str">
        <f>IFERROR(__xludf.DUMMYFUNCTION(" QUERY(Request_Import!A776:H776, ""Select C"")"),"")</f>
        <v/>
      </c>
      <c r="D776" s="1" t="str">
        <f>IFERROR(__xludf.DUMMYFUNCTION(" QUERY(Request_Import!A776:H776, ""Select D"")"),"")</f>
        <v/>
      </c>
      <c r="E776" s="1" t="str">
        <f>IFERROR(__xludf.DUMMYFUNCTION(" QUERY(Request_Import!A776:H776, ""Select E"")"),"")</f>
        <v/>
      </c>
      <c r="F776" s="1" t="str">
        <f>IFERROR(__xludf.DUMMYFUNCTION(" QUERY(Request_Import!A776:H776, ""Select G"")"),"")</f>
        <v/>
      </c>
      <c r="G776" s="1" t="str">
        <f>IFERROR(__xludf.DUMMYFUNCTION(" QUERY(Request_Import!A776:H776, ""Select H"")"),"")</f>
        <v/>
      </c>
      <c r="H776" s="1" t="str">
        <f>IFERROR(__xludf.DUMMYFUNCTION(" IF(ISBLANK(B776), """", TIMEVALUE(ARRAYFORMULA(QUERY(Request_Import!D776:K776, ""Select I""))))"),"")</f>
        <v/>
      </c>
      <c r="I776" s="1" t="str">
        <f>IFERROR(__xludf.DUMMYFUNCTION(" QUERY(Request_Import!A776:J776, ""Select F"")"),"")</f>
        <v/>
      </c>
      <c r="J776" s="1" t="str">
        <f>IFERROR(__xludf.DUMMYFUNCTION(" QUERY(Request_Import!A776:J776, ""Select J"")"),"")</f>
        <v/>
      </c>
    </row>
    <row r="777">
      <c r="A777" s="9" t="str">
        <f t="array" ref="A777">IF(ISBLANK(B777), "", concatenate("R", ROW()))</f>
        <v/>
      </c>
      <c r="B777" s="9" t="str">
        <f>IFERROR(__xludf.DUMMYFUNCTION(" QUERY(Request_Import!A777:H777, ""Select B"")"),"")</f>
        <v/>
      </c>
      <c r="C777" s="1" t="str">
        <f>IFERROR(__xludf.DUMMYFUNCTION(" QUERY(Request_Import!A777:H777, ""Select C"")"),"")</f>
        <v/>
      </c>
      <c r="D777" s="1" t="str">
        <f>IFERROR(__xludf.DUMMYFUNCTION(" QUERY(Request_Import!A777:H777, ""Select D"")"),"")</f>
        <v/>
      </c>
      <c r="E777" s="1" t="str">
        <f>IFERROR(__xludf.DUMMYFUNCTION(" QUERY(Request_Import!A777:H777, ""Select E"")"),"")</f>
        <v/>
      </c>
      <c r="F777" s="1" t="str">
        <f>IFERROR(__xludf.DUMMYFUNCTION(" QUERY(Request_Import!A777:H777, ""Select G"")"),"")</f>
        <v/>
      </c>
      <c r="G777" s="1" t="str">
        <f>IFERROR(__xludf.DUMMYFUNCTION(" QUERY(Request_Import!A777:H777, ""Select H"")"),"")</f>
        <v/>
      </c>
      <c r="H777" s="1" t="str">
        <f>IFERROR(__xludf.DUMMYFUNCTION(" IF(ISBLANK(B777), """", TIMEVALUE(ARRAYFORMULA(QUERY(Request_Import!D777:K777, ""Select I""))))"),"")</f>
        <v/>
      </c>
      <c r="I777" s="1" t="str">
        <f>IFERROR(__xludf.DUMMYFUNCTION(" QUERY(Request_Import!A777:J777, ""Select F"")"),"")</f>
        <v/>
      </c>
      <c r="J777" s="1" t="str">
        <f>IFERROR(__xludf.DUMMYFUNCTION(" QUERY(Request_Import!A777:J777, ""Select J"")"),"")</f>
        <v/>
      </c>
    </row>
    <row r="778">
      <c r="A778" s="9" t="str">
        <f t="array" ref="A778">IF(ISBLANK(B778), "", concatenate("R", ROW()))</f>
        <v/>
      </c>
      <c r="B778" s="9" t="str">
        <f>IFERROR(__xludf.DUMMYFUNCTION(" QUERY(Request_Import!A778:H778, ""Select B"")"),"")</f>
        <v/>
      </c>
      <c r="C778" s="1" t="str">
        <f>IFERROR(__xludf.DUMMYFUNCTION(" QUERY(Request_Import!A778:H778, ""Select C"")"),"")</f>
        <v/>
      </c>
      <c r="D778" s="1" t="str">
        <f>IFERROR(__xludf.DUMMYFUNCTION(" QUERY(Request_Import!A778:H778, ""Select D"")"),"")</f>
        <v/>
      </c>
      <c r="E778" s="1" t="str">
        <f>IFERROR(__xludf.DUMMYFUNCTION(" QUERY(Request_Import!A778:H778, ""Select E"")"),"")</f>
        <v/>
      </c>
      <c r="F778" s="1" t="str">
        <f>IFERROR(__xludf.DUMMYFUNCTION(" QUERY(Request_Import!A778:H778, ""Select G"")"),"")</f>
        <v/>
      </c>
      <c r="G778" s="1" t="str">
        <f>IFERROR(__xludf.DUMMYFUNCTION(" QUERY(Request_Import!A778:H778, ""Select H"")"),"")</f>
        <v/>
      </c>
      <c r="H778" s="1" t="str">
        <f>IFERROR(__xludf.DUMMYFUNCTION(" IF(ISBLANK(B778), """", TIMEVALUE(ARRAYFORMULA(QUERY(Request_Import!D778:K778, ""Select I""))))"),"")</f>
        <v/>
      </c>
      <c r="I778" s="1" t="str">
        <f>IFERROR(__xludf.DUMMYFUNCTION(" QUERY(Request_Import!A778:J778, ""Select F"")"),"")</f>
        <v/>
      </c>
      <c r="J778" s="1" t="str">
        <f>IFERROR(__xludf.DUMMYFUNCTION(" QUERY(Request_Import!A778:J778, ""Select J"")"),"")</f>
        <v/>
      </c>
    </row>
    <row r="779">
      <c r="A779" s="9" t="str">
        <f t="array" ref="A779">IF(ISBLANK(B779), "", concatenate("R", ROW()))</f>
        <v/>
      </c>
      <c r="B779" s="9" t="str">
        <f>IFERROR(__xludf.DUMMYFUNCTION(" QUERY(Request_Import!A779:H779, ""Select B"")"),"")</f>
        <v/>
      </c>
      <c r="C779" s="1" t="str">
        <f>IFERROR(__xludf.DUMMYFUNCTION(" QUERY(Request_Import!A779:H779, ""Select C"")"),"")</f>
        <v/>
      </c>
      <c r="D779" s="1" t="str">
        <f>IFERROR(__xludf.DUMMYFUNCTION(" QUERY(Request_Import!A779:H779, ""Select D"")"),"")</f>
        <v/>
      </c>
      <c r="E779" s="1" t="str">
        <f>IFERROR(__xludf.DUMMYFUNCTION(" QUERY(Request_Import!A779:H779, ""Select E"")"),"")</f>
        <v/>
      </c>
      <c r="F779" s="1" t="str">
        <f>IFERROR(__xludf.DUMMYFUNCTION(" QUERY(Request_Import!A779:H779, ""Select G"")"),"")</f>
        <v/>
      </c>
      <c r="G779" s="1" t="str">
        <f>IFERROR(__xludf.DUMMYFUNCTION(" QUERY(Request_Import!A779:H779, ""Select H"")"),"")</f>
        <v/>
      </c>
      <c r="H779" s="1" t="str">
        <f>IFERROR(__xludf.DUMMYFUNCTION(" IF(ISBLANK(B779), """", TIMEVALUE(ARRAYFORMULA(QUERY(Request_Import!D779:K779, ""Select I""))))"),"")</f>
        <v/>
      </c>
      <c r="I779" s="1" t="str">
        <f>IFERROR(__xludf.DUMMYFUNCTION(" QUERY(Request_Import!A779:J779, ""Select F"")"),"")</f>
        <v/>
      </c>
      <c r="J779" s="1" t="str">
        <f>IFERROR(__xludf.DUMMYFUNCTION(" QUERY(Request_Import!A779:J779, ""Select J"")"),"")</f>
        <v/>
      </c>
    </row>
    <row r="780">
      <c r="A780" s="9" t="str">
        <f t="array" ref="A780">IF(ISBLANK(B780), "", concatenate("R", ROW()))</f>
        <v/>
      </c>
      <c r="B780" s="9" t="str">
        <f>IFERROR(__xludf.DUMMYFUNCTION(" QUERY(Request_Import!A780:H780, ""Select B"")"),"")</f>
        <v/>
      </c>
      <c r="C780" s="1" t="str">
        <f>IFERROR(__xludf.DUMMYFUNCTION(" QUERY(Request_Import!A780:H780, ""Select C"")"),"")</f>
        <v/>
      </c>
      <c r="D780" s="1" t="str">
        <f>IFERROR(__xludf.DUMMYFUNCTION(" QUERY(Request_Import!A780:H780, ""Select D"")"),"")</f>
        <v/>
      </c>
      <c r="E780" s="1" t="str">
        <f>IFERROR(__xludf.DUMMYFUNCTION(" QUERY(Request_Import!A780:H780, ""Select E"")"),"")</f>
        <v/>
      </c>
      <c r="F780" s="1" t="str">
        <f>IFERROR(__xludf.DUMMYFUNCTION(" QUERY(Request_Import!A780:H780, ""Select G"")"),"")</f>
        <v/>
      </c>
      <c r="G780" s="1" t="str">
        <f>IFERROR(__xludf.DUMMYFUNCTION(" QUERY(Request_Import!A780:H780, ""Select H"")"),"")</f>
        <v/>
      </c>
      <c r="H780" s="1" t="str">
        <f>IFERROR(__xludf.DUMMYFUNCTION(" IF(ISBLANK(B780), """", TIMEVALUE(ARRAYFORMULA(QUERY(Request_Import!D780:K780, ""Select I""))))"),"")</f>
        <v/>
      </c>
      <c r="I780" s="1" t="str">
        <f>IFERROR(__xludf.DUMMYFUNCTION(" QUERY(Request_Import!A780:J780, ""Select F"")"),"")</f>
        <v/>
      </c>
      <c r="J780" s="1" t="str">
        <f>IFERROR(__xludf.DUMMYFUNCTION(" QUERY(Request_Import!A780:J780, ""Select J"")"),"")</f>
        <v/>
      </c>
    </row>
    <row r="781">
      <c r="A781" s="9" t="str">
        <f t="array" ref="A781">IF(ISBLANK(B781), "", concatenate("R", ROW()))</f>
        <v/>
      </c>
      <c r="B781" s="9" t="str">
        <f>IFERROR(__xludf.DUMMYFUNCTION(" QUERY(Request_Import!A781:H781, ""Select B"")"),"")</f>
        <v/>
      </c>
      <c r="C781" s="1" t="str">
        <f>IFERROR(__xludf.DUMMYFUNCTION(" QUERY(Request_Import!A781:H781, ""Select C"")"),"")</f>
        <v/>
      </c>
      <c r="D781" s="1" t="str">
        <f>IFERROR(__xludf.DUMMYFUNCTION(" QUERY(Request_Import!A781:H781, ""Select D"")"),"")</f>
        <v/>
      </c>
      <c r="E781" s="1" t="str">
        <f>IFERROR(__xludf.DUMMYFUNCTION(" QUERY(Request_Import!A781:H781, ""Select E"")"),"")</f>
        <v/>
      </c>
      <c r="F781" s="1" t="str">
        <f>IFERROR(__xludf.DUMMYFUNCTION(" QUERY(Request_Import!A781:H781, ""Select G"")"),"")</f>
        <v/>
      </c>
      <c r="G781" s="1" t="str">
        <f>IFERROR(__xludf.DUMMYFUNCTION(" QUERY(Request_Import!A781:H781, ""Select H"")"),"")</f>
        <v/>
      </c>
      <c r="H781" s="1" t="str">
        <f>IFERROR(__xludf.DUMMYFUNCTION(" IF(ISBLANK(B781), """", TIMEVALUE(ARRAYFORMULA(QUERY(Request_Import!D781:K781, ""Select I""))))"),"")</f>
        <v/>
      </c>
      <c r="I781" s="1" t="str">
        <f>IFERROR(__xludf.DUMMYFUNCTION(" QUERY(Request_Import!A781:J781, ""Select F"")"),"")</f>
        <v/>
      </c>
      <c r="J781" s="1" t="str">
        <f>IFERROR(__xludf.DUMMYFUNCTION(" QUERY(Request_Import!A781:J781, ""Select J"")"),"")</f>
        <v/>
      </c>
    </row>
    <row r="782">
      <c r="A782" s="9" t="str">
        <f t="array" ref="A782">IF(ISBLANK(B782), "", concatenate("R", ROW()))</f>
        <v/>
      </c>
      <c r="B782" s="9" t="str">
        <f>IFERROR(__xludf.DUMMYFUNCTION(" QUERY(Request_Import!A782:H782, ""Select B"")"),"")</f>
        <v/>
      </c>
      <c r="C782" s="1" t="str">
        <f>IFERROR(__xludf.DUMMYFUNCTION(" QUERY(Request_Import!A782:H782, ""Select C"")"),"")</f>
        <v/>
      </c>
      <c r="D782" s="1" t="str">
        <f>IFERROR(__xludf.DUMMYFUNCTION(" QUERY(Request_Import!A782:H782, ""Select D"")"),"")</f>
        <v/>
      </c>
      <c r="E782" s="1" t="str">
        <f>IFERROR(__xludf.DUMMYFUNCTION(" QUERY(Request_Import!A782:H782, ""Select E"")"),"")</f>
        <v/>
      </c>
      <c r="F782" s="1" t="str">
        <f>IFERROR(__xludf.DUMMYFUNCTION(" QUERY(Request_Import!A782:H782, ""Select G"")"),"")</f>
        <v/>
      </c>
      <c r="G782" s="1" t="str">
        <f>IFERROR(__xludf.DUMMYFUNCTION(" QUERY(Request_Import!A782:H782, ""Select H"")"),"")</f>
        <v/>
      </c>
      <c r="H782" s="1" t="str">
        <f>IFERROR(__xludf.DUMMYFUNCTION(" IF(ISBLANK(B782), """", TIMEVALUE(ARRAYFORMULA(QUERY(Request_Import!D782:K782, ""Select I""))))"),"")</f>
        <v/>
      </c>
      <c r="I782" s="1" t="str">
        <f>IFERROR(__xludf.DUMMYFUNCTION(" QUERY(Request_Import!A782:J782, ""Select F"")"),"")</f>
        <v/>
      </c>
      <c r="J782" s="1" t="str">
        <f>IFERROR(__xludf.DUMMYFUNCTION(" QUERY(Request_Import!A782:J782, ""Select J"")"),"")</f>
        <v/>
      </c>
    </row>
    <row r="783">
      <c r="A783" s="9" t="str">
        <f t="array" ref="A783">IF(ISBLANK(B783), "", concatenate("R", ROW()))</f>
        <v/>
      </c>
      <c r="B783" s="9" t="str">
        <f>IFERROR(__xludf.DUMMYFUNCTION(" QUERY(Request_Import!A783:H783, ""Select B"")"),"")</f>
        <v/>
      </c>
      <c r="C783" s="1" t="str">
        <f>IFERROR(__xludf.DUMMYFUNCTION(" QUERY(Request_Import!A783:H783, ""Select C"")"),"")</f>
        <v/>
      </c>
      <c r="D783" s="1" t="str">
        <f>IFERROR(__xludf.DUMMYFUNCTION(" QUERY(Request_Import!A783:H783, ""Select D"")"),"")</f>
        <v/>
      </c>
      <c r="E783" s="1" t="str">
        <f>IFERROR(__xludf.DUMMYFUNCTION(" QUERY(Request_Import!A783:H783, ""Select E"")"),"")</f>
        <v/>
      </c>
      <c r="F783" s="1" t="str">
        <f>IFERROR(__xludf.DUMMYFUNCTION(" QUERY(Request_Import!A783:H783, ""Select G"")"),"")</f>
        <v/>
      </c>
      <c r="G783" s="1" t="str">
        <f>IFERROR(__xludf.DUMMYFUNCTION(" QUERY(Request_Import!A783:H783, ""Select H"")"),"")</f>
        <v/>
      </c>
      <c r="H783" s="1" t="str">
        <f>IFERROR(__xludf.DUMMYFUNCTION(" IF(ISBLANK(B783), """", TIMEVALUE(ARRAYFORMULA(QUERY(Request_Import!D783:K783, ""Select I""))))"),"")</f>
        <v/>
      </c>
      <c r="I783" s="1" t="str">
        <f>IFERROR(__xludf.DUMMYFUNCTION(" QUERY(Request_Import!A783:J783, ""Select F"")"),"")</f>
        <v/>
      </c>
      <c r="J783" s="1" t="str">
        <f>IFERROR(__xludf.DUMMYFUNCTION(" QUERY(Request_Import!A783:J783, ""Select J"")"),"")</f>
        <v/>
      </c>
    </row>
    <row r="784">
      <c r="A784" s="9" t="str">
        <f t="array" ref="A784">IF(ISBLANK(B784), "", concatenate("R", ROW()))</f>
        <v/>
      </c>
      <c r="B784" s="9" t="str">
        <f>IFERROR(__xludf.DUMMYFUNCTION(" QUERY(Request_Import!A784:H784, ""Select B"")"),"")</f>
        <v/>
      </c>
      <c r="C784" s="1" t="str">
        <f>IFERROR(__xludf.DUMMYFUNCTION(" QUERY(Request_Import!A784:H784, ""Select C"")"),"")</f>
        <v/>
      </c>
      <c r="D784" s="1" t="str">
        <f>IFERROR(__xludf.DUMMYFUNCTION(" QUERY(Request_Import!A784:H784, ""Select D"")"),"")</f>
        <v/>
      </c>
      <c r="E784" s="1" t="str">
        <f>IFERROR(__xludf.DUMMYFUNCTION(" QUERY(Request_Import!A784:H784, ""Select E"")"),"")</f>
        <v/>
      </c>
      <c r="F784" s="1" t="str">
        <f>IFERROR(__xludf.DUMMYFUNCTION(" QUERY(Request_Import!A784:H784, ""Select G"")"),"")</f>
        <v/>
      </c>
      <c r="G784" s="1" t="str">
        <f>IFERROR(__xludf.DUMMYFUNCTION(" QUERY(Request_Import!A784:H784, ""Select H"")"),"")</f>
        <v/>
      </c>
      <c r="H784" s="1" t="str">
        <f>IFERROR(__xludf.DUMMYFUNCTION(" IF(ISBLANK(B784), """", TIMEVALUE(ARRAYFORMULA(QUERY(Request_Import!D784:K784, ""Select I""))))"),"")</f>
        <v/>
      </c>
      <c r="I784" s="1" t="str">
        <f>IFERROR(__xludf.DUMMYFUNCTION(" QUERY(Request_Import!A784:J784, ""Select F"")"),"")</f>
        <v/>
      </c>
      <c r="J784" s="1" t="str">
        <f>IFERROR(__xludf.DUMMYFUNCTION(" QUERY(Request_Import!A784:J784, ""Select J"")"),"")</f>
        <v/>
      </c>
    </row>
    <row r="785">
      <c r="A785" s="9" t="str">
        <f t="array" ref="A785">IF(ISBLANK(B785), "", concatenate("R", ROW()))</f>
        <v/>
      </c>
      <c r="B785" s="9" t="str">
        <f>IFERROR(__xludf.DUMMYFUNCTION(" QUERY(Request_Import!A785:H785, ""Select B"")"),"")</f>
        <v/>
      </c>
      <c r="C785" s="1" t="str">
        <f>IFERROR(__xludf.DUMMYFUNCTION(" QUERY(Request_Import!A785:H785, ""Select C"")"),"")</f>
        <v/>
      </c>
      <c r="D785" s="1" t="str">
        <f>IFERROR(__xludf.DUMMYFUNCTION(" QUERY(Request_Import!A785:H785, ""Select D"")"),"")</f>
        <v/>
      </c>
      <c r="E785" s="1" t="str">
        <f>IFERROR(__xludf.DUMMYFUNCTION(" QUERY(Request_Import!A785:H785, ""Select E"")"),"")</f>
        <v/>
      </c>
      <c r="F785" s="1" t="str">
        <f>IFERROR(__xludf.DUMMYFUNCTION(" QUERY(Request_Import!A785:H785, ""Select G"")"),"")</f>
        <v/>
      </c>
      <c r="G785" s="1" t="str">
        <f>IFERROR(__xludf.DUMMYFUNCTION(" QUERY(Request_Import!A785:H785, ""Select H"")"),"")</f>
        <v/>
      </c>
      <c r="H785" s="1" t="str">
        <f>IFERROR(__xludf.DUMMYFUNCTION(" IF(ISBLANK(B785), """", TIMEVALUE(ARRAYFORMULA(QUERY(Request_Import!D785:K785, ""Select I""))))"),"")</f>
        <v/>
      </c>
      <c r="I785" s="1" t="str">
        <f>IFERROR(__xludf.DUMMYFUNCTION(" QUERY(Request_Import!A785:J785, ""Select F"")"),"")</f>
        <v/>
      </c>
      <c r="J785" s="1" t="str">
        <f>IFERROR(__xludf.DUMMYFUNCTION(" QUERY(Request_Import!A785:J785, ""Select J"")"),"")</f>
        <v/>
      </c>
    </row>
    <row r="786">
      <c r="A786" s="9" t="str">
        <f t="array" ref="A786">IF(ISBLANK(B786), "", concatenate("R", ROW()))</f>
        <v/>
      </c>
      <c r="B786" s="9" t="str">
        <f>IFERROR(__xludf.DUMMYFUNCTION(" QUERY(Request_Import!A786:H786, ""Select B"")"),"")</f>
        <v/>
      </c>
      <c r="C786" s="1" t="str">
        <f>IFERROR(__xludf.DUMMYFUNCTION(" QUERY(Request_Import!A786:H786, ""Select C"")"),"")</f>
        <v/>
      </c>
      <c r="D786" s="1" t="str">
        <f>IFERROR(__xludf.DUMMYFUNCTION(" QUERY(Request_Import!A786:H786, ""Select D"")"),"")</f>
        <v/>
      </c>
      <c r="E786" s="1" t="str">
        <f>IFERROR(__xludf.DUMMYFUNCTION(" QUERY(Request_Import!A786:H786, ""Select E"")"),"")</f>
        <v/>
      </c>
      <c r="F786" s="1" t="str">
        <f>IFERROR(__xludf.DUMMYFUNCTION(" QUERY(Request_Import!A786:H786, ""Select G"")"),"")</f>
        <v/>
      </c>
      <c r="G786" s="1" t="str">
        <f>IFERROR(__xludf.DUMMYFUNCTION(" QUERY(Request_Import!A786:H786, ""Select H"")"),"")</f>
        <v/>
      </c>
      <c r="H786" s="1" t="str">
        <f>IFERROR(__xludf.DUMMYFUNCTION(" IF(ISBLANK(B786), """", TIMEVALUE(ARRAYFORMULA(QUERY(Request_Import!D786:K786, ""Select I""))))"),"")</f>
        <v/>
      </c>
      <c r="I786" s="1" t="str">
        <f>IFERROR(__xludf.DUMMYFUNCTION(" QUERY(Request_Import!A786:J786, ""Select F"")"),"")</f>
        <v/>
      </c>
      <c r="J786" s="1" t="str">
        <f>IFERROR(__xludf.DUMMYFUNCTION(" QUERY(Request_Import!A786:J786, ""Select J"")"),"")</f>
        <v/>
      </c>
    </row>
    <row r="787">
      <c r="A787" s="9" t="str">
        <f t="array" ref="A787">IF(ISBLANK(B787), "", concatenate("R", ROW()))</f>
        <v/>
      </c>
      <c r="B787" s="9" t="str">
        <f>IFERROR(__xludf.DUMMYFUNCTION(" QUERY(Request_Import!A787:H787, ""Select B"")"),"")</f>
        <v/>
      </c>
      <c r="C787" s="1" t="str">
        <f>IFERROR(__xludf.DUMMYFUNCTION(" QUERY(Request_Import!A787:H787, ""Select C"")"),"")</f>
        <v/>
      </c>
      <c r="D787" s="1" t="str">
        <f>IFERROR(__xludf.DUMMYFUNCTION(" QUERY(Request_Import!A787:H787, ""Select D"")"),"")</f>
        <v/>
      </c>
      <c r="E787" s="1" t="str">
        <f>IFERROR(__xludf.DUMMYFUNCTION(" QUERY(Request_Import!A787:H787, ""Select E"")"),"")</f>
        <v/>
      </c>
      <c r="F787" s="1" t="str">
        <f>IFERROR(__xludf.DUMMYFUNCTION(" QUERY(Request_Import!A787:H787, ""Select G"")"),"")</f>
        <v/>
      </c>
      <c r="G787" s="1" t="str">
        <f>IFERROR(__xludf.DUMMYFUNCTION(" QUERY(Request_Import!A787:H787, ""Select H"")"),"")</f>
        <v/>
      </c>
      <c r="H787" s="1" t="str">
        <f>IFERROR(__xludf.DUMMYFUNCTION(" IF(ISBLANK(B787), """", TIMEVALUE(ARRAYFORMULA(QUERY(Request_Import!D787:K787, ""Select I""))))"),"")</f>
        <v/>
      </c>
      <c r="I787" s="1" t="str">
        <f>IFERROR(__xludf.DUMMYFUNCTION(" QUERY(Request_Import!A787:J787, ""Select F"")"),"")</f>
        <v/>
      </c>
      <c r="J787" s="1" t="str">
        <f>IFERROR(__xludf.DUMMYFUNCTION(" QUERY(Request_Import!A787:J787, ""Select J"")"),"")</f>
        <v/>
      </c>
    </row>
    <row r="788">
      <c r="A788" s="9" t="str">
        <f t="array" ref="A788">IF(ISBLANK(B788), "", concatenate("R", ROW()))</f>
        <v/>
      </c>
      <c r="B788" s="9" t="str">
        <f>IFERROR(__xludf.DUMMYFUNCTION(" QUERY(Request_Import!A788:H788, ""Select B"")"),"")</f>
        <v/>
      </c>
      <c r="C788" s="1" t="str">
        <f>IFERROR(__xludf.DUMMYFUNCTION(" QUERY(Request_Import!A788:H788, ""Select C"")"),"")</f>
        <v/>
      </c>
      <c r="D788" s="1" t="str">
        <f>IFERROR(__xludf.DUMMYFUNCTION(" QUERY(Request_Import!A788:H788, ""Select D"")"),"")</f>
        <v/>
      </c>
      <c r="E788" s="1" t="str">
        <f>IFERROR(__xludf.DUMMYFUNCTION(" QUERY(Request_Import!A788:H788, ""Select E"")"),"")</f>
        <v/>
      </c>
      <c r="F788" s="1" t="str">
        <f>IFERROR(__xludf.DUMMYFUNCTION(" QUERY(Request_Import!A788:H788, ""Select G"")"),"")</f>
        <v/>
      </c>
      <c r="G788" s="1" t="str">
        <f>IFERROR(__xludf.DUMMYFUNCTION(" QUERY(Request_Import!A788:H788, ""Select H"")"),"")</f>
        <v/>
      </c>
      <c r="H788" s="1" t="str">
        <f>IFERROR(__xludf.DUMMYFUNCTION(" IF(ISBLANK(B788), """", TIMEVALUE(ARRAYFORMULA(QUERY(Request_Import!D788:K788, ""Select I""))))"),"")</f>
        <v/>
      </c>
      <c r="I788" s="1" t="str">
        <f>IFERROR(__xludf.DUMMYFUNCTION(" QUERY(Request_Import!A788:J788, ""Select F"")"),"")</f>
        <v/>
      </c>
      <c r="J788" s="1" t="str">
        <f>IFERROR(__xludf.DUMMYFUNCTION(" QUERY(Request_Import!A788:J788, ""Select J"")"),"")</f>
        <v/>
      </c>
    </row>
    <row r="789">
      <c r="A789" s="9" t="str">
        <f t="array" ref="A789">IF(ISBLANK(B789), "", concatenate("R", ROW()))</f>
        <v/>
      </c>
      <c r="B789" s="9" t="str">
        <f>IFERROR(__xludf.DUMMYFUNCTION(" QUERY(Request_Import!A789:H789, ""Select B"")"),"")</f>
        <v/>
      </c>
      <c r="C789" s="1" t="str">
        <f>IFERROR(__xludf.DUMMYFUNCTION(" QUERY(Request_Import!A789:H789, ""Select C"")"),"")</f>
        <v/>
      </c>
      <c r="D789" s="1" t="str">
        <f>IFERROR(__xludf.DUMMYFUNCTION(" QUERY(Request_Import!A789:H789, ""Select D"")"),"")</f>
        <v/>
      </c>
      <c r="E789" s="1" t="str">
        <f>IFERROR(__xludf.DUMMYFUNCTION(" QUERY(Request_Import!A789:H789, ""Select E"")"),"")</f>
        <v/>
      </c>
      <c r="F789" s="1" t="str">
        <f>IFERROR(__xludf.DUMMYFUNCTION(" QUERY(Request_Import!A789:H789, ""Select G"")"),"")</f>
        <v/>
      </c>
      <c r="G789" s="1" t="str">
        <f>IFERROR(__xludf.DUMMYFUNCTION(" QUERY(Request_Import!A789:H789, ""Select H"")"),"")</f>
        <v/>
      </c>
      <c r="H789" s="1" t="str">
        <f>IFERROR(__xludf.DUMMYFUNCTION(" IF(ISBLANK(B789), """", TIMEVALUE(ARRAYFORMULA(QUERY(Request_Import!D789:K789, ""Select I""))))"),"")</f>
        <v/>
      </c>
      <c r="I789" s="1" t="str">
        <f>IFERROR(__xludf.DUMMYFUNCTION(" QUERY(Request_Import!A789:J789, ""Select F"")"),"")</f>
        <v/>
      </c>
      <c r="J789" s="1" t="str">
        <f>IFERROR(__xludf.DUMMYFUNCTION(" QUERY(Request_Import!A789:J789, ""Select J"")"),"")</f>
        <v/>
      </c>
    </row>
    <row r="790">
      <c r="A790" s="9" t="str">
        <f t="array" ref="A790">IF(ISBLANK(B790), "", concatenate("R", ROW()))</f>
        <v/>
      </c>
      <c r="B790" s="9" t="str">
        <f>IFERROR(__xludf.DUMMYFUNCTION(" QUERY(Request_Import!A790:H790, ""Select B"")"),"")</f>
        <v/>
      </c>
      <c r="C790" s="1" t="str">
        <f>IFERROR(__xludf.DUMMYFUNCTION(" QUERY(Request_Import!A790:H790, ""Select C"")"),"")</f>
        <v/>
      </c>
      <c r="D790" s="1" t="str">
        <f>IFERROR(__xludf.DUMMYFUNCTION(" QUERY(Request_Import!A790:H790, ""Select D"")"),"")</f>
        <v/>
      </c>
      <c r="E790" s="1" t="str">
        <f>IFERROR(__xludf.DUMMYFUNCTION(" QUERY(Request_Import!A790:H790, ""Select E"")"),"")</f>
        <v/>
      </c>
      <c r="F790" s="1" t="str">
        <f>IFERROR(__xludf.DUMMYFUNCTION(" QUERY(Request_Import!A790:H790, ""Select G"")"),"")</f>
        <v/>
      </c>
      <c r="G790" s="1" t="str">
        <f>IFERROR(__xludf.DUMMYFUNCTION(" QUERY(Request_Import!A790:H790, ""Select H"")"),"")</f>
        <v/>
      </c>
      <c r="H790" s="1" t="str">
        <f>IFERROR(__xludf.DUMMYFUNCTION(" IF(ISBLANK(B790), """", TIMEVALUE(ARRAYFORMULA(QUERY(Request_Import!D790:K790, ""Select I""))))"),"")</f>
        <v/>
      </c>
      <c r="I790" s="1" t="str">
        <f>IFERROR(__xludf.DUMMYFUNCTION(" QUERY(Request_Import!A790:J790, ""Select F"")"),"")</f>
        <v/>
      </c>
      <c r="J790" s="1" t="str">
        <f>IFERROR(__xludf.DUMMYFUNCTION(" QUERY(Request_Import!A790:J790, ""Select J"")"),"")</f>
        <v/>
      </c>
    </row>
    <row r="791">
      <c r="A791" s="9" t="str">
        <f t="array" ref="A791">IF(ISBLANK(B791), "", concatenate("R", ROW()))</f>
        <v/>
      </c>
      <c r="B791" s="9" t="str">
        <f>IFERROR(__xludf.DUMMYFUNCTION(" QUERY(Request_Import!A791:H791, ""Select B"")"),"")</f>
        <v/>
      </c>
      <c r="C791" s="1" t="str">
        <f>IFERROR(__xludf.DUMMYFUNCTION(" QUERY(Request_Import!A791:H791, ""Select C"")"),"")</f>
        <v/>
      </c>
      <c r="D791" s="1" t="str">
        <f>IFERROR(__xludf.DUMMYFUNCTION(" QUERY(Request_Import!A791:H791, ""Select D"")"),"")</f>
        <v/>
      </c>
      <c r="E791" s="1" t="str">
        <f>IFERROR(__xludf.DUMMYFUNCTION(" QUERY(Request_Import!A791:H791, ""Select E"")"),"")</f>
        <v/>
      </c>
      <c r="F791" s="1" t="str">
        <f>IFERROR(__xludf.DUMMYFUNCTION(" QUERY(Request_Import!A791:H791, ""Select G"")"),"")</f>
        <v/>
      </c>
      <c r="G791" s="1" t="str">
        <f>IFERROR(__xludf.DUMMYFUNCTION(" QUERY(Request_Import!A791:H791, ""Select H"")"),"")</f>
        <v/>
      </c>
      <c r="H791" s="1" t="str">
        <f>IFERROR(__xludf.DUMMYFUNCTION(" IF(ISBLANK(B791), """", TIMEVALUE(ARRAYFORMULA(QUERY(Request_Import!D791:K791, ""Select I""))))"),"")</f>
        <v/>
      </c>
      <c r="I791" s="1" t="str">
        <f>IFERROR(__xludf.DUMMYFUNCTION(" QUERY(Request_Import!A791:J791, ""Select F"")"),"")</f>
        <v/>
      </c>
      <c r="J791" s="1" t="str">
        <f>IFERROR(__xludf.DUMMYFUNCTION(" QUERY(Request_Import!A791:J791, ""Select J"")"),"")</f>
        <v/>
      </c>
    </row>
    <row r="792">
      <c r="A792" s="9" t="str">
        <f t="array" ref="A792">IF(ISBLANK(B792), "", concatenate("R", ROW()))</f>
        <v/>
      </c>
      <c r="B792" s="9" t="str">
        <f>IFERROR(__xludf.DUMMYFUNCTION(" QUERY(Request_Import!A792:H792, ""Select B"")"),"")</f>
        <v/>
      </c>
      <c r="C792" s="1" t="str">
        <f>IFERROR(__xludf.DUMMYFUNCTION(" QUERY(Request_Import!A792:H792, ""Select C"")"),"")</f>
        <v/>
      </c>
      <c r="D792" s="1" t="str">
        <f>IFERROR(__xludf.DUMMYFUNCTION(" QUERY(Request_Import!A792:H792, ""Select D"")"),"")</f>
        <v/>
      </c>
      <c r="E792" s="1" t="str">
        <f>IFERROR(__xludf.DUMMYFUNCTION(" QUERY(Request_Import!A792:H792, ""Select E"")"),"")</f>
        <v/>
      </c>
      <c r="F792" s="1" t="str">
        <f>IFERROR(__xludf.DUMMYFUNCTION(" QUERY(Request_Import!A792:H792, ""Select G"")"),"")</f>
        <v/>
      </c>
      <c r="G792" s="1" t="str">
        <f>IFERROR(__xludf.DUMMYFUNCTION(" QUERY(Request_Import!A792:H792, ""Select H"")"),"")</f>
        <v/>
      </c>
      <c r="H792" s="1" t="str">
        <f>IFERROR(__xludf.DUMMYFUNCTION(" IF(ISBLANK(B792), """", TIMEVALUE(ARRAYFORMULA(QUERY(Request_Import!D792:K792, ""Select I""))))"),"")</f>
        <v/>
      </c>
      <c r="I792" s="1" t="str">
        <f>IFERROR(__xludf.DUMMYFUNCTION(" QUERY(Request_Import!A792:J792, ""Select F"")"),"")</f>
        <v/>
      </c>
      <c r="J792" s="1" t="str">
        <f>IFERROR(__xludf.DUMMYFUNCTION(" QUERY(Request_Import!A792:J792, ""Select J"")"),"")</f>
        <v/>
      </c>
    </row>
    <row r="793">
      <c r="A793" s="9" t="str">
        <f t="array" ref="A793">IF(ISBLANK(B793), "", concatenate("R", ROW()))</f>
        <v/>
      </c>
      <c r="B793" s="9" t="str">
        <f>IFERROR(__xludf.DUMMYFUNCTION(" QUERY(Request_Import!A793:H793, ""Select B"")"),"")</f>
        <v/>
      </c>
      <c r="C793" s="1" t="str">
        <f>IFERROR(__xludf.DUMMYFUNCTION(" QUERY(Request_Import!A793:H793, ""Select C"")"),"")</f>
        <v/>
      </c>
      <c r="D793" s="1" t="str">
        <f>IFERROR(__xludf.DUMMYFUNCTION(" QUERY(Request_Import!A793:H793, ""Select D"")"),"")</f>
        <v/>
      </c>
      <c r="E793" s="1" t="str">
        <f>IFERROR(__xludf.DUMMYFUNCTION(" QUERY(Request_Import!A793:H793, ""Select E"")"),"")</f>
        <v/>
      </c>
      <c r="F793" s="1" t="str">
        <f>IFERROR(__xludf.DUMMYFUNCTION(" QUERY(Request_Import!A793:H793, ""Select G"")"),"")</f>
        <v/>
      </c>
      <c r="G793" s="1" t="str">
        <f>IFERROR(__xludf.DUMMYFUNCTION(" QUERY(Request_Import!A793:H793, ""Select H"")"),"")</f>
        <v/>
      </c>
      <c r="H793" s="1" t="str">
        <f>IFERROR(__xludf.DUMMYFUNCTION(" IF(ISBLANK(B793), """", TIMEVALUE(ARRAYFORMULA(QUERY(Request_Import!D793:K793, ""Select I""))))"),"")</f>
        <v/>
      </c>
      <c r="I793" s="1" t="str">
        <f>IFERROR(__xludf.DUMMYFUNCTION(" QUERY(Request_Import!A793:J793, ""Select F"")"),"")</f>
        <v/>
      </c>
      <c r="J793" s="1" t="str">
        <f>IFERROR(__xludf.DUMMYFUNCTION(" QUERY(Request_Import!A793:J793, ""Select J"")"),"")</f>
        <v/>
      </c>
    </row>
    <row r="794">
      <c r="A794" s="9" t="str">
        <f t="array" ref="A794">IF(ISBLANK(B794), "", concatenate("R", ROW()))</f>
        <v/>
      </c>
      <c r="B794" s="9" t="str">
        <f>IFERROR(__xludf.DUMMYFUNCTION(" QUERY(Request_Import!A794:H794, ""Select B"")"),"")</f>
        <v/>
      </c>
      <c r="C794" s="1" t="str">
        <f>IFERROR(__xludf.DUMMYFUNCTION(" QUERY(Request_Import!A794:H794, ""Select C"")"),"")</f>
        <v/>
      </c>
      <c r="D794" s="1" t="str">
        <f>IFERROR(__xludf.DUMMYFUNCTION(" QUERY(Request_Import!A794:H794, ""Select D"")"),"")</f>
        <v/>
      </c>
      <c r="E794" s="1" t="str">
        <f>IFERROR(__xludf.DUMMYFUNCTION(" QUERY(Request_Import!A794:H794, ""Select E"")"),"")</f>
        <v/>
      </c>
      <c r="F794" s="1" t="str">
        <f>IFERROR(__xludf.DUMMYFUNCTION(" QUERY(Request_Import!A794:H794, ""Select G"")"),"")</f>
        <v/>
      </c>
      <c r="G794" s="1" t="str">
        <f>IFERROR(__xludf.DUMMYFUNCTION(" QUERY(Request_Import!A794:H794, ""Select H"")"),"")</f>
        <v/>
      </c>
      <c r="H794" s="1" t="str">
        <f>IFERROR(__xludf.DUMMYFUNCTION(" IF(ISBLANK(B794), """", TIMEVALUE(ARRAYFORMULA(QUERY(Request_Import!D794:K794, ""Select I""))))"),"")</f>
        <v/>
      </c>
      <c r="I794" s="1" t="str">
        <f>IFERROR(__xludf.DUMMYFUNCTION(" QUERY(Request_Import!A794:J794, ""Select F"")"),"")</f>
        <v/>
      </c>
      <c r="J794" s="1" t="str">
        <f>IFERROR(__xludf.DUMMYFUNCTION(" QUERY(Request_Import!A794:J794, ""Select J"")"),"")</f>
        <v/>
      </c>
    </row>
    <row r="795">
      <c r="A795" s="9" t="str">
        <f t="array" ref="A795">IF(ISBLANK(B795), "", concatenate("R", ROW()))</f>
        <v/>
      </c>
      <c r="B795" s="9" t="str">
        <f>IFERROR(__xludf.DUMMYFUNCTION(" QUERY(Request_Import!A795:H795, ""Select B"")"),"")</f>
        <v/>
      </c>
      <c r="C795" s="1" t="str">
        <f>IFERROR(__xludf.DUMMYFUNCTION(" QUERY(Request_Import!A795:H795, ""Select C"")"),"")</f>
        <v/>
      </c>
      <c r="D795" s="1" t="str">
        <f>IFERROR(__xludf.DUMMYFUNCTION(" QUERY(Request_Import!A795:H795, ""Select D"")"),"")</f>
        <v/>
      </c>
      <c r="E795" s="1" t="str">
        <f>IFERROR(__xludf.DUMMYFUNCTION(" QUERY(Request_Import!A795:H795, ""Select E"")"),"")</f>
        <v/>
      </c>
      <c r="F795" s="1" t="str">
        <f>IFERROR(__xludf.DUMMYFUNCTION(" QUERY(Request_Import!A795:H795, ""Select G"")"),"")</f>
        <v/>
      </c>
      <c r="G795" s="1" t="str">
        <f>IFERROR(__xludf.DUMMYFUNCTION(" QUERY(Request_Import!A795:H795, ""Select H"")"),"")</f>
        <v/>
      </c>
      <c r="H795" s="1" t="str">
        <f>IFERROR(__xludf.DUMMYFUNCTION(" IF(ISBLANK(B795), """", TIMEVALUE(ARRAYFORMULA(QUERY(Request_Import!D795:K795, ""Select I""))))"),"")</f>
        <v/>
      </c>
      <c r="I795" s="1" t="str">
        <f>IFERROR(__xludf.DUMMYFUNCTION(" QUERY(Request_Import!A795:J795, ""Select F"")"),"")</f>
        <v/>
      </c>
      <c r="J795" s="1" t="str">
        <f>IFERROR(__xludf.DUMMYFUNCTION(" QUERY(Request_Import!A795:J795, ""Select J"")"),"")</f>
        <v/>
      </c>
    </row>
    <row r="796">
      <c r="A796" s="9" t="str">
        <f t="array" ref="A796">IF(ISBLANK(B796), "", concatenate("R", ROW()))</f>
        <v/>
      </c>
      <c r="B796" s="9" t="str">
        <f>IFERROR(__xludf.DUMMYFUNCTION(" QUERY(Request_Import!A796:H796, ""Select B"")"),"")</f>
        <v/>
      </c>
      <c r="C796" s="1" t="str">
        <f>IFERROR(__xludf.DUMMYFUNCTION(" QUERY(Request_Import!A796:H796, ""Select C"")"),"")</f>
        <v/>
      </c>
      <c r="D796" s="1" t="str">
        <f>IFERROR(__xludf.DUMMYFUNCTION(" QUERY(Request_Import!A796:H796, ""Select D"")"),"")</f>
        <v/>
      </c>
      <c r="E796" s="1" t="str">
        <f>IFERROR(__xludf.DUMMYFUNCTION(" QUERY(Request_Import!A796:H796, ""Select E"")"),"")</f>
        <v/>
      </c>
      <c r="F796" s="1" t="str">
        <f>IFERROR(__xludf.DUMMYFUNCTION(" QUERY(Request_Import!A796:H796, ""Select G"")"),"")</f>
        <v/>
      </c>
      <c r="G796" s="1" t="str">
        <f>IFERROR(__xludf.DUMMYFUNCTION(" QUERY(Request_Import!A796:H796, ""Select H"")"),"")</f>
        <v/>
      </c>
      <c r="H796" s="1" t="str">
        <f>IFERROR(__xludf.DUMMYFUNCTION(" IF(ISBLANK(B796), """", TIMEVALUE(ARRAYFORMULA(QUERY(Request_Import!D796:K796, ""Select I""))))"),"")</f>
        <v/>
      </c>
      <c r="I796" s="1" t="str">
        <f>IFERROR(__xludf.DUMMYFUNCTION(" QUERY(Request_Import!A796:J796, ""Select F"")"),"")</f>
        <v/>
      </c>
      <c r="J796" s="1" t="str">
        <f>IFERROR(__xludf.DUMMYFUNCTION(" QUERY(Request_Import!A796:J796, ""Select J"")"),"")</f>
        <v/>
      </c>
    </row>
    <row r="797">
      <c r="A797" s="9" t="str">
        <f t="array" ref="A797">IF(ISBLANK(B797), "", concatenate("R", ROW()))</f>
        <v/>
      </c>
      <c r="B797" s="9" t="str">
        <f>IFERROR(__xludf.DUMMYFUNCTION(" QUERY(Request_Import!A797:H797, ""Select B"")"),"")</f>
        <v/>
      </c>
      <c r="C797" s="1" t="str">
        <f>IFERROR(__xludf.DUMMYFUNCTION(" QUERY(Request_Import!A797:H797, ""Select C"")"),"")</f>
        <v/>
      </c>
      <c r="D797" s="1" t="str">
        <f>IFERROR(__xludf.DUMMYFUNCTION(" QUERY(Request_Import!A797:H797, ""Select D"")"),"")</f>
        <v/>
      </c>
      <c r="E797" s="1" t="str">
        <f>IFERROR(__xludf.DUMMYFUNCTION(" QUERY(Request_Import!A797:H797, ""Select E"")"),"")</f>
        <v/>
      </c>
      <c r="F797" s="1" t="str">
        <f>IFERROR(__xludf.DUMMYFUNCTION(" QUERY(Request_Import!A797:H797, ""Select G"")"),"")</f>
        <v/>
      </c>
      <c r="G797" s="1" t="str">
        <f>IFERROR(__xludf.DUMMYFUNCTION(" QUERY(Request_Import!A797:H797, ""Select H"")"),"")</f>
        <v/>
      </c>
      <c r="H797" s="1" t="str">
        <f>IFERROR(__xludf.DUMMYFUNCTION(" IF(ISBLANK(B797), """", TIMEVALUE(ARRAYFORMULA(QUERY(Request_Import!D797:K797, ""Select I""))))"),"")</f>
        <v/>
      </c>
      <c r="I797" s="1" t="str">
        <f>IFERROR(__xludf.DUMMYFUNCTION(" QUERY(Request_Import!A797:J797, ""Select F"")"),"")</f>
        <v/>
      </c>
      <c r="J797" s="1" t="str">
        <f>IFERROR(__xludf.DUMMYFUNCTION(" QUERY(Request_Import!A797:J797, ""Select J"")"),"")</f>
        <v/>
      </c>
    </row>
    <row r="798">
      <c r="A798" s="9" t="str">
        <f t="array" ref="A798">IF(ISBLANK(B798), "", concatenate("R", ROW()))</f>
        <v/>
      </c>
      <c r="B798" s="9" t="str">
        <f>IFERROR(__xludf.DUMMYFUNCTION(" QUERY(Request_Import!A798:H798, ""Select B"")"),"")</f>
        <v/>
      </c>
      <c r="C798" s="1" t="str">
        <f>IFERROR(__xludf.DUMMYFUNCTION(" QUERY(Request_Import!A798:H798, ""Select C"")"),"")</f>
        <v/>
      </c>
      <c r="D798" s="1" t="str">
        <f>IFERROR(__xludf.DUMMYFUNCTION(" QUERY(Request_Import!A798:H798, ""Select D"")"),"")</f>
        <v/>
      </c>
      <c r="E798" s="1" t="str">
        <f>IFERROR(__xludf.DUMMYFUNCTION(" QUERY(Request_Import!A798:H798, ""Select E"")"),"")</f>
        <v/>
      </c>
      <c r="F798" s="1" t="str">
        <f>IFERROR(__xludf.DUMMYFUNCTION(" QUERY(Request_Import!A798:H798, ""Select G"")"),"")</f>
        <v/>
      </c>
      <c r="G798" s="1" t="str">
        <f>IFERROR(__xludf.DUMMYFUNCTION(" QUERY(Request_Import!A798:H798, ""Select H"")"),"")</f>
        <v/>
      </c>
      <c r="H798" s="1" t="str">
        <f>IFERROR(__xludf.DUMMYFUNCTION(" IF(ISBLANK(B798), """", TIMEVALUE(ARRAYFORMULA(QUERY(Request_Import!D798:K798, ""Select I""))))"),"")</f>
        <v/>
      </c>
      <c r="I798" s="1" t="str">
        <f>IFERROR(__xludf.DUMMYFUNCTION(" QUERY(Request_Import!A798:J798, ""Select F"")"),"")</f>
        <v/>
      </c>
      <c r="J798" s="1" t="str">
        <f>IFERROR(__xludf.DUMMYFUNCTION(" QUERY(Request_Import!A798:J798, ""Select J"")"),"")</f>
        <v/>
      </c>
    </row>
    <row r="799">
      <c r="A799" s="9" t="str">
        <f t="array" ref="A799">IF(ISBLANK(B799), "", concatenate("R", ROW()))</f>
        <v/>
      </c>
      <c r="B799" s="9" t="str">
        <f>IFERROR(__xludf.DUMMYFUNCTION(" QUERY(Request_Import!A799:H799, ""Select B"")"),"")</f>
        <v/>
      </c>
      <c r="C799" s="1" t="str">
        <f>IFERROR(__xludf.DUMMYFUNCTION(" QUERY(Request_Import!A799:H799, ""Select C"")"),"")</f>
        <v/>
      </c>
      <c r="D799" s="1" t="str">
        <f>IFERROR(__xludf.DUMMYFUNCTION(" QUERY(Request_Import!A799:H799, ""Select D"")"),"")</f>
        <v/>
      </c>
      <c r="E799" s="1" t="str">
        <f>IFERROR(__xludf.DUMMYFUNCTION(" QUERY(Request_Import!A799:H799, ""Select E"")"),"")</f>
        <v/>
      </c>
      <c r="F799" s="1" t="str">
        <f>IFERROR(__xludf.DUMMYFUNCTION(" QUERY(Request_Import!A799:H799, ""Select G"")"),"")</f>
        <v/>
      </c>
      <c r="G799" s="1" t="str">
        <f>IFERROR(__xludf.DUMMYFUNCTION(" QUERY(Request_Import!A799:H799, ""Select H"")"),"")</f>
        <v/>
      </c>
      <c r="H799" s="1" t="str">
        <f>IFERROR(__xludf.DUMMYFUNCTION(" IF(ISBLANK(B799), """", TIMEVALUE(ARRAYFORMULA(QUERY(Request_Import!D799:K799, ""Select I""))))"),"")</f>
        <v/>
      </c>
      <c r="I799" s="1" t="str">
        <f>IFERROR(__xludf.DUMMYFUNCTION(" QUERY(Request_Import!A799:J799, ""Select F"")"),"")</f>
        <v/>
      </c>
      <c r="J799" s="1" t="str">
        <f>IFERROR(__xludf.DUMMYFUNCTION(" QUERY(Request_Import!A799:J799, ""Select J"")"),"")</f>
        <v/>
      </c>
    </row>
    <row r="800">
      <c r="A800" s="9" t="str">
        <f t="array" ref="A800">IF(ISBLANK(B800), "", concatenate("R", ROW()))</f>
        <v/>
      </c>
      <c r="B800" s="9" t="str">
        <f>IFERROR(__xludf.DUMMYFUNCTION(" QUERY(Request_Import!A800:H800, ""Select B"")"),"")</f>
        <v/>
      </c>
      <c r="C800" s="1" t="str">
        <f>IFERROR(__xludf.DUMMYFUNCTION(" QUERY(Request_Import!A800:H800, ""Select C"")"),"")</f>
        <v/>
      </c>
      <c r="D800" s="1" t="str">
        <f>IFERROR(__xludf.DUMMYFUNCTION(" QUERY(Request_Import!A800:H800, ""Select D"")"),"")</f>
        <v/>
      </c>
      <c r="E800" s="1" t="str">
        <f>IFERROR(__xludf.DUMMYFUNCTION(" QUERY(Request_Import!A800:H800, ""Select E"")"),"")</f>
        <v/>
      </c>
      <c r="F800" s="1" t="str">
        <f>IFERROR(__xludf.DUMMYFUNCTION(" QUERY(Request_Import!A800:H800, ""Select G"")"),"")</f>
        <v/>
      </c>
      <c r="G800" s="1" t="str">
        <f>IFERROR(__xludf.DUMMYFUNCTION(" QUERY(Request_Import!A800:H800, ""Select H"")"),"")</f>
        <v/>
      </c>
      <c r="H800" s="1" t="str">
        <f>IFERROR(__xludf.DUMMYFUNCTION(" IF(ISBLANK(B800), """", TIMEVALUE(ARRAYFORMULA(QUERY(Request_Import!D800:K800, ""Select I""))))"),"")</f>
        <v/>
      </c>
      <c r="I800" s="1" t="str">
        <f>IFERROR(__xludf.DUMMYFUNCTION(" QUERY(Request_Import!A800:J800, ""Select F"")"),"")</f>
        <v/>
      </c>
      <c r="J800" s="1" t="str">
        <f>IFERROR(__xludf.DUMMYFUNCTION(" QUERY(Request_Import!A800:J800, ""Select J"")"),"")</f>
        <v/>
      </c>
    </row>
    <row r="801">
      <c r="A801" s="9" t="str">
        <f t="array" ref="A801">IF(ISBLANK(B801), "", concatenate("R", ROW()))</f>
        <v/>
      </c>
      <c r="B801" s="9" t="str">
        <f>IFERROR(__xludf.DUMMYFUNCTION(" QUERY(Request_Import!A801:H801, ""Select B"")"),"")</f>
        <v/>
      </c>
      <c r="C801" s="1" t="str">
        <f>IFERROR(__xludf.DUMMYFUNCTION(" QUERY(Request_Import!A801:H801, ""Select C"")"),"")</f>
        <v/>
      </c>
      <c r="D801" s="1" t="str">
        <f>IFERROR(__xludf.DUMMYFUNCTION(" QUERY(Request_Import!A801:H801, ""Select D"")"),"")</f>
        <v/>
      </c>
      <c r="E801" s="1" t="str">
        <f>IFERROR(__xludf.DUMMYFUNCTION(" QUERY(Request_Import!A801:H801, ""Select E"")"),"")</f>
        <v/>
      </c>
      <c r="F801" s="1" t="str">
        <f>IFERROR(__xludf.DUMMYFUNCTION(" QUERY(Request_Import!A801:H801, ""Select G"")"),"")</f>
        <v/>
      </c>
      <c r="G801" s="1" t="str">
        <f>IFERROR(__xludf.DUMMYFUNCTION(" QUERY(Request_Import!A801:H801, ""Select H"")"),"")</f>
        <v/>
      </c>
      <c r="H801" s="1" t="str">
        <f>IFERROR(__xludf.DUMMYFUNCTION(" IF(ISBLANK(B801), """", TIMEVALUE(ARRAYFORMULA(QUERY(Request_Import!D801:K801, ""Select I""))))"),"")</f>
        <v/>
      </c>
      <c r="I801" s="1" t="str">
        <f>IFERROR(__xludf.DUMMYFUNCTION(" QUERY(Request_Import!A801:J801, ""Select F"")"),"")</f>
        <v/>
      </c>
      <c r="J801" s="1" t="str">
        <f>IFERROR(__xludf.DUMMYFUNCTION(" QUERY(Request_Import!A801:J801, ""Select J"")"),"")</f>
        <v/>
      </c>
    </row>
    <row r="802">
      <c r="A802" s="9" t="str">
        <f t="array" ref="A802">IF(ISBLANK(B802), "", concatenate("R", ROW()))</f>
        <v/>
      </c>
      <c r="B802" s="9" t="str">
        <f>IFERROR(__xludf.DUMMYFUNCTION(" QUERY(Request_Import!A802:H802, ""Select B"")"),"")</f>
        <v/>
      </c>
      <c r="C802" s="1" t="str">
        <f>IFERROR(__xludf.DUMMYFUNCTION(" QUERY(Request_Import!A802:H802, ""Select C"")"),"")</f>
        <v/>
      </c>
      <c r="D802" s="1" t="str">
        <f>IFERROR(__xludf.DUMMYFUNCTION(" QUERY(Request_Import!A802:H802, ""Select D"")"),"")</f>
        <v/>
      </c>
      <c r="E802" s="1" t="str">
        <f>IFERROR(__xludf.DUMMYFUNCTION(" QUERY(Request_Import!A802:H802, ""Select E"")"),"")</f>
        <v/>
      </c>
      <c r="F802" s="1" t="str">
        <f>IFERROR(__xludf.DUMMYFUNCTION(" QUERY(Request_Import!A802:H802, ""Select G"")"),"")</f>
        <v/>
      </c>
      <c r="G802" s="1" t="str">
        <f>IFERROR(__xludf.DUMMYFUNCTION(" QUERY(Request_Import!A802:H802, ""Select H"")"),"")</f>
        <v/>
      </c>
      <c r="H802" s="1" t="str">
        <f>IFERROR(__xludf.DUMMYFUNCTION(" IF(ISBLANK(B802), """", TIMEVALUE(ARRAYFORMULA(QUERY(Request_Import!D802:K802, ""Select I""))))"),"")</f>
        <v/>
      </c>
      <c r="I802" s="1" t="str">
        <f>IFERROR(__xludf.DUMMYFUNCTION(" QUERY(Request_Import!A802:J802, ""Select F"")"),"")</f>
        <v/>
      </c>
      <c r="J802" s="1" t="str">
        <f>IFERROR(__xludf.DUMMYFUNCTION(" QUERY(Request_Import!A802:J802, ""Select J"")"),"")</f>
        <v/>
      </c>
    </row>
    <row r="803">
      <c r="A803" s="9" t="str">
        <f t="array" ref="A803">IF(ISBLANK(B803), "", concatenate("R", ROW()))</f>
        <v/>
      </c>
      <c r="B803" s="9" t="str">
        <f>IFERROR(__xludf.DUMMYFUNCTION(" QUERY(Request_Import!A803:H803, ""Select B"")"),"")</f>
        <v/>
      </c>
      <c r="C803" s="1" t="str">
        <f>IFERROR(__xludf.DUMMYFUNCTION(" QUERY(Request_Import!A803:H803, ""Select C"")"),"")</f>
        <v/>
      </c>
      <c r="D803" s="1" t="str">
        <f>IFERROR(__xludf.DUMMYFUNCTION(" QUERY(Request_Import!A803:H803, ""Select D"")"),"")</f>
        <v/>
      </c>
      <c r="E803" s="1" t="str">
        <f>IFERROR(__xludf.DUMMYFUNCTION(" QUERY(Request_Import!A803:H803, ""Select E"")"),"")</f>
        <v/>
      </c>
      <c r="F803" s="1" t="str">
        <f>IFERROR(__xludf.DUMMYFUNCTION(" QUERY(Request_Import!A803:H803, ""Select G"")"),"")</f>
        <v/>
      </c>
      <c r="G803" s="1" t="str">
        <f>IFERROR(__xludf.DUMMYFUNCTION(" QUERY(Request_Import!A803:H803, ""Select H"")"),"")</f>
        <v/>
      </c>
      <c r="H803" s="1" t="str">
        <f>IFERROR(__xludf.DUMMYFUNCTION(" IF(ISBLANK(B803), """", TIMEVALUE(ARRAYFORMULA(QUERY(Request_Import!D803:K803, ""Select I""))))"),"")</f>
        <v/>
      </c>
      <c r="I803" s="1" t="str">
        <f>IFERROR(__xludf.DUMMYFUNCTION(" QUERY(Request_Import!A803:J803, ""Select F"")"),"")</f>
        <v/>
      </c>
      <c r="J803" s="1" t="str">
        <f>IFERROR(__xludf.DUMMYFUNCTION(" QUERY(Request_Import!A803:J803, ""Select J"")"),"")</f>
        <v/>
      </c>
    </row>
    <row r="804">
      <c r="A804" s="9" t="str">
        <f t="array" ref="A804">IF(ISBLANK(B804), "", concatenate("R", ROW()))</f>
        <v/>
      </c>
      <c r="B804" s="9" t="str">
        <f>IFERROR(__xludf.DUMMYFUNCTION(" QUERY(Request_Import!A804:H804, ""Select B"")"),"")</f>
        <v/>
      </c>
      <c r="C804" s="1" t="str">
        <f>IFERROR(__xludf.DUMMYFUNCTION(" QUERY(Request_Import!A804:H804, ""Select C"")"),"")</f>
        <v/>
      </c>
      <c r="D804" s="1" t="str">
        <f>IFERROR(__xludf.DUMMYFUNCTION(" QUERY(Request_Import!A804:H804, ""Select D"")"),"")</f>
        <v/>
      </c>
      <c r="E804" s="1" t="str">
        <f>IFERROR(__xludf.DUMMYFUNCTION(" QUERY(Request_Import!A804:H804, ""Select E"")"),"")</f>
        <v/>
      </c>
      <c r="F804" s="1" t="str">
        <f>IFERROR(__xludf.DUMMYFUNCTION(" QUERY(Request_Import!A804:H804, ""Select G"")"),"")</f>
        <v/>
      </c>
      <c r="G804" s="1" t="str">
        <f>IFERROR(__xludf.DUMMYFUNCTION(" QUERY(Request_Import!A804:H804, ""Select H"")"),"")</f>
        <v/>
      </c>
      <c r="H804" s="1" t="str">
        <f>IFERROR(__xludf.DUMMYFUNCTION(" IF(ISBLANK(B804), """", TIMEVALUE(ARRAYFORMULA(QUERY(Request_Import!D804:K804, ""Select I""))))"),"")</f>
        <v/>
      </c>
      <c r="I804" s="1" t="str">
        <f>IFERROR(__xludf.DUMMYFUNCTION(" QUERY(Request_Import!A804:J804, ""Select F"")"),"")</f>
        <v/>
      </c>
      <c r="J804" s="1" t="str">
        <f>IFERROR(__xludf.DUMMYFUNCTION(" QUERY(Request_Import!A804:J804, ""Select J"")"),"")</f>
        <v/>
      </c>
    </row>
    <row r="805">
      <c r="A805" s="9" t="str">
        <f t="array" ref="A805">IF(ISBLANK(B805), "", concatenate("R", ROW()))</f>
        <v/>
      </c>
      <c r="B805" s="9" t="str">
        <f>IFERROR(__xludf.DUMMYFUNCTION(" QUERY(Request_Import!A805:H805, ""Select B"")"),"")</f>
        <v/>
      </c>
      <c r="C805" s="1" t="str">
        <f>IFERROR(__xludf.DUMMYFUNCTION(" QUERY(Request_Import!A805:H805, ""Select C"")"),"")</f>
        <v/>
      </c>
      <c r="D805" s="1" t="str">
        <f>IFERROR(__xludf.DUMMYFUNCTION(" QUERY(Request_Import!A805:H805, ""Select D"")"),"")</f>
        <v/>
      </c>
      <c r="E805" s="1" t="str">
        <f>IFERROR(__xludf.DUMMYFUNCTION(" QUERY(Request_Import!A805:H805, ""Select E"")"),"")</f>
        <v/>
      </c>
      <c r="F805" s="1" t="str">
        <f>IFERROR(__xludf.DUMMYFUNCTION(" QUERY(Request_Import!A805:H805, ""Select G"")"),"")</f>
        <v/>
      </c>
      <c r="G805" s="1" t="str">
        <f>IFERROR(__xludf.DUMMYFUNCTION(" QUERY(Request_Import!A805:H805, ""Select H"")"),"")</f>
        <v/>
      </c>
      <c r="H805" s="1" t="str">
        <f>IFERROR(__xludf.DUMMYFUNCTION(" IF(ISBLANK(B805), """", TIMEVALUE(ARRAYFORMULA(QUERY(Request_Import!D805:K805, ""Select I""))))"),"")</f>
        <v/>
      </c>
      <c r="I805" s="1" t="str">
        <f>IFERROR(__xludf.DUMMYFUNCTION(" QUERY(Request_Import!A805:J805, ""Select F"")"),"")</f>
        <v/>
      </c>
      <c r="J805" s="1" t="str">
        <f>IFERROR(__xludf.DUMMYFUNCTION(" QUERY(Request_Import!A805:J805, ""Select J"")"),"")</f>
        <v/>
      </c>
    </row>
    <row r="806">
      <c r="A806" s="9" t="str">
        <f t="array" ref="A806">IF(ISBLANK(B806), "", concatenate("R", ROW()))</f>
        <v/>
      </c>
      <c r="B806" s="9" t="str">
        <f>IFERROR(__xludf.DUMMYFUNCTION(" QUERY(Request_Import!A806:H806, ""Select B"")"),"")</f>
        <v/>
      </c>
      <c r="C806" s="1" t="str">
        <f>IFERROR(__xludf.DUMMYFUNCTION(" QUERY(Request_Import!A806:H806, ""Select C"")"),"")</f>
        <v/>
      </c>
      <c r="D806" s="1" t="str">
        <f>IFERROR(__xludf.DUMMYFUNCTION(" QUERY(Request_Import!A806:H806, ""Select D"")"),"")</f>
        <v/>
      </c>
      <c r="E806" s="1" t="str">
        <f>IFERROR(__xludf.DUMMYFUNCTION(" QUERY(Request_Import!A806:H806, ""Select E"")"),"")</f>
        <v/>
      </c>
      <c r="F806" s="1" t="str">
        <f>IFERROR(__xludf.DUMMYFUNCTION(" QUERY(Request_Import!A806:H806, ""Select G"")"),"")</f>
        <v/>
      </c>
      <c r="G806" s="1" t="str">
        <f>IFERROR(__xludf.DUMMYFUNCTION(" QUERY(Request_Import!A806:H806, ""Select H"")"),"")</f>
        <v/>
      </c>
      <c r="H806" s="1" t="str">
        <f>IFERROR(__xludf.DUMMYFUNCTION(" IF(ISBLANK(B806), """", TIMEVALUE(ARRAYFORMULA(QUERY(Request_Import!D806:K806, ""Select I""))))"),"")</f>
        <v/>
      </c>
      <c r="I806" s="1" t="str">
        <f>IFERROR(__xludf.DUMMYFUNCTION(" QUERY(Request_Import!A806:J806, ""Select F"")"),"")</f>
        <v/>
      </c>
      <c r="J806" s="1" t="str">
        <f>IFERROR(__xludf.DUMMYFUNCTION(" QUERY(Request_Import!A806:J806, ""Select J"")"),"")</f>
        <v/>
      </c>
    </row>
    <row r="807">
      <c r="A807" s="9" t="str">
        <f t="array" ref="A807">IF(ISBLANK(B807), "", concatenate("R", ROW()))</f>
        <v/>
      </c>
      <c r="B807" s="9" t="str">
        <f>IFERROR(__xludf.DUMMYFUNCTION(" QUERY(Request_Import!A807:H807, ""Select B"")"),"")</f>
        <v/>
      </c>
      <c r="C807" s="1" t="str">
        <f>IFERROR(__xludf.DUMMYFUNCTION(" QUERY(Request_Import!A807:H807, ""Select C"")"),"")</f>
        <v/>
      </c>
      <c r="D807" s="1" t="str">
        <f>IFERROR(__xludf.DUMMYFUNCTION(" QUERY(Request_Import!A807:H807, ""Select D"")"),"")</f>
        <v/>
      </c>
      <c r="E807" s="1" t="str">
        <f>IFERROR(__xludf.DUMMYFUNCTION(" QUERY(Request_Import!A807:H807, ""Select E"")"),"")</f>
        <v/>
      </c>
      <c r="F807" s="1" t="str">
        <f>IFERROR(__xludf.DUMMYFUNCTION(" QUERY(Request_Import!A807:H807, ""Select G"")"),"")</f>
        <v/>
      </c>
      <c r="G807" s="1" t="str">
        <f>IFERROR(__xludf.DUMMYFUNCTION(" QUERY(Request_Import!A807:H807, ""Select H"")"),"")</f>
        <v/>
      </c>
      <c r="H807" s="1" t="str">
        <f>IFERROR(__xludf.DUMMYFUNCTION(" IF(ISBLANK(B807), """", TIMEVALUE(ARRAYFORMULA(QUERY(Request_Import!D807:K807, ""Select I""))))"),"")</f>
        <v/>
      </c>
      <c r="I807" s="1" t="str">
        <f>IFERROR(__xludf.DUMMYFUNCTION(" QUERY(Request_Import!A807:J807, ""Select F"")"),"")</f>
        <v/>
      </c>
      <c r="J807" s="1" t="str">
        <f>IFERROR(__xludf.DUMMYFUNCTION(" QUERY(Request_Import!A807:J807, ""Select J"")"),"")</f>
        <v/>
      </c>
    </row>
    <row r="808">
      <c r="A808" s="9" t="str">
        <f t="array" ref="A808">IF(ISBLANK(B808), "", concatenate("R", ROW()))</f>
        <v/>
      </c>
      <c r="B808" s="9" t="str">
        <f>IFERROR(__xludf.DUMMYFUNCTION(" QUERY(Request_Import!A808:H808, ""Select B"")"),"")</f>
        <v/>
      </c>
      <c r="C808" s="1" t="str">
        <f>IFERROR(__xludf.DUMMYFUNCTION(" QUERY(Request_Import!A808:H808, ""Select C"")"),"")</f>
        <v/>
      </c>
      <c r="D808" s="1" t="str">
        <f>IFERROR(__xludf.DUMMYFUNCTION(" QUERY(Request_Import!A808:H808, ""Select D"")"),"")</f>
        <v/>
      </c>
      <c r="E808" s="1" t="str">
        <f>IFERROR(__xludf.DUMMYFUNCTION(" QUERY(Request_Import!A808:H808, ""Select E"")"),"")</f>
        <v/>
      </c>
      <c r="F808" s="1" t="str">
        <f>IFERROR(__xludf.DUMMYFUNCTION(" QUERY(Request_Import!A808:H808, ""Select G"")"),"")</f>
        <v/>
      </c>
      <c r="G808" s="1" t="str">
        <f>IFERROR(__xludf.DUMMYFUNCTION(" QUERY(Request_Import!A808:H808, ""Select H"")"),"")</f>
        <v/>
      </c>
      <c r="H808" s="1" t="str">
        <f>IFERROR(__xludf.DUMMYFUNCTION(" IF(ISBLANK(B808), """", TIMEVALUE(ARRAYFORMULA(QUERY(Request_Import!D808:K808, ""Select I""))))"),"")</f>
        <v/>
      </c>
      <c r="I808" s="1" t="str">
        <f>IFERROR(__xludf.DUMMYFUNCTION(" QUERY(Request_Import!A808:J808, ""Select F"")"),"")</f>
        <v/>
      </c>
      <c r="J808" s="1" t="str">
        <f>IFERROR(__xludf.DUMMYFUNCTION(" QUERY(Request_Import!A808:J808, ""Select J"")"),"")</f>
        <v/>
      </c>
    </row>
    <row r="809">
      <c r="A809" s="9" t="str">
        <f t="array" ref="A809">IF(ISBLANK(B809), "", concatenate("R", ROW()))</f>
        <v/>
      </c>
      <c r="B809" s="9" t="str">
        <f>IFERROR(__xludf.DUMMYFUNCTION(" QUERY(Request_Import!A809:H809, ""Select B"")"),"")</f>
        <v/>
      </c>
      <c r="C809" s="1" t="str">
        <f>IFERROR(__xludf.DUMMYFUNCTION(" QUERY(Request_Import!A809:H809, ""Select C"")"),"")</f>
        <v/>
      </c>
      <c r="D809" s="1" t="str">
        <f>IFERROR(__xludf.DUMMYFUNCTION(" QUERY(Request_Import!A809:H809, ""Select D"")"),"")</f>
        <v/>
      </c>
      <c r="E809" s="1" t="str">
        <f>IFERROR(__xludf.DUMMYFUNCTION(" QUERY(Request_Import!A809:H809, ""Select E"")"),"")</f>
        <v/>
      </c>
      <c r="F809" s="1" t="str">
        <f>IFERROR(__xludf.DUMMYFUNCTION(" QUERY(Request_Import!A809:H809, ""Select G"")"),"")</f>
        <v/>
      </c>
      <c r="G809" s="1" t="str">
        <f>IFERROR(__xludf.DUMMYFUNCTION(" QUERY(Request_Import!A809:H809, ""Select H"")"),"")</f>
        <v/>
      </c>
      <c r="H809" s="1" t="str">
        <f>IFERROR(__xludf.DUMMYFUNCTION(" IF(ISBLANK(B809), """", TIMEVALUE(ARRAYFORMULA(QUERY(Request_Import!D809:K809, ""Select I""))))"),"")</f>
        <v/>
      </c>
      <c r="I809" s="1" t="str">
        <f>IFERROR(__xludf.DUMMYFUNCTION(" QUERY(Request_Import!A809:J809, ""Select F"")"),"")</f>
        <v/>
      </c>
      <c r="J809" s="1" t="str">
        <f>IFERROR(__xludf.DUMMYFUNCTION(" QUERY(Request_Import!A809:J809, ""Select J"")"),"")</f>
        <v/>
      </c>
    </row>
    <row r="810">
      <c r="A810" s="9" t="str">
        <f t="array" ref="A810">IF(ISBLANK(B810), "", concatenate("R", ROW()))</f>
        <v/>
      </c>
      <c r="B810" s="9" t="str">
        <f>IFERROR(__xludf.DUMMYFUNCTION(" QUERY(Request_Import!A810:H810, ""Select B"")"),"")</f>
        <v/>
      </c>
      <c r="C810" s="1" t="str">
        <f>IFERROR(__xludf.DUMMYFUNCTION(" QUERY(Request_Import!A810:H810, ""Select C"")"),"")</f>
        <v/>
      </c>
      <c r="D810" s="1" t="str">
        <f>IFERROR(__xludf.DUMMYFUNCTION(" QUERY(Request_Import!A810:H810, ""Select D"")"),"")</f>
        <v/>
      </c>
      <c r="E810" s="1" t="str">
        <f>IFERROR(__xludf.DUMMYFUNCTION(" QUERY(Request_Import!A810:H810, ""Select E"")"),"")</f>
        <v/>
      </c>
      <c r="F810" s="1" t="str">
        <f>IFERROR(__xludf.DUMMYFUNCTION(" QUERY(Request_Import!A810:H810, ""Select G"")"),"")</f>
        <v/>
      </c>
      <c r="G810" s="1" t="str">
        <f>IFERROR(__xludf.DUMMYFUNCTION(" QUERY(Request_Import!A810:H810, ""Select H"")"),"")</f>
        <v/>
      </c>
      <c r="H810" s="1" t="str">
        <f>IFERROR(__xludf.DUMMYFUNCTION(" IF(ISBLANK(B810), """", TIMEVALUE(ARRAYFORMULA(QUERY(Request_Import!D810:K810, ""Select I""))))"),"")</f>
        <v/>
      </c>
      <c r="I810" s="1" t="str">
        <f>IFERROR(__xludf.DUMMYFUNCTION(" QUERY(Request_Import!A810:J810, ""Select F"")"),"")</f>
        <v/>
      </c>
      <c r="J810" s="1" t="str">
        <f>IFERROR(__xludf.DUMMYFUNCTION(" QUERY(Request_Import!A810:J810, ""Select J"")"),"")</f>
        <v/>
      </c>
    </row>
    <row r="811">
      <c r="A811" s="9" t="str">
        <f t="array" ref="A811">IF(ISBLANK(B811), "", concatenate("R", ROW()))</f>
        <v/>
      </c>
      <c r="B811" s="9" t="str">
        <f>IFERROR(__xludf.DUMMYFUNCTION(" QUERY(Request_Import!A811:H811, ""Select B"")"),"")</f>
        <v/>
      </c>
      <c r="C811" s="1" t="str">
        <f>IFERROR(__xludf.DUMMYFUNCTION(" QUERY(Request_Import!A811:H811, ""Select C"")"),"")</f>
        <v/>
      </c>
      <c r="D811" s="1" t="str">
        <f>IFERROR(__xludf.DUMMYFUNCTION(" QUERY(Request_Import!A811:H811, ""Select D"")"),"")</f>
        <v/>
      </c>
      <c r="E811" s="1" t="str">
        <f>IFERROR(__xludf.DUMMYFUNCTION(" QUERY(Request_Import!A811:H811, ""Select E"")"),"")</f>
        <v/>
      </c>
      <c r="F811" s="1" t="str">
        <f>IFERROR(__xludf.DUMMYFUNCTION(" QUERY(Request_Import!A811:H811, ""Select G"")"),"")</f>
        <v/>
      </c>
      <c r="G811" s="1" t="str">
        <f>IFERROR(__xludf.DUMMYFUNCTION(" QUERY(Request_Import!A811:H811, ""Select H"")"),"")</f>
        <v/>
      </c>
      <c r="H811" s="1" t="str">
        <f>IFERROR(__xludf.DUMMYFUNCTION(" IF(ISBLANK(B811), """", TIMEVALUE(ARRAYFORMULA(QUERY(Request_Import!D811:K811, ""Select I""))))"),"")</f>
        <v/>
      </c>
      <c r="I811" s="1" t="str">
        <f>IFERROR(__xludf.DUMMYFUNCTION(" QUERY(Request_Import!A811:J811, ""Select F"")"),"")</f>
        <v/>
      </c>
      <c r="J811" s="1" t="str">
        <f>IFERROR(__xludf.DUMMYFUNCTION(" QUERY(Request_Import!A811:J811, ""Select J"")"),"")</f>
        <v/>
      </c>
    </row>
    <row r="812">
      <c r="A812" s="9" t="str">
        <f t="array" ref="A812">IF(ISBLANK(B812), "", concatenate("R", ROW()))</f>
        <v/>
      </c>
      <c r="B812" s="9" t="str">
        <f>IFERROR(__xludf.DUMMYFUNCTION(" QUERY(Request_Import!A812:H812, ""Select B"")"),"")</f>
        <v/>
      </c>
      <c r="C812" s="1" t="str">
        <f>IFERROR(__xludf.DUMMYFUNCTION(" QUERY(Request_Import!A812:H812, ""Select C"")"),"")</f>
        <v/>
      </c>
      <c r="D812" s="1" t="str">
        <f>IFERROR(__xludf.DUMMYFUNCTION(" QUERY(Request_Import!A812:H812, ""Select D"")"),"")</f>
        <v/>
      </c>
      <c r="E812" s="1" t="str">
        <f>IFERROR(__xludf.DUMMYFUNCTION(" QUERY(Request_Import!A812:H812, ""Select E"")"),"")</f>
        <v/>
      </c>
      <c r="F812" s="1" t="str">
        <f>IFERROR(__xludf.DUMMYFUNCTION(" QUERY(Request_Import!A812:H812, ""Select G"")"),"")</f>
        <v/>
      </c>
      <c r="G812" s="1" t="str">
        <f>IFERROR(__xludf.DUMMYFUNCTION(" QUERY(Request_Import!A812:H812, ""Select H"")"),"")</f>
        <v/>
      </c>
      <c r="H812" s="1" t="str">
        <f>IFERROR(__xludf.DUMMYFUNCTION(" IF(ISBLANK(B812), """", TIMEVALUE(ARRAYFORMULA(QUERY(Request_Import!D812:K812, ""Select I""))))"),"")</f>
        <v/>
      </c>
      <c r="I812" s="1" t="str">
        <f>IFERROR(__xludf.DUMMYFUNCTION(" QUERY(Request_Import!A812:J812, ""Select F"")"),"")</f>
        <v/>
      </c>
      <c r="J812" s="1" t="str">
        <f>IFERROR(__xludf.DUMMYFUNCTION(" QUERY(Request_Import!A812:J812, ""Select J"")"),"")</f>
        <v/>
      </c>
    </row>
    <row r="813">
      <c r="A813" s="9" t="str">
        <f t="array" ref="A813">IF(ISBLANK(B813), "", concatenate("R", ROW()))</f>
        <v/>
      </c>
      <c r="B813" s="9" t="str">
        <f>IFERROR(__xludf.DUMMYFUNCTION(" QUERY(Request_Import!A813:H813, ""Select B"")"),"")</f>
        <v/>
      </c>
      <c r="C813" s="1" t="str">
        <f>IFERROR(__xludf.DUMMYFUNCTION(" QUERY(Request_Import!A813:H813, ""Select C"")"),"")</f>
        <v/>
      </c>
      <c r="D813" s="1" t="str">
        <f>IFERROR(__xludf.DUMMYFUNCTION(" QUERY(Request_Import!A813:H813, ""Select D"")"),"")</f>
        <v/>
      </c>
      <c r="E813" s="1" t="str">
        <f>IFERROR(__xludf.DUMMYFUNCTION(" QUERY(Request_Import!A813:H813, ""Select E"")"),"")</f>
        <v/>
      </c>
      <c r="F813" s="1" t="str">
        <f>IFERROR(__xludf.DUMMYFUNCTION(" QUERY(Request_Import!A813:H813, ""Select G"")"),"")</f>
        <v/>
      </c>
      <c r="G813" s="1" t="str">
        <f>IFERROR(__xludf.DUMMYFUNCTION(" QUERY(Request_Import!A813:H813, ""Select H"")"),"")</f>
        <v/>
      </c>
      <c r="H813" s="1" t="str">
        <f>IFERROR(__xludf.DUMMYFUNCTION(" IF(ISBLANK(B813), """", TIMEVALUE(ARRAYFORMULA(QUERY(Request_Import!D813:K813, ""Select I""))))"),"")</f>
        <v/>
      </c>
      <c r="I813" s="1" t="str">
        <f>IFERROR(__xludf.DUMMYFUNCTION(" QUERY(Request_Import!A813:J813, ""Select F"")"),"")</f>
        <v/>
      </c>
      <c r="J813" s="1" t="str">
        <f>IFERROR(__xludf.DUMMYFUNCTION(" QUERY(Request_Import!A813:J813, ""Select J"")"),"")</f>
        <v/>
      </c>
    </row>
    <row r="814">
      <c r="A814" s="9" t="str">
        <f t="array" ref="A814">IF(ISBLANK(B814), "", concatenate("R", ROW()))</f>
        <v/>
      </c>
      <c r="B814" s="9" t="str">
        <f>IFERROR(__xludf.DUMMYFUNCTION(" QUERY(Request_Import!A814:H814, ""Select B"")"),"")</f>
        <v/>
      </c>
      <c r="C814" s="1" t="str">
        <f>IFERROR(__xludf.DUMMYFUNCTION(" QUERY(Request_Import!A814:H814, ""Select C"")"),"")</f>
        <v/>
      </c>
      <c r="D814" s="1" t="str">
        <f>IFERROR(__xludf.DUMMYFUNCTION(" QUERY(Request_Import!A814:H814, ""Select D"")"),"")</f>
        <v/>
      </c>
      <c r="E814" s="1" t="str">
        <f>IFERROR(__xludf.DUMMYFUNCTION(" QUERY(Request_Import!A814:H814, ""Select E"")"),"")</f>
        <v/>
      </c>
      <c r="F814" s="1" t="str">
        <f>IFERROR(__xludf.DUMMYFUNCTION(" QUERY(Request_Import!A814:H814, ""Select G"")"),"")</f>
        <v/>
      </c>
      <c r="G814" s="1" t="str">
        <f>IFERROR(__xludf.DUMMYFUNCTION(" QUERY(Request_Import!A814:H814, ""Select H"")"),"")</f>
        <v/>
      </c>
      <c r="H814" s="1" t="str">
        <f>IFERROR(__xludf.DUMMYFUNCTION(" IF(ISBLANK(B814), """", TIMEVALUE(ARRAYFORMULA(QUERY(Request_Import!D814:K814, ""Select I""))))"),"")</f>
        <v/>
      </c>
      <c r="I814" s="1" t="str">
        <f>IFERROR(__xludf.DUMMYFUNCTION(" QUERY(Request_Import!A814:J814, ""Select F"")"),"")</f>
        <v/>
      </c>
      <c r="J814" s="1" t="str">
        <f>IFERROR(__xludf.DUMMYFUNCTION(" QUERY(Request_Import!A814:J814, ""Select J"")"),"")</f>
        <v/>
      </c>
    </row>
    <row r="815">
      <c r="A815" s="9" t="str">
        <f t="array" ref="A815">IF(ISBLANK(B815), "", concatenate("R", ROW()))</f>
        <v/>
      </c>
      <c r="B815" s="9" t="str">
        <f>IFERROR(__xludf.DUMMYFUNCTION(" QUERY(Request_Import!A815:H815, ""Select B"")"),"")</f>
        <v/>
      </c>
      <c r="C815" s="1" t="str">
        <f>IFERROR(__xludf.DUMMYFUNCTION(" QUERY(Request_Import!A815:H815, ""Select C"")"),"")</f>
        <v/>
      </c>
      <c r="D815" s="1" t="str">
        <f>IFERROR(__xludf.DUMMYFUNCTION(" QUERY(Request_Import!A815:H815, ""Select D"")"),"")</f>
        <v/>
      </c>
      <c r="E815" s="1" t="str">
        <f>IFERROR(__xludf.DUMMYFUNCTION(" QUERY(Request_Import!A815:H815, ""Select E"")"),"")</f>
        <v/>
      </c>
      <c r="F815" s="1" t="str">
        <f>IFERROR(__xludf.DUMMYFUNCTION(" QUERY(Request_Import!A815:H815, ""Select G"")"),"")</f>
        <v/>
      </c>
      <c r="G815" s="1" t="str">
        <f>IFERROR(__xludf.DUMMYFUNCTION(" QUERY(Request_Import!A815:H815, ""Select H"")"),"")</f>
        <v/>
      </c>
      <c r="H815" s="1" t="str">
        <f>IFERROR(__xludf.DUMMYFUNCTION(" IF(ISBLANK(B815), """", TIMEVALUE(ARRAYFORMULA(QUERY(Request_Import!D815:K815, ""Select I""))))"),"")</f>
        <v/>
      </c>
      <c r="I815" s="1" t="str">
        <f>IFERROR(__xludf.DUMMYFUNCTION(" QUERY(Request_Import!A815:J815, ""Select F"")"),"")</f>
        <v/>
      </c>
      <c r="J815" s="1" t="str">
        <f>IFERROR(__xludf.DUMMYFUNCTION(" QUERY(Request_Import!A815:J815, ""Select J"")"),"")</f>
        <v/>
      </c>
    </row>
    <row r="816">
      <c r="A816" s="9" t="str">
        <f t="array" ref="A816">IF(ISBLANK(B816), "", concatenate("R", ROW()))</f>
        <v/>
      </c>
      <c r="B816" s="9" t="str">
        <f>IFERROR(__xludf.DUMMYFUNCTION(" QUERY(Request_Import!A816:H816, ""Select B"")"),"")</f>
        <v/>
      </c>
      <c r="C816" s="1" t="str">
        <f>IFERROR(__xludf.DUMMYFUNCTION(" QUERY(Request_Import!A816:H816, ""Select C"")"),"")</f>
        <v/>
      </c>
      <c r="D816" s="1" t="str">
        <f>IFERROR(__xludf.DUMMYFUNCTION(" QUERY(Request_Import!A816:H816, ""Select D"")"),"")</f>
        <v/>
      </c>
      <c r="E816" s="1" t="str">
        <f>IFERROR(__xludf.DUMMYFUNCTION(" QUERY(Request_Import!A816:H816, ""Select E"")"),"")</f>
        <v/>
      </c>
      <c r="F816" s="1" t="str">
        <f>IFERROR(__xludf.DUMMYFUNCTION(" QUERY(Request_Import!A816:H816, ""Select G"")"),"")</f>
        <v/>
      </c>
      <c r="G816" s="1" t="str">
        <f>IFERROR(__xludf.DUMMYFUNCTION(" QUERY(Request_Import!A816:H816, ""Select H"")"),"")</f>
        <v/>
      </c>
      <c r="H816" s="1" t="str">
        <f>IFERROR(__xludf.DUMMYFUNCTION(" IF(ISBLANK(B816), """", TIMEVALUE(ARRAYFORMULA(QUERY(Request_Import!D816:K816, ""Select I""))))"),"")</f>
        <v/>
      </c>
      <c r="I816" s="1" t="str">
        <f>IFERROR(__xludf.DUMMYFUNCTION(" QUERY(Request_Import!A816:J816, ""Select F"")"),"")</f>
        <v/>
      </c>
      <c r="J816" s="1" t="str">
        <f>IFERROR(__xludf.DUMMYFUNCTION(" QUERY(Request_Import!A816:J816, ""Select J"")"),"")</f>
        <v/>
      </c>
    </row>
    <row r="817">
      <c r="A817" s="9" t="str">
        <f t="array" ref="A817">IF(ISBLANK(B817), "", concatenate("R", ROW()))</f>
        <v/>
      </c>
      <c r="B817" s="9" t="str">
        <f>IFERROR(__xludf.DUMMYFUNCTION(" QUERY(Request_Import!A817:H817, ""Select B"")"),"")</f>
        <v/>
      </c>
      <c r="C817" s="1" t="str">
        <f>IFERROR(__xludf.DUMMYFUNCTION(" QUERY(Request_Import!A817:H817, ""Select C"")"),"")</f>
        <v/>
      </c>
      <c r="D817" s="1" t="str">
        <f>IFERROR(__xludf.DUMMYFUNCTION(" QUERY(Request_Import!A817:H817, ""Select D"")"),"")</f>
        <v/>
      </c>
      <c r="E817" s="1" t="str">
        <f>IFERROR(__xludf.DUMMYFUNCTION(" QUERY(Request_Import!A817:H817, ""Select E"")"),"")</f>
        <v/>
      </c>
      <c r="F817" s="1" t="str">
        <f>IFERROR(__xludf.DUMMYFUNCTION(" QUERY(Request_Import!A817:H817, ""Select G"")"),"")</f>
        <v/>
      </c>
      <c r="G817" s="1" t="str">
        <f>IFERROR(__xludf.DUMMYFUNCTION(" QUERY(Request_Import!A817:H817, ""Select H"")"),"")</f>
        <v/>
      </c>
      <c r="H817" s="1" t="str">
        <f>IFERROR(__xludf.DUMMYFUNCTION(" IF(ISBLANK(B817), """", TIMEVALUE(ARRAYFORMULA(QUERY(Request_Import!D817:K817, ""Select I""))))"),"")</f>
        <v/>
      </c>
      <c r="I817" s="1" t="str">
        <f>IFERROR(__xludf.DUMMYFUNCTION(" QUERY(Request_Import!A817:J817, ""Select F"")"),"")</f>
        <v/>
      </c>
      <c r="J817" s="1" t="str">
        <f>IFERROR(__xludf.DUMMYFUNCTION(" QUERY(Request_Import!A817:J817, ""Select J"")"),"")</f>
        <v/>
      </c>
    </row>
    <row r="818">
      <c r="A818" s="9" t="str">
        <f t="array" ref="A818">IF(ISBLANK(B818), "", concatenate("R", ROW()))</f>
        <v/>
      </c>
      <c r="B818" s="9" t="str">
        <f>IFERROR(__xludf.DUMMYFUNCTION(" QUERY(Request_Import!A818:H818, ""Select B"")"),"")</f>
        <v/>
      </c>
      <c r="C818" s="1" t="str">
        <f>IFERROR(__xludf.DUMMYFUNCTION(" QUERY(Request_Import!A818:H818, ""Select C"")"),"")</f>
        <v/>
      </c>
      <c r="D818" s="1" t="str">
        <f>IFERROR(__xludf.DUMMYFUNCTION(" QUERY(Request_Import!A818:H818, ""Select D"")"),"")</f>
        <v/>
      </c>
      <c r="E818" s="1" t="str">
        <f>IFERROR(__xludf.DUMMYFUNCTION(" QUERY(Request_Import!A818:H818, ""Select E"")"),"")</f>
        <v/>
      </c>
      <c r="F818" s="1" t="str">
        <f>IFERROR(__xludf.DUMMYFUNCTION(" QUERY(Request_Import!A818:H818, ""Select G"")"),"")</f>
        <v/>
      </c>
      <c r="G818" s="1" t="str">
        <f>IFERROR(__xludf.DUMMYFUNCTION(" QUERY(Request_Import!A818:H818, ""Select H"")"),"")</f>
        <v/>
      </c>
      <c r="H818" s="1" t="str">
        <f>IFERROR(__xludf.DUMMYFUNCTION(" IF(ISBLANK(B818), """", TIMEVALUE(ARRAYFORMULA(QUERY(Request_Import!D818:K818, ""Select I""))))"),"")</f>
        <v/>
      </c>
      <c r="I818" s="1" t="str">
        <f>IFERROR(__xludf.DUMMYFUNCTION(" QUERY(Request_Import!A818:J818, ""Select F"")"),"")</f>
        <v/>
      </c>
      <c r="J818" s="1" t="str">
        <f>IFERROR(__xludf.DUMMYFUNCTION(" QUERY(Request_Import!A818:J818, ""Select J"")"),"")</f>
        <v/>
      </c>
    </row>
    <row r="819">
      <c r="A819" s="9" t="str">
        <f t="array" ref="A819">IF(ISBLANK(B819), "", concatenate("R", ROW()))</f>
        <v/>
      </c>
      <c r="B819" s="9" t="str">
        <f>IFERROR(__xludf.DUMMYFUNCTION(" QUERY(Request_Import!A819:H819, ""Select B"")"),"")</f>
        <v/>
      </c>
      <c r="C819" s="1" t="str">
        <f>IFERROR(__xludf.DUMMYFUNCTION(" QUERY(Request_Import!A819:H819, ""Select C"")"),"")</f>
        <v/>
      </c>
      <c r="D819" s="1" t="str">
        <f>IFERROR(__xludf.DUMMYFUNCTION(" QUERY(Request_Import!A819:H819, ""Select D"")"),"")</f>
        <v/>
      </c>
      <c r="E819" s="1" t="str">
        <f>IFERROR(__xludf.DUMMYFUNCTION(" QUERY(Request_Import!A819:H819, ""Select E"")"),"")</f>
        <v/>
      </c>
      <c r="F819" s="1" t="str">
        <f>IFERROR(__xludf.DUMMYFUNCTION(" QUERY(Request_Import!A819:H819, ""Select G"")"),"")</f>
        <v/>
      </c>
      <c r="G819" s="1" t="str">
        <f>IFERROR(__xludf.DUMMYFUNCTION(" QUERY(Request_Import!A819:H819, ""Select H"")"),"")</f>
        <v/>
      </c>
      <c r="H819" s="1" t="str">
        <f>IFERROR(__xludf.DUMMYFUNCTION(" IF(ISBLANK(B819), """", TIMEVALUE(ARRAYFORMULA(QUERY(Request_Import!D819:K819, ""Select I""))))"),"")</f>
        <v/>
      </c>
      <c r="I819" s="1" t="str">
        <f>IFERROR(__xludf.DUMMYFUNCTION(" QUERY(Request_Import!A819:J819, ""Select F"")"),"")</f>
        <v/>
      </c>
      <c r="J819" s="1" t="str">
        <f>IFERROR(__xludf.DUMMYFUNCTION(" QUERY(Request_Import!A819:J819, ""Select J"")"),"")</f>
        <v/>
      </c>
    </row>
    <row r="820">
      <c r="A820" s="9" t="str">
        <f t="array" ref="A820">IF(ISBLANK(B820), "", concatenate("R", ROW()))</f>
        <v/>
      </c>
      <c r="B820" s="9" t="str">
        <f>IFERROR(__xludf.DUMMYFUNCTION(" QUERY(Request_Import!A820:H820, ""Select B"")"),"")</f>
        <v/>
      </c>
      <c r="C820" s="1" t="str">
        <f>IFERROR(__xludf.DUMMYFUNCTION(" QUERY(Request_Import!A820:H820, ""Select C"")"),"")</f>
        <v/>
      </c>
      <c r="D820" s="1" t="str">
        <f>IFERROR(__xludf.DUMMYFUNCTION(" QUERY(Request_Import!A820:H820, ""Select D"")"),"")</f>
        <v/>
      </c>
      <c r="E820" s="1" t="str">
        <f>IFERROR(__xludf.DUMMYFUNCTION(" QUERY(Request_Import!A820:H820, ""Select E"")"),"")</f>
        <v/>
      </c>
      <c r="F820" s="1" t="str">
        <f>IFERROR(__xludf.DUMMYFUNCTION(" QUERY(Request_Import!A820:H820, ""Select G"")"),"")</f>
        <v/>
      </c>
      <c r="G820" s="1" t="str">
        <f>IFERROR(__xludf.DUMMYFUNCTION(" QUERY(Request_Import!A820:H820, ""Select H"")"),"")</f>
        <v/>
      </c>
      <c r="H820" s="1" t="str">
        <f>IFERROR(__xludf.DUMMYFUNCTION(" IF(ISBLANK(B820), """", TIMEVALUE(ARRAYFORMULA(QUERY(Request_Import!D820:K820, ""Select I""))))"),"")</f>
        <v/>
      </c>
      <c r="I820" s="1" t="str">
        <f>IFERROR(__xludf.DUMMYFUNCTION(" QUERY(Request_Import!A820:J820, ""Select F"")"),"")</f>
        <v/>
      </c>
      <c r="J820" s="1" t="str">
        <f>IFERROR(__xludf.DUMMYFUNCTION(" QUERY(Request_Import!A820:J820, ""Select J"")"),"")</f>
        <v/>
      </c>
    </row>
    <row r="821">
      <c r="A821" s="9" t="str">
        <f t="array" ref="A821">IF(ISBLANK(B821), "", concatenate("R", ROW()))</f>
        <v/>
      </c>
      <c r="B821" s="9" t="str">
        <f>IFERROR(__xludf.DUMMYFUNCTION(" QUERY(Request_Import!A821:H821, ""Select B"")"),"")</f>
        <v/>
      </c>
      <c r="C821" s="1" t="str">
        <f>IFERROR(__xludf.DUMMYFUNCTION(" QUERY(Request_Import!A821:H821, ""Select C"")"),"")</f>
        <v/>
      </c>
      <c r="D821" s="1" t="str">
        <f>IFERROR(__xludf.DUMMYFUNCTION(" QUERY(Request_Import!A821:H821, ""Select D"")"),"")</f>
        <v/>
      </c>
      <c r="E821" s="1" t="str">
        <f>IFERROR(__xludf.DUMMYFUNCTION(" QUERY(Request_Import!A821:H821, ""Select E"")"),"")</f>
        <v/>
      </c>
      <c r="F821" s="1" t="str">
        <f>IFERROR(__xludf.DUMMYFUNCTION(" QUERY(Request_Import!A821:H821, ""Select G"")"),"")</f>
        <v/>
      </c>
      <c r="G821" s="1" t="str">
        <f>IFERROR(__xludf.DUMMYFUNCTION(" QUERY(Request_Import!A821:H821, ""Select H"")"),"")</f>
        <v/>
      </c>
      <c r="H821" s="1" t="str">
        <f>IFERROR(__xludf.DUMMYFUNCTION(" IF(ISBLANK(B821), """", TIMEVALUE(ARRAYFORMULA(QUERY(Request_Import!D821:K821, ""Select I""))))"),"")</f>
        <v/>
      </c>
      <c r="I821" s="1" t="str">
        <f>IFERROR(__xludf.DUMMYFUNCTION(" QUERY(Request_Import!A821:J821, ""Select F"")"),"")</f>
        <v/>
      </c>
      <c r="J821" s="1" t="str">
        <f>IFERROR(__xludf.DUMMYFUNCTION(" QUERY(Request_Import!A821:J821, ""Select J"")"),"")</f>
        <v/>
      </c>
    </row>
    <row r="822">
      <c r="A822" s="9" t="str">
        <f t="array" ref="A822">IF(ISBLANK(B822), "", concatenate("R", ROW()))</f>
        <v/>
      </c>
      <c r="B822" s="9" t="str">
        <f>IFERROR(__xludf.DUMMYFUNCTION(" QUERY(Request_Import!A822:H822, ""Select B"")"),"")</f>
        <v/>
      </c>
      <c r="C822" s="1" t="str">
        <f>IFERROR(__xludf.DUMMYFUNCTION(" QUERY(Request_Import!A822:H822, ""Select C"")"),"")</f>
        <v/>
      </c>
      <c r="D822" s="1" t="str">
        <f>IFERROR(__xludf.DUMMYFUNCTION(" QUERY(Request_Import!A822:H822, ""Select D"")"),"")</f>
        <v/>
      </c>
      <c r="E822" s="1" t="str">
        <f>IFERROR(__xludf.DUMMYFUNCTION(" QUERY(Request_Import!A822:H822, ""Select E"")"),"")</f>
        <v/>
      </c>
      <c r="F822" s="1" t="str">
        <f>IFERROR(__xludf.DUMMYFUNCTION(" QUERY(Request_Import!A822:H822, ""Select G"")"),"")</f>
        <v/>
      </c>
      <c r="G822" s="1" t="str">
        <f>IFERROR(__xludf.DUMMYFUNCTION(" QUERY(Request_Import!A822:H822, ""Select H"")"),"")</f>
        <v/>
      </c>
      <c r="H822" s="1" t="str">
        <f>IFERROR(__xludf.DUMMYFUNCTION(" IF(ISBLANK(B822), """", TIMEVALUE(ARRAYFORMULA(QUERY(Request_Import!D822:K822, ""Select I""))))"),"")</f>
        <v/>
      </c>
      <c r="I822" s="1" t="str">
        <f>IFERROR(__xludf.DUMMYFUNCTION(" QUERY(Request_Import!A822:J822, ""Select F"")"),"")</f>
        <v/>
      </c>
      <c r="J822" s="1" t="str">
        <f>IFERROR(__xludf.DUMMYFUNCTION(" QUERY(Request_Import!A822:J822, ""Select J"")"),"")</f>
        <v/>
      </c>
    </row>
    <row r="823">
      <c r="A823" s="9" t="str">
        <f t="array" ref="A823">IF(ISBLANK(B823), "", concatenate("R", ROW()))</f>
        <v/>
      </c>
      <c r="B823" s="9" t="str">
        <f>IFERROR(__xludf.DUMMYFUNCTION(" QUERY(Request_Import!A823:H823, ""Select B"")"),"")</f>
        <v/>
      </c>
      <c r="C823" s="1" t="str">
        <f>IFERROR(__xludf.DUMMYFUNCTION(" QUERY(Request_Import!A823:H823, ""Select C"")"),"")</f>
        <v/>
      </c>
      <c r="D823" s="1" t="str">
        <f>IFERROR(__xludf.DUMMYFUNCTION(" QUERY(Request_Import!A823:H823, ""Select D"")"),"")</f>
        <v/>
      </c>
      <c r="E823" s="1" t="str">
        <f>IFERROR(__xludf.DUMMYFUNCTION(" QUERY(Request_Import!A823:H823, ""Select E"")"),"")</f>
        <v/>
      </c>
      <c r="F823" s="1" t="str">
        <f>IFERROR(__xludf.DUMMYFUNCTION(" QUERY(Request_Import!A823:H823, ""Select G"")"),"")</f>
        <v/>
      </c>
      <c r="G823" s="1" t="str">
        <f>IFERROR(__xludf.DUMMYFUNCTION(" QUERY(Request_Import!A823:H823, ""Select H"")"),"")</f>
        <v/>
      </c>
      <c r="H823" s="1" t="str">
        <f>IFERROR(__xludf.DUMMYFUNCTION(" IF(ISBLANK(B823), """", TIMEVALUE(ARRAYFORMULA(QUERY(Request_Import!D823:K823, ""Select I""))))"),"")</f>
        <v/>
      </c>
      <c r="I823" s="1" t="str">
        <f>IFERROR(__xludf.DUMMYFUNCTION(" QUERY(Request_Import!A823:J823, ""Select F"")"),"")</f>
        <v/>
      </c>
      <c r="J823" s="1" t="str">
        <f>IFERROR(__xludf.DUMMYFUNCTION(" QUERY(Request_Import!A823:J823, ""Select J"")"),"")</f>
        <v/>
      </c>
    </row>
    <row r="824">
      <c r="A824" s="9" t="str">
        <f t="array" ref="A824">IF(ISBLANK(B824), "", concatenate("R", ROW()))</f>
        <v/>
      </c>
      <c r="B824" s="9" t="str">
        <f>IFERROR(__xludf.DUMMYFUNCTION(" QUERY(Request_Import!A824:H824, ""Select B"")"),"")</f>
        <v/>
      </c>
      <c r="C824" s="1" t="str">
        <f>IFERROR(__xludf.DUMMYFUNCTION(" QUERY(Request_Import!A824:H824, ""Select C"")"),"")</f>
        <v/>
      </c>
      <c r="D824" s="1" t="str">
        <f>IFERROR(__xludf.DUMMYFUNCTION(" QUERY(Request_Import!A824:H824, ""Select D"")"),"")</f>
        <v/>
      </c>
      <c r="E824" s="1" t="str">
        <f>IFERROR(__xludf.DUMMYFUNCTION(" QUERY(Request_Import!A824:H824, ""Select E"")"),"")</f>
        <v/>
      </c>
      <c r="F824" s="1" t="str">
        <f>IFERROR(__xludf.DUMMYFUNCTION(" QUERY(Request_Import!A824:H824, ""Select G"")"),"")</f>
        <v/>
      </c>
      <c r="G824" s="1" t="str">
        <f>IFERROR(__xludf.DUMMYFUNCTION(" QUERY(Request_Import!A824:H824, ""Select H"")"),"")</f>
        <v/>
      </c>
      <c r="H824" s="1" t="str">
        <f>IFERROR(__xludf.DUMMYFUNCTION(" IF(ISBLANK(B824), """", TIMEVALUE(ARRAYFORMULA(QUERY(Request_Import!D824:K824, ""Select I""))))"),"")</f>
        <v/>
      </c>
      <c r="I824" s="1" t="str">
        <f>IFERROR(__xludf.DUMMYFUNCTION(" QUERY(Request_Import!A824:J824, ""Select F"")"),"")</f>
        <v/>
      </c>
      <c r="J824" s="1" t="str">
        <f>IFERROR(__xludf.DUMMYFUNCTION(" QUERY(Request_Import!A824:J824, ""Select J"")"),"")</f>
        <v/>
      </c>
    </row>
    <row r="825">
      <c r="A825" s="9" t="str">
        <f t="array" ref="A825">IF(ISBLANK(B825), "", concatenate("R", ROW()))</f>
        <v/>
      </c>
      <c r="B825" s="9" t="str">
        <f>IFERROR(__xludf.DUMMYFUNCTION(" QUERY(Request_Import!A825:H825, ""Select B"")"),"")</f>
        <v/>
      </c>
      <c r="C825" s="1" t="str">
        <f>IFERROR(__xludf.DUMMYFUNCTION(" QUERY(Request_Import!A825:H825, ""Select C"")"),"")</f>
        <v/>
      </c>
      <c r="D825" s="1" t="str">
        <f>IFERROR(__xludf.DUMMYFUNCTION(" QUERY(Request_Import!A825:H825, ""Select D"")"),"")</f>
        <v/>
      </c>
      <c r="E825" s="1" t="str">
        <f>IFERROR(__xludf.DUMMYFUNCTION(" QUERY(Request_Import!A825:H825, ""Select E"")"),"")</f>
        <v/>
      </c>
      <c r="F825" s="1" t="str">
        <f>IFERROR(__xludf.DUMMYFUNCTION(" QUERY(Request_Import!A825:H825, ""Select G"")"),"")</f>
        <v/>
      </c>
      <c r="G825" s="1" t="str">
        <f>IFERROR(__xludf.DUMMYFUNCTION(" QUERY(Request_Import!A825:H825, ""Select H"")"),"")</f>
        <v/>
      </c>
      <c r="H825" s="1" t="str">
        <f>IFERROR(__xludf.DUMMYFUNCTION(" IF(ISBLANK(B825), """", TIMEVALUE(ARRAYFORMULA(QUERY(Request_Import!D825:K825, ""Select I""))))"),"")</f>
        <v/>
      </c>
      <c r="I825" s="1" t="str">
        <f>IFERROR(__xludf.DUMMYFUNCTION(" QUERY(Request_Import!A825:J825, ""Select F"")"),"")</f>
        <v/>
      </c>
      <c r="J825" s="1" t="str">
        <f>IFERROR(__xludf.DUMMYFUNCTION(" QUERY(Request_Import!A825:J825, ""Select J"")"),"")</f>
        <v/>
      </c>
    </row>
    <row r="826">
      <c r="A826" s="9" t="str">
        <f t="array" ref="A826">IF(ISBLANK(B826), "", concatenate("R", ROW()))</f>
        <v/>
      </c>
      <c r="B826" s="9" t="str">
        <f>IFERROR(__xludf.DUMMYFUNCTION(" QUERY(Request_Import!A826:H826, ""Select B"")"),"")</f>
        <v/>
      </c>
      <c r="C826" s="1" t="str">
        <f>IFERROR(__xludf.DUMMYFUNCTION(" QUERY(Request_Import!A826:H826, ""Select C"")"),"")</f>
        <v/>
      </c>
      <c r="D826" s="1" t="str">
        <f>IFERROR(__xludf.DUMMYFUNCTION(" QUERY(Request_Import!A826:H826, ""Select D"")"),"")</f>
        <v/>
      </c>
      <c r="E826" s="1" t="str">
        <f>IFERROR(__xludf.DUMMYFUNCTION(" QUERY(Request_Import!A826:H826, ""Select E"")"),"")</f>
        <v/>
      </c>
      <c r="F826" s="1" t="str">
        <f>IFERROR(__xludf.DUMMYFUNCTION(" QUERY(Request_Import!A826:H826, ""Select G"")"),"")</f>
        <v/>
      </c>
      <c r="G826" s="1" t="str">
        <f>IFERROR(__xludf.DUMMYFUNCTION(" QUERY(Request_Import!A826:H826, ""Select H"")"),"")</f>
        <v/>
      </c>
      <c r="H826" s="1" t="str">
        <f>IFERROR(__xludf.DUMMYFUNCTION(" IF(ISBLANK(B826), """", TIMEVALUE(ARRAYFORMULA(QUERY(Request_Import!D826:K826, ""Select I""))))"),"")</f>
        <v/>
      </c>
      <c r="I826" s="1" t="str">
        <f>IFERROR(__xludf.DUMMYFUNCTION(" QUERY(Request_Import!A826:J826, ""Select F"")"),"")</f>
        <v/>
      </c>
      <c r="J826" s="1" t="str">
        <f>IFERROR(__xludf.DUMMYFUNCTION(" QUERY(Request_Import!A826:J826, ""Select J"")"),"")</f>
        <v/>
      </c>
    </row>
    <row r="827">
      <c r="A827" s="9" t="str">
        <f t="array" ref="A827">IF(ISBLANK(B827), "", concatenate("R", ROW()))</f>
        <v/>
      </c>
      <c r="B827" s="9" t="str">
        <f>IFERROR(__xludf.DUMMYFUNCTION(" QUERY(Request_Import!A827:H827, ""Select B"")"),"")</f>
        <v/>
      </c>
      <c r="C827" s="1" t="str">
        <f>IFERROR(__xludf.DUMMYFUNCTION(" QUERY(Request_Import!A827:H827, ""Select C"")"),"")</f>
        <v/>
      </c>
      <c r="D827" s="1" t="str">
        <f>IFERROR(__xludf.DUMMYFUNCTION(" QUERY(Request_Import!A827:H827, ""Select D"")"),"")</f>
        <v/>
      </c>
      <c r="E827" s="1" t="str">
        <f>IFERROR(__xludf.DUMMYFUNCTION(" QUERY(Request_Import!A827:H827, ""Select E"")"),"")</f>
        <v/>
      </c>
      <c r="F827" s="1" t="str">
        <f>IFERROR(__xludf.DUMMYFUNCTION(" QUERY(Request_Import!A827:H827, ""Select G"")"),"")</f>
        <v/>
      </c>
      <c r="G827" s="1" t="str">
        <f>IFERROR(__xludf.DUMMYFUNCTION(" QUERY(Request_Import!A827:H827, ""Select H"")"),"")</f>
        <v/>
      </c>
      <c r="H827" s="1" t="str">
        <f>IFERROR(__xludf.DUMMYFUNCTION(" IF(ISBLANK(B827), """", TIMEVALUE(ARRAYFORMULA(QUERY(Request_Import!D827:K827, ""Select I""))))"),"")</f>
        <v/>
      </c>
      <c r="I827" s="1" t="str">
        <f>IFERROR(__xludf.DUMMYFUNCTION(" QUERY(Request_Import!A827:J827, ""Select F"")"),"")</f>
        <v/>
      </c>
      <c r="J827" s="1" t="str">
        <f>IFERROR(__xludf.DUMMYFUNCTION(" QUERY(Request_Import!A827:J827, ""Select J"")"),"")</f>
        <v/>
      </c>
    </row>
    <row r="828">
      <c r="A828" s="9" t="str">
        <f t="array" ref="A828">IF(ISBLANK(B828), "", concatenate("R", ROW()))</f>
        <v/>
      </c>
      <c r="B828" s="9" t="str">
        <f>IFERROR(__xludf.DUMMYFUNCTION(" QUERY(Request_Import!A828:H828, ""Select B"")"),"")</f>
        <v/>
      </c>
      <c r="C828" s="1" t="str">
        <f>IFERROR(__xludf.DUMMYFUNCTION(" QUERY(Request_Import!A828:H828, ""Select C"")"),"")</f>
        <v/>
      </c>
      <c r="D828" s="1" t="str">
        <f>IFERROR(__xludf.DUMMYFUNCTION(" QUERY(Request_Import!A828:H828, ""Select D"")"),"")</f>
        <v/>
      </c>
      <c r="E828" s="1" t="str">
        <f>IFERROR(__xludf.DUMMYFUNCTION(" QUERY(Request_Import!A828:H828, ""Select E"")"),"")</f>
        <v/>
      </c>
      <c r="F828" s="1" t="str">
        <f>IFERROR(__xludf.DUMMYFUNCTION(" QUERY(Request_Import!A828:H828, ""Select G"")"),"")</f>
        <v/>
      </c>
      <c r="G828" s="1" t="str">
        <f>IFERROR(__xludf.DUMMYFUNCTION(" QUERY(Request_Import!A828:H828, ""Select H"")"),"")</f>
        <v/>
      </c>
      <c r="H828" s="1" t="str">
        <f>IFERROR(__xludf.DUMMYFUNCTION(" IF(ISBLANK(B828), """", TIMEVALUE(ARRAYFORMULA(QUERY(Request_Import!D828:K828, ""Select I""))))"),"")</f>
        <v/>
      </c>
      <c r="I828" s="1" t="str">
        <f>IFERROR(__xludf.DUMMYFUNCTION(" QUERY(Request_Import!A828:J828, ""Select F"")"),"")</f>
        <v/>
      </c>
      <c r="J828" s="1" t="str">
        <f>IFERROR(__xludf.DUMMYFUNCTION(" QUERY(Request_Import!A828:J828, ""Select J"")"),"")</f>
        <v/>
      </c>
    </row>
    <row r="829">
      <c r="A829" s="9" t="str">
        <f t="array" ref="A829">IF(ISBLANK(B829), "", concatenate("R", ROW()))</f>
        <v/>
      </c>
      <c r="B829" s="9" t="str">
        <f>IFERROR(__xludf.DUMMYFUNCTION(" QUERY(Request_Import!A829:H829, ""Select B"")"),"")</f>
        <v/>
      </c>
      <c r="C829" s="1" t="str">
        <f>IFERROR(__xludf.DUMMYFUNCTION(" QUERY(Request_Import!A829:H829, ""Select C"")"),"")</f>
        <v/>
      </c>
      <c r="D829" s="1" t="str">
        <f>IFERROR(__xludf.DUMMYFUNCTION(" QUERY(Request_Import!A829:H829, ""Select D"")"),"")</f>
        <v/>
      </c>
      <c r="E829" s="1" t="str">
        <f>IFERROR(__xludf.DUMMYFUNCTION(" QUERY(Request_Import!A829:H829, ""Select E"")"),"")</f>
        <v/>
      </c>
      <c r="F829" s="1" t="str">
        <f>IFERROR(__xludf.DUMMYFUNCTION(" QUERY(Request_Import!A829:H829, ""Select G"")"),"")</f>
        <v/>
      </c>
      <c r="G829" s="1" t="str">
        <f>IFERROR(__xludf.DUMMYFUNCTION(" QUERY(Request_Import!A829:H829, ""Select H"")"),"")</f>
        <v/>
      </c>
      <c r="H829" s="1" t="str">
        <f>IFERROR(__xludf.DUMMYFUNCTION(" IF(ISBLANK(B829), """", TIMEVALUE(ARRAYFORMULA(QUERY(Request_Import!D829:K829, ""Select I""))))"),"")</f>
        <v/>
      </c>
      <c r="I829" s="1" t="str">
        <f>IFERROR(__xludf.DUMMYFUNCTION(" QUERY(Request_Import!A829:J829, ""Select F"")"),"")</f>
        <v/>
      </c>
      <c r="J829" s="1" t="str">
        <f>IFERROR(__xludf.DUMMYFUNCTION(" QUERY(Request_Import!A829:J829, ""Select J"")"),"")</f>
        <v/>
      </c>
    </row>
    <row r="830">
      <c r="A830" s="9" t="str">
        <f t="array" ref="A830">IF(ISBLANK(B830), "", concatenate("R", ROW()))</f>
        <v/>
      </c>
      <c r="B830" s="9" t="str">
        <f>IFERROR(__xludf.DUMMYFUNCTION(" QUERY(Request_Import!A830:H830, ""Select B"")"),"")</f>
        <v/>
      </c>
      <c r="C830" s="1" t="str">
        <f>IFERROR(__xludf.DUMMYFUNCTION(" QUERY(Request_Import!A830:H830, ""Select C"")"),"")</f>
        <v/>
      </c>
      <c r="D830" s="1" t="str">
        <f>IFERROR(__xludf.DUMMYFUNCTION(" QUERY(Request_Import!A830:H830, ""Select D"")"),"")</f>
        <v/>
      </c>
      <c r="E830" s="1" t="str">
        <f>IFERROR(__xludf.DUMMYFUNCTION(" QUERY(Request_Import!A830:H830, ""Select E"")"),"")</f>
        <v/>
      </c>
      <c r="F830" s="1" t="str">
        <f>IFERROR(__xludf.DUMMYFUNCTION(" QUERY(Request_Import!A830:H830, ""Select G"")"),"")</f>
        <v/>
      </c>
      <c r="G830" s="1" t="str">
        <f>IFERROR(__xludf.DUMMYFUNCTION(" QUERY(Request_Import!A830:H830, ""Select H"")"),"")</f>
        <v/>
      </c>
      <c r="H830" s="1" t="str">
        <f>IFERROR(__xludf.DUMMYFUNCTION(" IF(ISBLANK(B830), """", TIMEVALUE(ARRAYFORMULA(QUERY(Request_Import!D830:K830, ""Select I""))))"),"")</f>
        <v/>
      </c>
      <c r="I830" s="1" t="str">
        <f>IFERROR(__xludf.DUMMYFUNCTION(" QUERY(Request_Import!A830:J830, ""Select F"")"),"")</f>
        <v/>
      </c>
      <c r="J830" s="1" t="str">
        <f>IFERROR(__xludf.DUMMYFUNCTION(" QUERY(Request_Import!A830:J830, ""Select J"")"),"")</f>
        <v/>
      </c>
    </row>
    <row r="831">
      <c r="A831" s="9" t="str">
        <f t="array" ref="A831">IF(ISBLANK(B831), "", concatenate("R", ROW()))</f>
        <v/>
      </c>
      <c r="B831" s="9" t="str">
        <f>IFERROR(__xludf.DUMMYFUNCTION(" QUERY(Request_Import!A831:H831, ""Select B"")"),"")</f>
        <v/>
      </c>
      <c r="C831" s="1" t="str">
        <f>IFERROR(__xludf.DUMMYFUNCTION(" QUERY(Request_Import!A831:H831, ""Select C"")"),"")</f>
        <v/>
      </c>
      <c r="D831" s="1" t="str">
        <f>IFERROR(__xludf.DUMMYFUNCTION(" QUERY(Request_Import!A831:H831, ""Select D"")"),"")</f>
        <v/>
      </c>
      <c r="E831" s="1" t="str">
        <f>IFERROR(__xludf.DUMMYFUNCTION(" QUERY(Request_Import!A831:H831, ""Select E"")"),"")</f>
        <v/>
      </c>
      <c r="F831" s="1" t="str">
        <f>IFERROR(__xludf.DUMMYFUNCTION(" QUERY(Request_Import!A831:H831, ""Select G"")"),"")</f>
        <v/>
      </c>
      <c r="G831" s="1" t="str">
        <f>IFERROR(__xludf.DUMMYFUNCTION(" QUERY(Request_Import!A831:H831, ""Select H"")"),"")</f>
        <v/>
      </c>
      <c r="H831" s="1" t="str">
        <f>IFERROR(__xludf.DUMMYFUNCTION(" IF(ISBLANK(B831), """", TIMEVALUE(ARRAYFORMULA(QUERY(Request_Import!D831:K831, ""Select I""))))"),"")</f>
        <v/>
      </c>
      <c r="I831" s="1" t="str">
        <f>IFERROR(__xludf.DUMMYFUNCTION(" QUERY(Request_Import!A831:J831, ""Select F"")"),"")</f>
        <v/>
      </c>
      <c r="J831" s="1" t="str">
        <f>IFERROR(__xludf.DUMMYFUNCTION(" QUERY(Request_Import!A831:J831, ""Select J"")"),"")</f>
        <v/>
      </c>
    </row>
    <row r="832">
      <c r="A832" s="9" t="str">
        <f t="array" ref="A832">IF(ISBLANK(B832), "", concatenate("R", ROW()))</f>
        <v/>
      </c>
      <c r="B832" s="9" t="str">
        <f>IFERROR(__xludf.DUMMYFUNCTION(" QUERY(Request_Import!A832:H832, ""Select B"")"),"")</f>
        <v/>
      </c>
      <c r="C832" s="1" t="str">
        <f>IFERROR(__xludf.DUMMYFUNCTION(" QUERY(Request_Import!A832:H832, ""Select C"")"),"")</f>
        <v/>
      </c>
      <c r="D832" s="1" t="str">
        <f>IFERROR(__xludf.DUMMYFUNCTION(" QUERY(Request_Import!A832:H832, ""Select D"")"),"")</f>
        <v/>
      </c>
      <c r="E832" s="1" t="str">
        <f>IFERROR(__xludf.DUMMYFUNCTION(" QUERY(Request_Import!A832:H832, ""Select E"")"),"")</f>
        <v/>
      </c>
      <c r="F832" s="1" t="str">
        <f>IFERROR(__xludf.DUMMYFUNCTION(" QUERY(Request_Import!A832:H832, ""Select G"")"),"")</f>
        <v/>
      </c>
      <c r="G832" s="1" t="str">
        <f>IFERROR(__xludf.DUMMYFUNCTION(" QUERY(Request_Import!A832:H832, ""Select H"")"),"")</f>
        <v/>
      </c>
      <c r="H832" s="1" t="str">
        <f>IFERROR(__xludf.DUMMYFUNCTION(" IF(ISBLANK(B832), """", TIMEVALUE(ARRAYFORMULA(QUERY(Request_Import!D832:K832, ""Select I""))))"),"")</f>
        <v/>
      </c>
      <c r="I832" s="1" t="str">
        <f>IFERROR(__xludf.DUMMYFUNCTION(" QUERY(Request_Import!A832:J832, ""Select F"")"),"")</f>
        <v/>
      </c>
      <c r="J832" s="1" t="str">
        <f>IFERROR(__xludf.DUMMYFUNCTION(" QUERY(Request_Import!A832:J832, ""Select J"")"),"")</f>
        <v/>
      </c>
    </row>
    <row r="833">
      <c r="A833" s="9" t="str">
        <f t="array" ref="A833">IF(ISBLANK(B833), "", concatenate("R", ROW()))</f>
        <v/>
      </c>
      <c r="B833" s="9" t="str">
        <f>IFERROR(__xludf.DUMMYFUNCTION(" QUERY(Request_Import!A833:H833, ""Select B"")"),"")</f>
        <v/>
      </c>
      <c r="C833" s="1" t="str">
        <f>IFERROR(__xludf.DUMMYFUNCTION(" QUERY(Request_Import!A833:H833, ""Select C"")"),"")</f>
        <v/>
      </c>
      <c r="D833" s="1" t="str">
        <f>IFERROR(__xludf.DUMMYFUNCTION(" QUERY(Request_Import!A833:H833, ""Select D"")"),"")</f>
        <v/>
      </c>
      <c r="E833" s="1" t="str">
        <f>IFERROR(__xludf.DUMMYFUNCTION(" QUERY(Request_Import!A833:H833, ""Select E"")"),"")</f>
        <v/>
      </c>
      <c r="F833" s="1" t="str">
        <f>IFERROR(__xludf.DUMMYFUNCTION(" QUERY(Request_Import!A833:H833, ""Select G"")"),"")</f>
        <v/>
      </c>
      <c r="G833" s="1" t="str">
        <f>IFERROR(__xludf.DUMMYFUNCTION(" QUERY(Request_Import!A833:H833, ""Select H"")"),"")</f>
        <v/>
      </c>
      <c r="H833" s="1" t="str">
        <f>IFERROR(__xludf.DUMMYFUNCTION(" IF(ISBLANK(B833), """", TIMEVALUE(ARRAYFORMULA(QUERY(Request_Import!D833:K833, ""Select I""))))"),"")</f>
        <v/>
      </c>
      <c r="I833" s="1" t="str">
        <f>IFERROR(__xludf.DUMMYFUNCTION(" QUERY(Request_Import!A833:J833, ""Select F"")"),"")</f>
        <v/>
      </c>
      <c r="J833" s="1" t="str">
        <f>IFERROR(__xludf.DUMMYFUNCTION(" QUERY(Request_Import!A833:J833, ""Select J"")"),"")</f>
        <v/>
      </c>
    </row>
    <row r="834">
      <c r="A834" s="9" t="str">
        <f t="array" ref="A834">IF(ISBLANK(B834), "", concatenate("R", ROW()))</f>
        <v/>
      </c>
      <c r="B834" s="9" t="str">
        <f>IFERROR(__xludf.DUMMYFUNCTION(" QUERY(Request_Import!A834:H834, ""Select B"")"),"")</f>
        <v/>
      </c>
      <c r="C834" s="1" t="str">
        <f>IFERROR(__xludf.DUMMYFUNCTION(" QUERY(Request_Import!A834:H834, ""Select C"")"),"")</f>
        <v/>
      </c>
      <c r="D834" s="1" t="str">
        <f>IFERROR(__xludf.DUMMYFUNCTION(" QUERY(Request_Import!A834:H834, ""Select D"")"),"")</f>
        <v/>
      </c>
      <c r="E834" s="1" t="str">
        <f>IFERROR(__xludf.DUMMYFUNCTION(" QUERY(Request_Import!A834:H834, ""Select E"")"),"")</f>
        <v/>
      </c>
      <c r="F834" s="1" t="str">
        <f>IFERROR(__xludf.DUMMYFUNCTION(" QUERY(Request_Import!A834:H834, ""Select G"")"),"")</f>
        <v/>
      </c>
      <c r="G834" s="1" t="str">
        <f>IFERROR(__xludf.DUMMYFUNCTION(" QUERY(Request_Import!A834:H834, ""Select H"")"),"")</f>
        <v/>
      </c>
      <c r="H834" s="1" t="str">
        <f>IFERROR(__xludf.DUMMYFUNCTION(" IF(ISBLANK(B834), """", TIMEVALUE(ARRAYFORMULA(QUERY(Request_Import!D834:K834, ""Select I""))))"),"")</f>
        <v/>
      </c>
      <c r="I834" s="1" t="str">
        <f>IFERROR(__xludf.DUMMYFUNCTION(" QUERY(Request_Import!A834:J834, ""Select F"")"),"")</f>
        <v/>
      </c>
      <c r="J834" s="1" t="str">
        <f>IFERROR(__xludf.DUMMYFUNCTION(" QUERY(Request_Import!A834:J834, ""Select J"")"),"")</f>
        <v/>
      </c>
    </row>
    <row r="835">
      <c r="A835" s="9" t="str">
        <f t="array" ref="A835">IF(ISBLANK(B835), "", concatenate("R", ROW()))</f>
        <v/>
      </c>
      <c r="B835" s="9" t="str">
        <f>IFERROR(__xludf.DUMMYFUNCTION(" QUERY(Request_Import!A835:H835, ""Select B"")"),"")</f>
        <v/>
      </c>
      <c r="C835" s="1" t="str">
        <f>IFERROR(__xludf.DUMMYFUNCTION(" QUERY(Request_Import!A835:H835, ""Select C"")"),"")</f>
        <v/>
      </c>
      <c r="D835" s="1" t="str">
        <f>IFERROR(__xludf.DUMMYFUNCTION(" QUERY(Request_Import!A835:H835, ""Select D"")"),"")</f>
        <v/>
      </c>
      <c r="E835" s="1" t="str">
        <f>IFERROR(__xludf.DUMMYFUNCTION(" QUERY(Request_Import!A835:H835, ""Select E"")"),"")</f>
        <v/>
      </c>
      <c r="F835" s="1" t="str">
        <f>IFERROR(__xludf.DUMMYFUNCTION(" QUERY(Request_Import!A835:H835, ""Select G"")"),"")</f>
        <v/>
      </c>
      <c r="G835" s="1" t="str">
        <f>IFERROR(__xludf.DUMMYFUNCTION(" QUERY(Request_Import!A835:H835, ""Select H"")"),"")</f>
        <v/>
      </c>
      <c r="H835" s="1" t="str">
        <f>IFERROR(__xludf.DUMMYFUNCTION(" IF(ISBLANK(B835), """", TIMEVALUE(ARRAYFORMULA(QUERY(Request_Import!D835:K835, ""Select I""))))"),"")</f>
        <v/>
      </c>
      <c r="I835" s="1" t="str">
        <f>IFERROR(__xludf.DUMMYFUNCTION(" QUERY(Request_Import!A835:J835, ""Select F"")"),"")</f>
        <v/>
      </c>
      <c r="J835" s="1" t="str">
        <f>IFERROR(__xludf.DUMMYFUNCTION(" QUERY(Request_Import!A835:J835, ""Select J"")"),"")</f>
        <v/>
      </c>
    </row>
    <row r="836">
      <c r="A836" s="9" t="str">
        <f t="array" ref="A836">IF(ISBLANK(B836), "", concatenate("R", ROW()))</f>
        <v/>
      </c>
      <c r="B836" s="9" t="str">
        <f>IFERROR(__xludf.DUMMYFUNCTION(" QUERY(Request_Import!A836:H836, ""Select B"")"),"")</f>
        <v/>
      </c>
      <c r="C836" s="1" t="str">
        <f>IFERROR(__xludf.DUMMYFUNCTION(" QUERY(Request_Import!A836:H836, ""Select C"")"),"")</f>
        <v/>
      </c>
      <c r="D836" s="1" t="str">
        <f>IFERROR(__xludf.DUMMYFUNCTION(" QUERY(Request_Import!A836:H836, ""Select D"")"),"")</f>
        <v/>
      </c>
      <c r="E836" s="1" t="str">
        <f>IFERROR(__xludf.DUMMYFUNCTION(" QUERY(Request_Import!A836:H836, ""Select E"")"),"")</f>
        <v/>
      </c>
      <c r="F836" s="1" t="str">
        <f>IFERROR(__xludf.DUMMYFUNCTION(" QUERY(Request_Import!A836:H836, ""Select G"")"),"")</f>
        <v/>
      </c>
      <c r="G836" s="1" t="str">
        <f>IFERROR(__xludf.DUMMYFUNCTION(" QUERY(Request_Import!A836:H836, ""Select H"")"),"")</f>
        <v/>
      </c>
      <c r="H836" s="1" t="str">
        <f>IFERROR(__xludf.DUMMYFUNCTION(" IF(ISBLANK(B836), """", TIMEVALUE(ARRAYFORMULA(QUERY(Request_Import!D836:K836, ""Select I""))))"),"")</f>
        <v/>
      </c>
      <c r="I836" s="1" t="str">
        <f>IFERROR(__xludf.DUMMYFUNCTION(" QUERY(Request_Import!A836:J836, ""Select F"")"),"")</f>
        <v/>
      </c>
      <c r="J836" s="1" t="str">
        <f>IFERROR(__xludf.DUMMYFUNCTION(" QUERY(Request_Import!A836:J836, ""Select J"")"),"")</f>
        <v/>
      </c>
    </row>
    <row r="837">
      <c r="A837" s="9" t="str">
        <f t="array" ref="A837">IF(ISBLANK(B837), "", concatenate("R", ROW()))</f>
        <v/>
      </c>
      <c r="B837" s="9" t="str">
        <f>IFERROR(__xludf.DUMMYFUNCTION(" QUERY(Request_Import!A837:H837, ""Select B"")"),"")</f>
        <v/>
      </c>
      <c r="C837" s="1" t="str">
        <f>IFERROR(__xludf.DUMMYFUNCTION(" QUERY(Request_Import!A837:H837, ""Select C"")"),"")</f>
        <v/>
      </c>
      <c r="D837" s="1" t="str">
        <f>IFERROR(__xludf.DUMMYFUNCTION(" QUERY(Request_Import!A837:H837, ""Select D"")"),"")</f>
        <v/>
      </c>
      <c r="E837" s="1" t="str">
        <f>IFERROR(__xludf.DUMMYFUNCTION(" QUERY(Request_Import!A837:H837, ""Select E"")"),"")</f>
        <v/>
      </c>
      <c r="F837" s="1" t="str">
        <f>IFERROR(__xludf.DUMMYFUNCTION(" QUERY(Request_Import!A837:H837, ""Select G"")"),"")</f>
        <v/>
      </c>
      <c r="G837" s="1" t="str">
        <f>IFERROR(__xludf.DUMMYFUNCTION(" QUERY(Request_Import!A837:H837, ""Select H"")"),"")</f>
        <v/>
      </c>
      <c r="H837" s="1" t="str">
        <f>IFERROR(__xludf.DUMMYFUNCTION(" IF(ISBLANK(B837), """", TIMEVALUE(ARRAYFORMULA(QUERY(Request_Import!D837:K837, ""Select I""))))"),"")</f>
        <v/>
      </c>
      <c r="I837" s="1" t="str">
        <f>IFERROR(__xludf.DUMMYFUNCTION(" QUERY(Request_Import!A837:J837, ""Select F"")"),"")</f>
        <v/>
      </c>
      <c r="J837" s="1" t="str">
        <f>IFERROR(__xludf.DUMMYFUNCTION(" QUERY(Request_Import!A837:J837, ""Select J"")"),"")</f>
        <v/>
      </c>
    </row>
    <row r="838">
      <c r="A838" s="9" t="str">
        <f t="array" ref="A838">IF(ISBLANK(B838), "", concatenate("R", ROW()))</f>
        <v/>
      </c>
      <c r="B838" s="9" t="str">
        <f>IFERROR(__xludf.DUMMYFUNCTION(" QUERY(Request_Import!A838:H838, ""Select B"")"),"")</f>
        <v/>
      </c>
      <c r="C838" s="1" t="str">
        <f>IFERROR(__xludf.DUMMYFUNCTION(" QUERY(Request_Import!A838:H838, ""Select C"")"),"")</f>
        <v/>
      </c>
      <c r="D838" s="1" t="str">
        <f>IFERROR(__xludf.DUMMYFUNCTION(" QUERY(Request_Import!A838:H838, ""Select D"")"),"")</f>
        <v/>
      </c>
      <c r="E838" s="1" t="str">
        <f>IFERROR(__xludf.DUMMYFUNCTION(" QUERY(Request_Import!A838:H838, ""Select E"")"),"")</f>
        <v/>
      </c>
      <c r="F838" s="1" t="str">
        <f>IFERROR(__xludf.DUMMYFUNCTION(" QUERY(Request_Import!A838:H838, ""Select G"")"),"")</f>
        <v/>
      </c>
      <c r="G838" s="1" t="str">
        <f>IFERROR(__xludf.DUMMYFUNCTION(" QUERY(Request_Import!A838:H838, ""Select H"")"),"")</f>
        <v/>
      </c>
      <c r="H838" s="1" t="str">
        <f>IFERROR(__xludf.DUMMYFUNCTION(" IF(ISBLANK(B838), """", TIMEVALUE(ARRAYFORMULA(QUERY(Request_Import!D838:K838, ""Select I""))))"),"")</f>
        <v/>
      </c>
      <c r="I838" s="1" t="str">
        <f>IFERROR(__xludf.DUMMYFUNCTION(" QUERY(Request_Import!A838:J838, ""Select F"")"),"")</f>
        <v/>
      </c>
      <c r="J838" s="1" t="str">
        <f>IFERROR(__xludf.DUMMYFUNCTION(" QUERY(Request_Import!A838:J838, ""Select J"")"),"")</f>
        <v/>
      </c>
    </row>
    <row r="839">
      <c r="A839" s="9" t="str">
        <f t="array" ref="A839">IF(ISBLANK(B839), "", concatenate("R", ROW()))</f>
        <v/>
      </c>
      <c r="B839" s="9" t="str">
        <f>IFERROR(__xludf.DUMMYFUNCTION(" QUERY(Request_Import!A839:H839, ""Select B"")"),"")</f>
        <v/>
      </c>
      <c r="C839" s="1" t="str">
        <f>IFERROR(__xludf.DUMMYFUNCTION(" QUERY(Request_Import!A839:H839, ""Select C"")"),"")</f>
        <v/>
      </c>
      <c r="D839" s="1" t="str">
        <f>IFERROR(__xludf.DUMMYFUNCTION(" QUERY(Request_Import!A839:H839, ""Select D"")"),"")</f>
        <v/>
      </c>
      <c r="E839" s="1" t="str">
        <f>IFERROR(__xludf.DUMMYFUNCTION(" QUERY(Request_Import!A839:H839, ""Select E"")"),"")</f>
        <v/>
      </c>
      <c r="F839" s="1" t="str">
        <f>IFERROR(__xludf.DUMMYFUNCTION(" QUERY(Request_Import!A839:H839, ""Select G"")"),"")</f>
        <v/>
      </c>
      <c r="G839" s="1" t="str">
        <f>IFERROR(__xludf.DUMMYFUNCTION(" QUERY(Request_Import!A839:H839, ""Select H"")"),"")</f>
        <v/>
      </c>
      <c r="H839" s="1" t="str">
        <f>IFERROR(__xludf.DUMMYFUNCTION(" IF(ISBLANK(B839), """", TIMEVALUE(ARRAYFORMULA(QUERY(Request_Import!D839:K839, ""Select I""))))"),"")</f>
        <v/>
      </c>
      <c r="I839" s="1" t="str">
        <f>IFERROR(__xludf.DUMMYFUNCTION(" QUERY(Request_Import!A839:J839, ""Select F"")"),"")</f>
        <v/>
      </c>
      <c r="J839" s="1" t="str">
        <f>IFERROR(__xludf.DUMMYFUNCTION(" QUERY(Request_Import!A839:J839, ""Select J"")"),"")</f>
        <v/>
      </c>
    </row>
    <row r="840">
      <c r="A840" s="9" t="str">
        <f t="array" ref="A840">IF(ISBLANK(B840), "", concatenate("R", ROW()))</f>
        <v/>
      </c>
      <c r="B840" s="9" t="str">
        <f>IFERROR(__xludf.DUMMYFUNCTION(" QUERY(Request_Import!A840:H840, ""Select B"")"),"")</f>
        <v/>
      </c>
      <c r="C840" s="1" t="str">
        <f>IFERROR(__xludf.DUMMYFUNCTION(" QUERY(Request_Import!A840:H840, ""Select C"")"),"")</f>
        <v/>
      </c>
      <c r="D840" s="1" t="str">
        <f>IFERROR(__xludf.DUMMYFUNCTION(" QUERY(Request_Import!A840:H840, ""Select D"")"),"")</f>
        <v/>
      </c>
      <c r="E840" s="1" t="str">
        <f>IFERROR(__xludf.DUMMYFUNCTION(" QUERY(Request_Import!A840:H840, ""Select E"")"),"")</f>
        <v/>
      </c>
      <c r="F840" s="1" t="str">
        <f>IFERROR(__xludf.DUMMYFUNCTION(" QUERY(Request_Import!A840:H840, ""Select G"")"),"")</f>
        <v/>
      </c>
      <c r="G840" s="1" t="str">
        <f>IFERROR(__xludf.DUMMYFUNCTION(" QUERY(Request_Import!A840:H840, ""Select H"")"),"")</f>
        <v/>
      </c>
      <c r="H840" s="1" t="str">
        <f>IFERROR(__xludf.DUMMYFUNCTION(" IF(ISBLANK(B840), """", TIMEVALUE(ARRAYFORMULA(QUERY(Request_Import!D840:K840, ""Select I""))))"),"")</f>
        <v/>
      </c>
      <c r="I840" s="1" t="str">
        <f>IFERROR(__xludf.DUMMYFUNCTION(" QUERY(Request_Import!A840:J840, ""Select F"")"),"")</f>
        <v/>
      </c>
      <c r="J840" s="1" t="str">
        <f>IFERROR(__xludf.DUMMYFUNCTION(" QUERY(Request_Import!A840:J840, ""Select J"")"),"")</f>
        <v/>
      </c>
    </row>
    <row r="841">
      <c r="A841" s="9" t="str">
        <f t="array" ref="A841">IF(ISBLANK(B841), "", concatenate("R", ROW()))</f>
        <v/>
      </c>
      <c r="B841" s="9" t="str">
        <f>IFERROR(__xludf.DUMMYFUNCTION(" QUERY(Request_Import!A841:H841, ""Select B"")"),"")</f>
        <v/>
      </c>
      <c r="C841" s="1" t="str">
        <f>IFERROR(__xludf.DUMMYFUNCTION(" QUERY(Request_Import!A841:H841, ""Select C"")"),"")</f>
        <v/>
      </c>
      <c r="D841" s="1" t="str">
        <f>IFERROR(__xludf.DUMMYFUNCTION(" QUERY(Request_Import!A841:H841, ""Select D"")"),"")</f>
        <v/>
      </c>
      <c r="E841" s="1" t="str">
        <f>IFERROR(__xludf.DUMMYFUNCTION(" QUERY(Request_Import!A841:H841, ""Select E"")"),"")</f>
        <v/>
      </c>
      <c r="F841" s="1" t="str">
        <f>IFERROR(__xludf.DUMMYFUNCTION(" QUERY(Request_Import!A841:H841, ""Select G"")"),"")</f>
        <v/>
      </c>
      <c r="G841" s="1" t="str">
        <f>IFERROR(__xludf.DUMMYFUNCTION(" QUERY(Request_Import!A841:H841, ""Select H"")"),"")</f>
        <v/>
      </c>
      <c r="H841" s="1" t="str">
        <f>IFERROR(__xludf.DUMMYFUNCTION(" IF(ISBLANK(B841), """", TIMEVALUE(ARRAYFORMULA(QUERY(Request_Import!D841:K841, ""Select I""))))"),"")</f>
        <v/>
      </c>
      <c r="I841" s="1" t="str">
        <f>IFERROR(__xludf.DUMMYFUNCTION(" QUERY(Request_Import!A841:J841, ""Select F"")"),"")</f>
        <v/>
      </c>
      <c r="J841" s="1" t="str">
        <f>IFERROR(__xludf.DUMMYFUNCTION(" QUERY(Request_Import!A841:J841, ""Select J"")"),"")</f>
        <v/>
      </c>
    </row>
    <row r="842">
      <c r="A842" s="9" t="str">
        <f t="array" ref="A842">IF(ISBLANK(B842), "", concatenate("R", ROW()))</f>
        <v/>
      </c>
      <c r="B842" s="9" t="str">
        <f>IFERROR(__xludf.DUMMYFUNCTION(" QUERY(Request_Import!A842:H842, ""Select B"")"),"")</f>
        <v/>
      </c>
      <c r="C842" s="1" t="str">
        <f>IFERROR(__xludf.DUMMYFUNCTION(" QUERY(Request_Import!A842:H842, ""Select C"")"),"")</f>
        <v/>
      </c>
      <c r="D842" s="1" t="str">
        <f>IFERROR(__xludf.DUMMYFUNCTION(" QUERY(Request_Import!A842:H842, ""Select D"")"),"")</f>
        <v/>
      </c>
      <c r="E842" s="1" t="str">
        <f>IFERROR(__xludf.DUMMYFUNCTION(" QUERY(Request_Import!A842:H842, ""Select E"")"),"")</f>
        <v/>
      </c>
      <c r="F842" s="1" t="str">
        <f>IFERROR(__xludf.DUMMYFUNCTION(" QUERY(Request_Import!A842:H842, ""Select G"")"),"")</f>
        <v/>
      </c>
      <c r="G842" s="1" t="str">
        <f>IFERROR(__xludf.DUMMYFUNCTION(" QUERY(Request_Import!A842:H842, ""Select H"")"),"")</f>
        <v/>
      </c>
      <c r="H842" s="1" t="str">
        <f>IFERROR(__xludf.DUMMYFUNCTION(" IF(ISBLANK(B842), """", TIMEVALUE(ARRAYFORMULA(QUERY(Request_Import!D842:K842, ""Select I""))))"),"")</f>
        <v/>
      </c>
      <c r="I842" s="1" t="str">
        <f>IFERROR(__xludf.DUMMYFUNCTION(" QUERY(Request_Import!A842:J842, ""Select F"")"),"")</f>
        <v/>
      </c>
      <c r="J842" s="1" t="str">
        <f>IFERROR(__xludf.DUMMYFUNCTION(" QUERY(Request_Import!A842:J842, ""Select J"")"),"")</f>
        <v/>
      </c>
    </row>
    <row r="843">
      <c r="A843" s="9" t="str">
        <f t="array" ref="A843">IF(ISBLANK(B843), "", concatenate("R", ROW()))</f>
        <v/>
      </c>
      <c r="B843" s="9" t="str">
        <f>IFERROR(__xludf.DUMMYFUNCTION(" QUERY(Request_Import!A843:H843, ""Select B"")"),"")</f>
        <v/>
      </c>
      <c r="C843" s="1" t="str">
        <f>IFERROR(__xludf.DUMMYFUNCTION(" QUERY(Request_Import!A843:H843, ""Select C"")"),"")</f>
        <v/>
      </c>
      <c r="D843" s="1" t="str">
        <f>IFERROR(__xludf.DUMMYFUNCTION(" QUERY(Request_Import!A843:H843, ""Select D"")"),"")</f>
        <v/>
      </c>
      <c r="E843" s="1" t="str">
        <f>IFERROR(__xludf.DUMMYFUNCTION(" QUERY(Request_Import!A843:H843, ""Select E"")"),"")</f>
        <v/>
      </c>
      <c r="F843" s="1" t="str">
        <f>IFERROR(__xludf.DUMMYFUNCTION(" QUERY(Request_Import!A843:H843, ""Select G"")"),"")</f>
        <v/>
      </c>
      <c r="G843" s="1" t="str">
        <f>IFERROR(__xludf.DUMMYFUNCTION(" QUERY(Request_Import!A843:H843, ""Select H"")"),"")</f>
        <v/>
      </c>
      <c r="H843" s="1" t="str">
        <f>IFERROR(__xludf.DUMMYFUNCTION(" IF(ISBLANK(B843), """", TIMEVALUE(ARRAYFORMULA(QUERY(Request_Import!D843:K843, ""Select I""))))"),"")</f>
        <v/>
      </c>
      <c r="I843" s="1" t="str">
        <f>IFERROR(__xludf.DUMMYFUNCTION(" QUERY(Request_Import!A843:J843, ""Select F"")"),"")</f>
        <v/>
      </c>
      <c r="J843" s="1" t="str">
        <f>IFERROR(__xludf.DUMMYFUNCTION(" QUERY(Request_Import!A843:J843, ""Select J"")"),"")</f>
        <v/>
      </c>
    </row>
    <row r="844">
      <c r="A844" s="9" t="str">
        <f t="array" ref="A844">IF(ISBLANK(B844), "", concatenate("R", ROW()))</f>
        <v/>
      </c>
      <c r="B844" s="9" t="str">
        <f>IFERROR(__xludf.DUMMYFUNCTION(" QUERY(Request_Import!A844:H844, ""Select B"")"),"")</f>
        <v/>
      </c>
      <c r="C844" s="1" t="str">
        <f>IFERROR(__xludf.DUMMYFUNCTION(" QUERY(Request_Import!A844:H844, ""Select C"")"),"")</f>
        <v/>
      </c>
      <c r="D844" s="1" t="str">
        <f>IFERROR(__xludf.DUMMYFUNCTION(" QUERY(Request_Import!A844:H844, ""Select D"")"),"")</f>
        <v/>
      </c>
      <c r="E844" s="1" t="str">
        <f>IFERROR(__xludf.DUMMYFUNCTION(" QUERY(Request_Import!A844:H844, ""Select E"")"),"")</f>
        <v/>
      </c>
      <c r="F844" s="1" t="str">
        <f>IFERROR(__xludf.DUMMYFUNCTION(" QUERY(Request_Import!A844:H844, ""Select G"")"),"")</f>
        <v/>
      </c>
      <c r="G844" s="1" t="str">
        <f>IFERROR(__xludf.DUMMYFUNCTION(" QUERY(Request_Import!A844:H844, ""Select H"")"),"")</f>
        <v/>
      </c>
      <c r="H844" s="1" t="str">
        <f>IFERROR(__xludf.DUMMYFUNCTION(" IF(ISBLANK(B844), """", TIMEVALUE(ARRAYFORMULA(QUERY(Request_Import!D844:K844, ""Select I""))))"),"")</f>
        <v/>
      </c>
      <c r="I844" s="1" t="str">
        <f>IFERROR(__xludf.DUMMYFUNCTION(" QUERY(Request_Import!A844:J844, ""Select F"")"),"")</f>
        <v/>
      </c>
      <c r="J844" s="1" t="str">
        <f>IFERROR(__xludf.DUMMYFUNCTION(" QUERY(Request_Import!A844:J844, ""Select J"")"),"")</f>
        <v/>
      </c>
    </row>
    <row r="845">
      <c r="A845" s="9" t="str">
        <f t="array" ref="A845">IF(ISBLANK(B845), "", concatenate("R", ROW()))</f>
        <v/>
      </c>
      <c r="B845" s="9" t="str">
        <f>IFERROR(__xludf.DUMMYFUNCTION(" QUERY(Request_Import!A845:H845, ""Select B"")"),"")</f>
        <v/>
      </c>
      <c r="C845" s="1" t="str">
        <f>IFERROR(__xludf.DUMMYFUNCTION(" QUERY(Request_Import!A845:H845, ""Select C"")"),"")</f>
        <v/>
      </c>
      <c r="D845" s="1" t="str">
        <f>IFERROR(__xludf.DUMMYFUNCTION(" QUERY(Request_Import!A845:H845, ""Select D"")"),"")</f>
        <v/>
      </c>
      <c r="E845" s="1" t="str">
        <f>IFERROR(__xludf.DUMMYFUNCTION(" QUERY(Request_Import!A845:H845, ""Select E"")"),"")</f>
        <v/>
      </c>
      <c r="F845" s="1" t="str">
        <f>IFERROR(__xludf.DUMMYFUNCTION(" QUERY(Request_Import!A845:H845, ""Select G"")"),"")</f>
        <v/>
      </c>
      <c r="G845" s="1" t="str">
        <f>IFERROR(__xludf.DUMMYFUNCTION(" QUERY(Request_Import!A845:H845, ""Select H"")"),"")</f>
        <v/>
      </c>
      <c r="H845" s="1" t="str">
        <f>IFERROR(__xludf.DUMMYFUNCTION(" IF(ISBLANK(B845), """", TIMEVALUE(ARRAYFORMULA(QUERY(Request_Import!D845:K845, ""Select I""))))"),"")</f>
        <v/>
      </c>
      <c r="I845" s="1" t="str">
        <f>IFERROR(__xludf.DUMMYFUNCTION(" QUERY(Request_Import!A845:J845, ""Select F"")"),"")</f>
        <v/>
      </c>
      <c r="J845" s="1" t="str">
        <f>IFERROR(__xludf.DUMMYFUNCTION(" QUERY(Request_Import!A845:J845, ""Select J"")"),"")</f>
        <v/>
      </c>
    </row>
    <row r="846">
      <c r="A846" s="9" t="str">
        <f t="array" ref="A846">IF(ISBLANK(B846), "", concatenate("R", ROW()))</f>
        <v/>
      </c>
      <c r="B846" s="9" t="str">
        <f>IFERROR(__xludf.DUMMYFUNCTION(" QUERY(Request_Import!A846:H846, ""Select B"")"),"")</f>
        <v/>
      </c>
      <c r="C846" s="1" t="str">
        <f>IFERROR(__xludf.DUMMYFUNCTION(" QUERY(Request_Import!A846:H846, ""Select C"")"),"")</f>
        <v/>
      </c>
      <c r="D846" s="1" t="str">
        <f>IFERROR(__xludf.DUMMYFUNCTION(" QUERY(Request_Import!A846:H846, ""Select D"")"),"")</f>
        <v/>
      </c>
      <c r="E846" s="1" t="str">
        <f>IFERROR(__xludf.DUMMYFUNCTION(" QUERY(Request_Import!A846:H846, ""Select E"")"),"")</f>
        <v/>
      </c>
      <c r="F846" s="1" t="str">
        <f>IFERROR(__xludf.DUMMYFUNCTION(" QUERY(Request_Import!A846:H846, ""Select G"")"),"")</f>
        <v/>
      </c>
      <c r="G846" s="1" t="str">
        <f>IFERROR(__xludf.DUMMYFUNCTION(" QUERY(Request_Import!A846:H846, ""Select H"")"),"")</f>
        <v/>
      </c>
      <c r="H846" s="1" t="str">
        <f>IFERROR(__xludf.DUMMYFUNCTION(" IF(ISBLANK(B846), """", TIMEVALUE(ARRAYFORMULA(QUERY(Request_Import!D846:K846, ""Select I""))))"),"")</f>
        <v/>
      </c>
      <c r="I846" s="1" t="str">
        <f>IFERROR(__xludf.DUMMYFUNCTION(" QUERY(Request_Import!A846:J846, ""Select F"")"),"")</f>
        <v/>
      </c>
      <c r="J846" s="1" t="str">
        <f>IFERROR(__xludf.DUMMYFUNCTION(" QUERY(Request_Import!A846:J846, ""Select J"")"),"")</f>
        <v/>
      </c>
    </row>
    <row r="847">
      <c r="A847" s="9" t="str">
        <f t="array" ref="A847">IF(ISBLANK(B847), "", concatenate("R", ROW()))</f>
        <v/>
      </c>
      <c r="B847" s="9" t="str">
        <f>IFERROR(__xludf.DUMMYFUNCTION(" QUERY(Request_Import!A847:H847, ""Select B"")"),"")</f>
        <v/>
      </c>
      <c r="C847" s="1" t="str">
        <f>IFERROR(__xludf.DUMMYFUNCTION(" QUERY(Request_Import!A847:H847, ""Select C"")"),"")</f>
        <v/>
      </c>
      <c r="D847" s="1" t="str">
        <f>IFERROR(__xludf.DUMMYFUNCTION(" QUERY(Request_Import!A847:H847, ""Select D"")"),"")</f>
        <v/>
      </c>
      <c r="E847" s="1" t="str">
        <f>IFERROR(__xludf.DUMMYFUNCTION(" QUERY(Request_Import!A847:H847, ""Select E"")"),"")</f>
        <v/>
      </c>
      <c r="F847" s="1" t="str">
        <f>IFERROR(__xludf.DUMMYFUNCTION(" QUERY(Request_Import!A847:H847, ""Select G"")"),"")</f>
        <v/>
      </c>
      <c r="G847" s="1" t="str">
        <f>IFERROR(__xludf.DUMMYFUNCTION(" QUERY(Request_Import!A847:H847, ""Select H"")"),"")</f>
        <v/>
      </c>
      <c r="H847" s="1" t="str">
        <f>IFERROR(__xludf.DUMMYFUNCTION(" IF(ISBLANK(B847), """", TIMEVALUE(ARRAYFORMULA(QUERY(Request_Import!D847:K847, ""Select I""))))"),"")</f>
        <v/>
      </c>
      <c r="I847" s="1" t="str">
        <f>IFERROR(__xludf.DUMMYFUNCTION(" QUERY(Request_Import!A847:J847, ""Select F"")"),"")</f>
        <v/>
      </c>
      <c r="J847" s="1" t="str">
        <f>IFERROR(__xludf.DUMMYFUNCTION(" QUERY(Request_Import!A847:J847, ""Select J"")"),"")</f>
        <v/>
      </c>
    </row>
    <row r="848">
      <c r="A848" s="9" t="str">
        <f t="array" ref="A848">IF(ISBLANK(B848), "", concatenate("R", ROW()))</f>
        <v/>
      </c>
      <c r="B848" s="9" t="str">
        <f>IFERROR(__xludf.DUMMYFUNCTION(" QUERY(Request_Import!A848:H848, ""Select B"")"),"")</f>
        <v/>
      </c>
      <c r="C848" s="1" t="str">
        <f>IFERROR(__xludf.DUMMYFUNCTION(" QUERY(Request_Import!A848:H848, ""Select C"")"),"")</f>
        <v/>
      </c>
      <c r="D848" s="1" t="str">
        <f>IFERROR(__xludf.DUMMYFUNCTION(" QUERY(Request_Import!A848:H848, ""Select D"")"),"")</f>
        <v/>
      </c>
      <c r="E848" s="1" t="str">
        <f>IFERROR(__xludf.DUMMYFUNCTION(" QUERY(Request_Import!A848:H848, ""Select E"")"),"")</f>
        <v/>
      </c>
      <c r="F848" s="1" t="str">
        <f>IFERROR(__xludf.DUMMYFUNCTION(" QUERY(Request_Import!A848:H848, ""Select G"")"),"")</f>
        <v/>
      </c>
      <c r="G848" s="1" t="str">
        <f>IFERROR(__xludf.DUMMYFUNCTION(" QUERY(Request_Import!A848:H848, ""Select H"")"),"")</f>
        <v/>
      </c>
      <c r="H848" s="1" t="str">
        <f>IFERROR(__xludf.DUMMYFUNCTION(" IF(ISBLANK(B848), """", TIMEVALUE(ARRAYFORMULA(QUERY(Request_Import!D848:K848, ""Select I""))))"),"")</f>
        <v/>
      </c>
      <c r="I848" s="1" t="str">
        <f>IFERROR(__xludf.DUMMYFUNCTION(" QUERY(Request_Import!A848:J848, ""Select F"")"),"")</f>
        <v/>
      </c>
      <c r="J848" s="1" t="str">
        <f>IFERROR(__xludf.DUMMYFUNCTION(" QUERY(Request_Import!A848:J848, ""Select J"")"),"")</f>
        <v/>
      </c>
    </row>
    <row r="849">
      <c r="A849" s="9" t="str">
        <f t="array" ref="A849">IF(ISBLANK(B849), "", concatenate("R", ROW()))</f>
        <v/>
      </c>
      <c r="B849" s="9" t="str">
        <f>IFERROR(__xludf.DUMMYFUNCTION(" QUERY(Request_Import!A849:H849, ""Select B"")"),"")</f>
        <v/>
      </c>
      <c r="C849" s="1" t="str">
        <f>IFERROR(__xludf.DUMMYFUNCTION(" QUERY(Request_Import!A849:H849, ""Select C"")"),"")</f>
        <v/>
      </c>
      <c r="D849" s="1" t="str">
        <f>IFERROR(__xludf.DUMMYFUNCTION(" QUERY(Request_Import!A849:H849, ""Select D"")"),"")</f>
        <v/>
      </c>
      <c r="E849" s="1" t="str">
        <f>IFERROR(__xludf.DUMMYFUNCTION(" QUERY(Request_Import!A849:H849, ""Select E"")"),"")</f>
        <v/>
      </c>
      <c r="F849" s="1" t="str">
        <f>IFERROR(__xludf.DUMMYFUNCTION(" QUERY(Request_Import!A849:H849, ""Select G"")"),"")</f>
        <v/>
      </c>
      <c r="G849" s="1" t="str">
        <f>IFERROR(__xludf.DUMMYFUNCTION(" QUERY(Request_Import!A849:H849, ""Select H"")"),"")</f>
        <v/>
      </c>
      <c r="H849" s="1" t="str">
        <f>IFERROR(__xludf.DUMMYFUNCTION(" IF(ISBLANK(B849), """", TIMEVALUE(ARRAYFORMULA(QUERY(Request_Import!D849:K849, ""Select I""))))"),"")</f>
        <v/>
      </c>
      <c r="I849" s="1" t="str">
        <f>IFERROR(__xludf.DUMMYFUNCTION(" QUERY(Request_Import!A849:J849, ""Select F"")"),"")</f>
        <v/>
      </c>
      <c r="J849" s="1" t="str">
        <f>IFERROR(__xludf.DUMMYFUNCTION(" QUERY(Request_Import!A849:J849, ""Select J"")"),"")</f>
        <v/>
      </c>
    </row>
    <row r="850">
      <c r="A850" s="9" t="str">
        <f t="array" ref="A850">IF(ISBLANK(B850), "", concatenate("R", ROW()))</f>
        <v/>
      </c>
      <c r="B850" s="9" t="str">
        <f>IFERROR(__xludf.DUMMYFUNCTION(" QUERY(Request_Import!A850:H850, ""Select B"")"),"")</f>
        <v/>
      </c>
      <c r="C850" s="1" t="str">
        <f>IFERROR(__xludf.DUMMYFUNCTION(" QUERY(Request_Import!A850:H850, ""Select C"")"),"")</f>
        <v/>
      </c>
      <c r="D850" s="1" t="str">
        <f>IFERROR(__xludf.DUMMYFUNCTION(" QUERY(Request_Import!A850:H850, ""Select D"")"),"")</f>
        <v/>
      </c>
      <c r="E850" s="1" t="str">
        <f>IFERROR(__xludf.DUMMYFUNCTION(" QUERY(Request_Import!A850:H850, ""Select E"")"),"")</f>
        <v/>
      </c>
      <c r="F850" s="1" t="str">
        <f>IFERROR(__xludf.DUMMYFUNCTION(" QUERY(Request_Import!A850:H850, ""Select G"")"),"")</f>
        <v/>
      </c>
      <c r="G850" s="1" t="str">
        <f>IFERROR(__xludf.DUMMYFUNCTION(" QUERY(Request_Import!A850:H850, ""Select H"")"),"")</f>
        <v/>
      </c>
      <c r="H850" s="1" t="str">
        <f>IFERROR(__xludf.DUMMYFUNCTION(" IF(ISBLANK(B850), """", TIMEVALUE(ARRAYFORMULA(QUERY(Request_Import!D850:K850, ""Select I""))))"),"")</f>
        <v/>
      </c>
      <c r="I850" s="1" t="str">
        <f>IFERROR(__xludf.DUMMYFUNCTION(" QUERY(Request_Import!A850:J850, ""Select F"")"),"")</f>
        <v/>
      </c>
      <c r="J850" s="1" t="str">
        <f>IFERROR(__xludf.DUMMYFUNCTION(" QUERY(Request_Import!A850:J850, ""Select J"")"),"")</f>
        <v/>
      </c>
    </row>
    <row r="851">
      <c r="A851" s="9" t="str">
        <f t="array" ref="A851">IF(ISBLANK(B851), "", concatenate("R", ROW()))</f>
        <v/>
      </c>
      <c r="B851" s="9" t="str">
        <f>IFERROR(__xludf.DUMMYFUNCTION(" QUERY(Request_Import!A851:H851, ""Select B"")"),"")</f>
        <v/>
      </c>
      <c r="C851" s="1" t="str">
        <f>IFERROR(__xludf.DUMMYFUNCTION(" QUERY(Request_Import!A851:H851, ""Select C"")"),"")</f>
        <v/>
      </c>
      <c r="D851" s="1" t="str">
        <f>IFERROR(__xludf.DUMMYFUNCTION(" QUERY(Request_Import!A851:H851, ""Select D"")"),"")</f>
        <v/>
      </c>
      <c r="E851" s="1" t="str">
        <f>IFERROR(__xludf.DUMMYFUNCTION(" QUERY(Request_Import!A851:H851, ""Select E"")"),"")</f>
        <v/>
      </c>
      <c r="F851" s="1" t="str">
        <f>IFERROR(__xludf.DUMMYFUNCTION(" QUERY(Request_Import!A851:H851, ""Select G"")"),"")</f>
        <v/>
      </c>
      <c r="G851" s="1" t="str">
        <f>IFERROR(__xludf.DUMMYFUNCTION(" QUERY(Request_Import!A851:H851, ""Select H"")"),"")</f>
        <v/>
      </c>
      <c r="H851" s="1" t="str">
        <f>IFERROR(__xludf.DUMMYFUNCTION(" IF(ISBLANK(B851), """", TIMEVALUE(ARRAYFORMULA(QUERY(Request_Import!D851:K851, ""Select I""))))"),"")</f>
        <v/>
      </c>
      <c r="I851" s="1" t="str">
        <f>IFERROR(__xludf.DUMMYFUNCTION(" QUERY(Request_Import!A851:J851, ""Select F"")"),"")</f>
        <v/>
      </c>
      <c r="J851" s="1" t="str">
        <f>IFERROR(__xludf.DUMMYFUNCTION(" QUERY(Request_Import!A851:J851, ""Select J"")"),"")</f>
        <v/>
      </c>
    </row>
    <row r="852">
      <c r="A852" s="9" t="str">
        <f t="array" ref="A852">IF(ISBLANK(B852), "", concatenate("R", ROW()))</f>
        <v/>
      </c>
      <c r="B852" s="9" t="str">
        <f>IFERROR(__xludf.DUMMYFUNCTION(" QUERY(Request_Import!A852:H852, ""Select B"")"),"")</f>
        <v/>
      </c>
      <c r="C852" s="1" t="str">
        <f>IFERROR(__xludf.DUMMYFUNCTION(" QUERY(Request_Import!A852:H852, ""Select C"")"),"")</f>
        <v/>
      </c>
      <c r="D852" s="1" t="str">
        <f>IFERROR(__xludf.DUMMYFUNCTION(" QUERY(Request_Import!A852:H852, ""Select D"")"),"")</f>
        <v/>
      </c>
      <c r="E852" s="1" t="str">
        <f>IFERROR(__xludf.DUMMYFUNCTION(" QUERY(Request_Import!A852:H852, ""Select E"")"),"")</f>
        <v/>
      </c>
      <c r="F852" s="1" t="str">
        <f>IFERROR(__xludf.DUMMYFUNCTION(" QUERY(Request_Import!A852:H852, ""Select G"")"),"")</f>
        <v/>
      </c>
      <c r="G852" s="1" t="str">
        <f>IFERROR(__xludf.DUMMYFUNCTION(" QUERY(Request_Import!A852:H852, ""Select H"")"),"")</f>
        <v/>
      </c>
      <c r="H852" s="1" t="str">
        <f>IFERROR(__xludf.DUMMYFUNCTION(" IF(ISBLANK(B852), """", TIMEVALUE(ARRAYFORMULA(QUERY(Request_Import!D852:K852, ""Select I""))))"),"")</f>
        <v/>
      </c>
      <c r="I852" s="1" t="str">
        <f>IFERROR(__xludf.DUMMYFUNCTION(" QUERY(Request_Import!A852:J852, ""Select F"")"),"")</f>
        <v/>
      </c>
      <c r="J852" s="1" t="str">
        <f>IFERROR(__xludf.DUMMYFUNCTION(" QUERY(Request_Import!A852:J852, ""Select J"")"),"")</f>
        <v/>
      </c>
    </row>
    <row r="853">
      <c r="A853" s="9" t="str">
        <f t="array" ref="A853">IF(ISBLANK(B853), "", concatenate("R", ROW()))</f>
        <v/>
      </c>
      <c r="B853" s="9" t="str">
        <f>IFERROR(__xludf.DUMMYFUNCTION(" QUERY(Request_Import!A853:H853, ""Select B"")"),"")</f>
        <v/>
      </c>
      <c r="C853" s="1" t="str">
        <f>IFERROR(__xludf.DUMMYFUNCTION(" QUERY(Request_Import!A853:H853, ""Select C"")"),"")</f>
        <v/>
      </c>
      <c r="D853" s="1" t="str">
        <f>IFERROR(__xludf.DUMMYFUNCTION(" QUERY(Request_Import!A853:H853, ""Select D"")"),"")</f>
        <v/>
      </c>
      <c r="E853" s="1" t="str">
        <f>IFERROR(__xludf.DUMMYFUNCTION(" QUERY(Request_Import!A853:H853, ""Select E"")"),"")</f>
        <v/>
      </c>
      <c r="F853" s="1" t="str">
        <f>IFERROR(__xludf.DUMMYFUNCTION(" QUERY(Request_Import!A853:H853, ""Select G"")"),"")</f>
        <v/>
      </c>
      <c r="G853" s="1" t="str">
        <f>IFERROR(__xludf.DUMMYFUNCTION(" QUERY(Request_Import!A853:H853, ""Select H"")"),"")</f>
        <v/>
      </c>
      <c r="H853" s="1" t="str">
        <f>IFERROR(__xludf.DUMMYFUNCTION(" IF(ISBLANK(B853), """", TIMEVALUE(ARRAYFORMULA(QUERY(Request_Import!D853:K853, ""Select I""))))"),"")</f>
        <v/>
      </c>
      <c r="I853" s="1" t="str">
        <f>IFERROR(__xludf.DUMMYFUNCTION(" QUERY(Request_Import!A853:J853, ""Select F"")"),"")</f>
        <v/>
      </c>
      <c r="J853" s="1" t="str">
        <f>IFERROR(__xludf.DUMMYFUNCTION(" QUERY(Request_Import!A853:J853, ""Select J"")"),"")</f>
        <v/>
      </c>
    </row>
    <row r="854">
      <c r="A854" s="9" t="str">
        <f t="array" ref="A854">IF(ISBLANK(B854), "", concatenate("R", ROW()))</f>
        <v/>
      </c>
      <c r="B854" s="9" t="str">
        <f>IFERROR(__xludf.DUMMYFUNCTION(" QUERY(Request_Import!A854:H854, ""Select B"")"),"")</f>
        <v/>
      </c>
      <c r="C854" s="1" t="str">
        <f>IFERROR(__xludf.DUMMYFUNCTION(" QUERY(Request_Import!A854:H854, ""Select C"")"),"")</f>
        <v/>
      </c>
      <c r="D854" s="1" t="str">
        <f>IFERROR(__xludf.DUMMYFUNCTION(" QUERY(Request_Import!A854:H854, ""Select D"")"),"")</f>
        <v/>
      </c>
      <c r="E854" s="1" t="str">
        <f>IFERROR(__xludf.DUMMYFUNCTION(" QUERY(Request_Import!A854:H854, ""Select E"")"),"")</f>
        <v/>
      </c>
      <c r="F854" s="1" t="str">
        <f>IFERROR(__xludf.DUMMYFUNCTION(" QUERY(Request_Import!A854:H854, ""Select G"")"),"")</f>
        <v/>
      </c>
      <c r="G854" s="1" t="str">
        <f>IFERROR(__xludf.DUMMYFUNCTION(" QUERY(Request_Import!A854:H854, ""Select H"")"),"")</f>
        <v/>
      </c>
      <c r="H854" s="1" t="str">
        <f>IFERROR(__xludf.DUMMYFUNCTION(" IF(ISBLANK(B854), """", TIMEVALUE(ARRAYFORMULA(QUERY(Request_Import!D854:K854, ""Select I""))))"),"")</f>
        <v/>
      </c>
      <c r="I854" s="1" t="str">
        <f>IFERROR(__xludf.DUMMYFUNCTION(" QUERY(Request_Import!A854:J854, ""Select F"")"),"")</f>
        <v/>
      </c>
      <c r="J854" s="1" t="str">
        <f>IFERROR(__xludf.DUMMYFUNCTION(" QUERY(Request_Import!A854:J854, ""Select J"")"),"")</f>
        <v/>
      </c>
    </row>
    <row r="855">
      <c r="A855" s="9" t="str">
        <f t="array" ref="A855">IF(ISBLANK(B855), "", concatenate("R", ROW()))</f>
        <v/>
      </c>
      <c r="B855" s="9" t="str">
        <f>IFERROR(__xludf.DUMMYFUNCTION(" QUERY(Request_Import!A855:H855, ""Select B"")"),"")</f>
        <v/>
      </c>
      <c r="C855" s="1" t="str">
        <f>IFERROR(__xludf.DUMMYFUNCTION(" QUERY(Request_Import!A855:H855, ""Select C"")"),"")</f>
        <v/>
      </c>
      <c r="D855" s="1" t="str">
        <f>IFERROR(__xludf.DUMMYFUNCTION(" QUERY(Request_Import!A855:H855, ""Select D"")"),"")</f>
        <v/>
      </c>
      <c r="E855" s="1" t="str">
        <f>IFERROR(__xludf.DUMMYFUNCTION(" QUERY(Request_Import!A855:H855, ""Select E"")"),"")</f>
        <v/>
      </c>
      <c r="F855" s="1" t="str">
        <f>IFERROR(__xludf.DUMMYFUNCTION(" QUERY(Request_Import!A855:H855, ""Select G"")"),"")</f>
        <v/>
      </c>
      <c r="G855" s="1" t="str">
        <f>IFERROR(__xludf.DUMMYFUNCTION(" QUERY(Request_Import!A855:H855, ""Select H"")"),"")</f>
        <v/>
      </c>
      <c r="H855" s="1" t="str">
        <f>IFERROR(__xludf.DUMMYFUNCTION(" IF(ISBLANK(B855), """", TIMEVALUE(ARRAYFORMULA(QUERY(Request_Import!D855:K855, ""Select I""))))"),"")</f>
        <v/>
      </c>
      <c r="I855" s="1" t="str">
        <f>IFERROR(__xludf.DUMMYFUNCTION(" QUERY(Request_Import!A855:J855, ""Select F"")"),"")</f>
        <v/>
      </c>
      <c r="J855" s="1" t="str">
        <f>IFERROR(__xludf.DUMMYFUNCTION(" QUERY(Request_Import!A855:J855, ""Select J"")"),"")</f>
        <v/>
      </c>
    </row>
    <row r="856">
      <c r="A856" s="9" t="str">
        <f t="array" ref="A856">IF(ISBLANK(B856), "", concatenate("R", ROW()))</f>
        <v/>
      </c>
      <c r="B856" s="9" t="str">
        <f>IFERROR(__xludf.DUMMYFUNCTION(" QUERY(Request_Import!A856:H856, ""Select B"")"),"")</f>
        <v/>
      </c>
      <c r="C856" s="1" t="str">
        <f>IFERROR(__xludf.DUMMYFUNCTION(" QUERY(Request_Import!A856:H856, ""Select C"")"),"")</f>
        <v/>
      </c>
      <c r="D856" s="1" t="str">
        <f>IFERROR(__xludf.DUMMYFUNCTION(" QUERY(Request_Import!A856:H856, ""Select D"")"),"")</f>
        <v/>
      </c>
      <c r="E856" s="1" t="str">
        <f>IFERROR(__xludf.DUMMYFUNCTION(" QUERY(Request_Import!A856:H856, ""Select E"")"),"")</f>
        <v/>
      </c>
      <c r="F856" s="1" t="str">
        <f>IFERROR(__xludf.DUMMYFUNCTION(" QUERY(Request_Import!A856:H856, ""Select G"")"),"")</f>
        <v/>
      </c>
      <c r="G856" s="1" t="str">
        <f>IFERROR(__xludf.DUMMYFUNCTION(" QUERY(Request_Import!A856:H856, ""Select H"")"),"")</f>
        <v/>
      </c>
      <c r="H856" s="1" t="str">
        <f>IFERROR(__xludf.DUMMYFUNCTION(" IF(ISBLANK(B856), """", TIMEVALUE(ARRAYFORMULA(QUERY(Request_Import!D856:K856, ""Select I""))))"),"")</f>
        <v/>
      </c>
      <c r="I856" s="1" t="str">
        <f>IFERROR(__xludf.DUMMYFUNCTION(" QUERY(Request_Import!A856:J856, ""Select F"")"),"")</f>
        <v/>
      </c>
      <c r="J856" s="1" t="str">
        <f>IFERROR(__xludf.DUMMYFUNCTION(" QUERY(Request_Import!A856:J856, ""Select J"")"),"")</f>
        <v/>
      </c>
    </row>
    <row r="857">
      <c r="A857" s="9" t="str">
        <f t="array" ref="A857">IF(ISBLANK(B857), "", concatenate("R", ROW()))</f>
        <v/>
      </c>
      <c r="B857" s="9" t="str">
        <f>IFERROR(__xludf.DUMMYFUNCTION(" QUERY(Request_Import!A857:H857, ""Select B"")"),"")</f>
        <v/>
      </c>
      <c r="C857" s="1" t="str">
        <f>IFERROR(__xludf.DUMMYFUNCTION(" QUERY(Request_Import!A857:H857, ""Select C"")"),"")</f>
        <v/>
      </c>
      <c r="D857" s="1" t="str">
        <f>IFERROR(__xludf.DUMMYFUNCTION(" QUERY(Request_Import!A857:H857, ""Select D"")"),"")</f>
        <v/>
      </c>
      <c r="E857" s="1" t="str">
        <f>IFERROR(__xludf.DUMMYFUNCTION(" QUERY(Request_Import!A857:H857, ""Select E"")"),"")</f>
        <v/>
      </c>
      <c r="F857" s="1" t="str">
        <f>IFERROR(__xludf.DUMMYFUNCTION(" QUERY(Request_Import!A857:H857, ""Select G"")"),"")</f>
        <v/>
      </c>
      <c r="G857" s="1" t="str">
        <f>IFERROR(__xludf.DUMMYFUNCTION(" QUERY(Request_Import!A857:H857, ""Select H"")"),"")</f>
        <v/>
      </c>
      <c r="H857" s="1" t="str">
        <f>IFERROR(__xludf.DUMMYFUNCTION(" IF(ISBLANK(B857), """", TIMEVALUE(ARRAYFORMULA(QUERY(Request_Import!D857:K857, ""Select I""))))"),"")</f>
        <v/>
      </c>
      <c r="I857" s="1" t="str">
        <f>IFERROR(__xludf.DUMMYFUNCTION(" QUERY(Request_Import!A857:J857, ""Select F"")"),"")</f>
        <v/>
      </c>
      <c r="J857" s="1" t="str">
        <f>IFERROR(__xludf.DUMMYFUNCTION(" QUERY(Request_Import!A857:J857, ""Select J"")"),"")</f>
        <v/>
      </c>
    </row>
    <row r="858">
      <c r="A858" s="9" t="str">
        <f t="array" ref="A858">IF(ISBLANK(B858), "", concatenate("R", ROW()))</f>
        <v/>
      </c>
      <c r="B858" s="9" t="str">
        <f>IFERROR(__xludf.DUMMYFUNCTION(" QUERY(Request_Import!A858:H858, ""Select B"")"),"")</f>
        <v/>
      </c>
      <c r="C858" s="1" t="str">
        <f>IFERROR(__xludf.DUMMYFUNCTION(" QUERY(Request_Import!A858:H858, ""Select C"")"),"")</f>
        <v/>
      </c>
      <c r="D858" s="1" t="str">
        <f>IFERROR(__xludf.DUMMYFUNCTION(" QUERY(Request_Import!A858:H858, ""Select D"")"),"")</f>
        <v/>
      </c>
      <c r="E858" s="1" t="str">
        <f>IFERROR(__xludf.DUMMYFUNCTION(" QUERY(Request_Import!A858:H858, ""Select E"")"),"")</f>
        <v/>
      </c>
      <c r="F858" s="1" t="str">
        <f>IFERROR(__xludf.DUMMYFUNCTION(" QUERY(Request_Import!A858:H858, ""Select G"")"),"")</f>
        <v/>
      </c>
      <c r="G858" s="1" t="str">
        <f>IFERROR(__xludf.DUMMYFUNCTION(" QUERY(Request_Import!A858:H858, ""Select H"")"),"")</f>
        <v/>
      </c>
      <c r="H858" s="1" t="str">
        <f>IFERROR(__xludf.DUMMYFUNCTION(" IF(ISBLANK(B858), """", TIMEVALUE(ARRAYFORMULA(QUERY(Request_Import!D858:K858, ""Select I""))))"),"")</f>
        <v/>
      </c>
      <c r="I858" s="1" t="str">
        <f>IFERROR(__xludf.DUMMYFUNCTION(" QUERY(Request_Import!A858:J858, ""Select F"")"),"")</f>
        <v/>
      </c>
      <c r="J858" s="1" t="str">
        <f>IFERROR(__xludf.DUMMYFUNCTION(" QUERY(Request_Import!A858:J858, ""Select J"")"),"")</f>
        <v/>
      </c>
    </row>
    <row r="859">
      <c r="A859" s="9" t="str">
        <f t="array" ref="A859">IF(ISBLANK(B859), "", concatenate("R", ROW()))</f>
        <v/>
      </c>
      <c r="B859" s="9" t="str">
        <f>IFERROR(__xludf.DUMMYFUNCTION(" QUERY(Request_Import!A859:H859, ""Select B"")"),"")</f>
        <v/>
      </c>
      <c r="C859" s="1" t="str">
        <f>IFERROR(__xludf.DUMMYFUNCTION(" QUERY(Request_Import!A859:H859, ""Select C"")"),"")</f>
        <v/>
      </c>
      <c r="D859" s="1" t="str">
        <f>IFERROR(__xludf.DUMMYFUNCTION(" QUERY(Request_Import!A859:H859, ""Select D"")"),"")</f>
        <v/>
      </c>
      <c r="E859" s="1" t="str">
        <f>IFERROR(__xludf.DUMMYFUNCTION(" QUERY(Request_Import!A859:H859, ""Select E"")"),"")</f>
        <v/>
      </c>
      <c r="F859" s="1" t="str">
        <f>IFERROR(__xludf.DUMMYFUNCTION(" QUERY(Request_Import!A859:H859, ""Select G"")"),"")</f>
        <v/>
      </c>
      <c r="G859" s="1" t="str">
        <f>IFERROR(__xludf.DUMMYFUNCTION(" QUERY(Request_Import!A859:H859, ""Select H"")"),"")</f>
        <v/>
      </c>
      <c r="H859" s="1" t="str">
        <f>IFERROR(__xludf.DUMMYFUNCTION(" IF(ISBLANK(B859), """", TIMEVALUE(ARRAYFORMULA(QUERY(Request_Import!D859:K859, ""Select I""))))"),"")</f>
        <v/>
      </c>
      <c r="I859" s="1" t="str">
        <f>IFERROR(__xludf.DUMMYFUNCTION(" QUERY(Request_Import!A859:J859, ""Select F"")"),"")</f>
        <v/>
      </c>
      <c r="J859" s="1" t="str">
        <f>IFERROR(__xludf.DUMMYFUNCTION(" QUERY(Request_Import!A859:J859, ""Select J"")"),"")</f>
        <v/>
      </c>
    </row>
    <row r="860">
      <c r="A860" s="9" t="str">
        <f t="array" ref="A860">IF(ISBLANK(B860), "", concatenate("R", ROW()))</f>
        <v/>
      </c>
      <c r="B860" s="9" t="str">
        <f>IFERROR(__xludf.DUMMYFUNCTION(" QUERY(Request_Import!A860:H860, ""Select B"")"),"")</f>
        <v/>
      </c>
      <c r="C860" s="1" t="str">
        <f>IFERROR(__xludf.DUMMYFUNCTION(" QUERY(Request_Import!A860:H860, ""Select C"")"),"")</f>
        <v/>
      </c>
      <c r="D860" s="1" t="str">
        <f>IFERROR(__xludf.DUMMYFUNCTION(" QUERY(Request_Import!A860:H860, ""Select D"")"),"")</f>
        <v/>
      </c>
      <c r="E860" s="1" t="str">
        <f>IFERROR(__xludf.DUMMYFUNCTION(" QUERY(Request_Import!A860:H860, ""Select E"")"),"")</f>
        <v/>
      </c>
      <c r="F860" s="1" t="str">
        <f>IFERROR(__xludf.DUMMYFUNCTION(" QUERY(Request_Import!A860:H860, ""Select G"")"),"")</f>
        <v/>
      </c>
      <c r="G860" s="1" t="str">
        <f>IFERROR(__xludf.DUMMYFUNCTION(" QUERY(Request_Import!A860:H860, ""Select H"")"),"")</f>
        <v/>
      </c>
      <c r="H860" s="1" t="str">
        <f>IFERROR(__xludf.DUMMYFUNCTION(" IF(ISBLANK(B860), """", TIMEVALUE(ARRAYFORMULA(QUERY(Request_Import!D860:K860, ""Select I""))))"),"")</f>
        <v/>
      </c>
      <c r="I860" s="1" t="str">
        <f>IFERROR(__xludf.DUMMYFUNCTION(" QUERY(Request_Import!A860:J860, ""Select F"")"),"")</f>
        <v/>
      </c>
      <c r="J860" s="1" t="str">
        <f>IFERROR(__xludf.DUMMYFUNCTION(" QUERY(Request_Import!A860:J860, ""Select J"")"),"")</f>
        <v/>
      </c>
    </row>
    <row r="861">
      <c r="A861" s="9" t="str">
        <f t="array" ref="A861">IF(ISBLANK(B861), "", concatenate("R", ROW()))</f>
        <v/>
      </c>
      <c r="B861" s="9" t="str">
        <f>IFERROR(__xludf.DUMMYFUNCTION(" QUERY(Request_Import!A861:H861, ""Select B"")"),"")</f>
        <v/>
      </c>
      <c r="C861" s="1" t="str">
        <f>IFERROR(__xludf.DUMMYFUNCTION(" QUERY(Request_Import!A861:H861, ""Select C"")"),"")</f>
        <v/>
      </c>
      <c r="D861" s="1" t="str">
        <f>IFERROR(__xludf.DUMMYFUNCTION(" QUERY(Request_Import!A861:H861, ""Select D"")"),"")</f>
        <v/>
      </c>
      <c r="E861" s="1" t="str">
        <f>IFERROR(__xludf.DUMMYFUNCTION(" QUERY(Request_Import!A861:H861, ""Select E"")"),"")</f>
        <v/>
      </c>
      <c r="F861" s="1" t="str">
        <f>IFERROR(__xludf.DUMMYFUNCTION(" QUERY(Request_Import!A861:H861, ""Select G"")"),"")</f>
        <v/>
      </c>
      <c r="G861" s="1" t="str">
        <f>IFERROR(__xludf.DUMMYFUNCTION(" QUERY(Request_Import!A861:H861, ""Select H"")"),"")</f>
        <v/>
      </c>
      <c r="H861" s="1" t="str">
        <f>IFERROR(__xludf.DUMMYFUNCTION(" IF(ISBLANK(B861), """", TIMEVALUE(ARRAYFORMULA(QUERY(Request_Import!D861:K861, ""Select I""))))"),"")</f>
        <v/>
      </c>
      <c r="I861" s="1" t="str">
        <f>IFERROR(__xludf.DUMMYFUNCTION(" QUERY(Request_Import!A861:J861, ""Select F"")"),"")</f>
        <v/>
      </c>
      <c r="J861" s="1" t="str">
        <f>IFERROR(__xludf.DUMMYFUNCTION(" QUERY(Request_Import!A861:J861, ""Select J"")"),"")</f>
        <v/>
      </c>
    </row>
    <row r="862">
      <c r="A862" s="9" t="str">
        <f t="array" ref="A862">IF(ISBLANK(B862), "", concatenate("R", ROW()))</f>
        <v/>
      </c>
      <c r="B862" s="9" t="str">
        <f>IFERROR(__xludf.DUMMYFUNCTION(" QUERY(Request_Import!A862:H862, ""Select B"")"),"")</f>
        <v/>
      </c>
      <c r="C862" s="1" t="str">
        <f>IFERROR(__xludf.DUMMYFUNCTION(" QUERY(Request_Import!A862:H862, ""Select C"")"),"")</f>
        <v/>
      </c>
      <c r="D862" s="1" t="str">
        <f>IFERROR(__xludf.DUMMYFUNCTION(" QUERY(Request_Import!A862:H862, ""Select D"")"),"")</f>
        <v/>
      </c>
      <c r="E862" s="1" t="str">
        <f>IFERROR(__xludf.DUMMYFUNCTION(" QUERY(Request_Import!A862:H862, ""Select E"")"),"")</f>
        <v/>
      </c>
      <c r="F862" s="1" t="str">
        <f>IFERROR(__xludf.DUMMYFUNCTION(" QUERY(Request_Import!A862:H862, ""Select G"")"),"")</f>
        <v/>
      </c>
      <c r="G862" s="1" t="str">
        <f>IFERROR(__xludf.DUMMYFUNCTION(" QUERY(Request_Import!A862:H862, ""Select H"")"),"")</f>
        <v/>
      </c>
      <c r="H862" s="1" t="str">
        <f>IFERROR(__xludf.DUMMYFUNCTION(" IF(ISBLANK(B862), """", TIMEVALUE(ARRAYFORMULA(QUERY(Request_Import!D862:K862, ""Select I""))))"),"")</f>
        <v/>
      </c>
      <c r="I862" s="1" t="str">
        <f>IFERROR(__xludf.DUMMYFUNCTION(" QUERY(Request_Import!A862:J862, ""Select F"")"),"")</f>
        <v/>
      </c>
      <c r="J862" s="1" t="str">
        <f>IFERROR(__xludf.DUMMYFUNCTION(" QUERY(Request_Import!A862:J862, ""Select J"")"),"")</f>
        <v/>
      </c>
    </row>
    <row r="863">
      <c r="A863" s="9" t="str">
        <f t="array" ref="A863">IF(ISBLANK(B863), "", concatenate("R", ROW()))</f>
        <v/>
      </c>
      <c r="B863" s="9" t="str">
        <f>IFERROR(__xludf.DUMMYFUNCTION(" QUERY(Request_Import!A863:H863, ""Select B"")"),"")</f>
        <v/>
      </c>
      <c r="C863" s="1" t="str">
        <f>IFERROR(__xludf.DUMMYFUNCTION(" QUERY(Request_Import!A863:H863, ""Select C"")"),"")</f>
        <v/>
      </c>
      <c r="D863" s="1" t="str">
        <f>IFERROR(__xludf.DUMMYFUNCTION(" QUERY(Request_Import!A863:H863, ""Select D"")"),"")</f>
        <v/>
      </c>
      <c r="E863" s="1" t="str">
        <f>IFERROR(__xludf.DUMMYFUNCTION(" QUERY(Request_Import!A863:H863, ""Select E"")"),"")</f>
        <v/>
      </c>
      <c r="F863" s="1" t="str">
        <f>IFERROR(__xludf.DUMMYFUNCTION(" QUERY(Request_Import!A863:H863, ""Select G"")"),"")</f>
        <v/>
      </c>
      <c r="G863" s="1" t="str">
        <f>IFERROR(__xludf.DUMMYFUNCTION(" QUERY(Request_Import!A863:H863, ""Select H"")"),"")</f>
        <v/>
      </c>
      <c r="H863" s="1" t="str">
        <f>IFERROR(__xludf.DUMMYFUNCTION(" IF(ISBLANK(B863), """", TIMEVALUE(ARRAYFORMULA(QUERY(Request_Import!D863:K863, ""Select I""))))"),"")</f>
        <v/>
      </c>
      <c r="I863" s="1" t="str">
        <f>IFERROR(__xludf.DUMMYFUNCTION(" QUERY(Request_Import!A863:J863, ""Select F"")"),"")</f>
        <v/>
      </c>
      <c r="J863" s="1" t="str">
        <f>IFERROR(__xludf.DUMMYFUNCTION(" QUERY(Request_Import!A863:J863, ""Select J"")"),"")</f>
        <v/>
      </c>
    </row>
    <row r="864">
      <c r="A864" s="9" t="str">
        <f t="array" ref="A864">IF(ISBLANK(B864), "", concatenate("R", ROW()))</f>
        <v/>
      </c>
      <c r="B864" s="9" t="str">
        <f>IFERROR(__xludf.DUMMYFUNCTION(" QUERY(Request_Import!A864:H864, ""Select B"")"),"")</f>
        <v/>
      </c>
      <c r="C864" s="1" t="str">
        <f>IFERROR(__xludf.DUMMYFUNCTION(" QUERY(Request_Import!A864:H864, ""Select C"")"),"")</f>
        <v/>
      </c>
      <c r="D864" s="1" t="str">
        <f>IFERROR(__xludf.DUMMYFUNCTION(" QUERY(Request_Import!A864:H864, ""Select D"")"),"")</f>
        <v/>
      </c>
      <c r="E864" s="1" t="str">
        <f>IFERROR(__xludf.DUMMYFUNCTION(" QUERY(Request_Import!A864:H864, ""Select E"")"),"")</f>
        <v/>
      </c>
      <c r="F864" s="1" t="str">
        <f>IFERROR(__xludf.DUMMYFUNCTION(" QUERY(Request_Import!A864:H864, ""Select G"")"),"")</f>
        <v/>
      </c>
      <c r="G864" s="1" t="str">
        <f>IFERROR(__xludf.DUMMYFUNCTION(" QUERY(Request_Import!A864:H864, ""Select H"")"),"")</f>
        <v/>
      </c>
      <c r="H864" s="1" t="str">
        <f>IFERROR(__xludf.DUMMYFUNCTION(" IF(ISBLANK(B864), """", TIMEVALUE(ARRAYFORMULA(QUERY(Request_Import!D864:K864, ""Select I""))))"),"")</f>
        <v/>
      </c>
      <c r="I864" s="1" t="str">
        <f>IFERROR(__xludf.DUMMYFUNCTION(" QUERY(Request_Import!A864:J864, ""Select F"")"),"")</f>
        <v/>
      </c>
      <c r="J864" s="1" t="str">
        <f>IFERROR(__xludf.DUMMYFUNCTION(" QUERY(Request_Import!A864:J864, ""Select J"")"),"")</f>
        <v/>
      </c>
    </row>
    <row r="865">
      <c r="A865" s="9" t="str">
        <f t="array" ref="A865">IF(ISBLANK(B865), "", concatenate("R", ROW()))</f>
        <v/>
      </c>
      <c r="B865" s="9" t="str">
        <f>IFERROR(__xludf.DUMMYFUNCTION(" QUERY(Request_Import!A865:H865, ""Select B"")"),"")</f>
        <v/>
      </c>
      <c r="C865" s="1" t="str">
        <f>IFERROR(__xludf.DUMMYFUNCTION(" QUERY(Request_Import!A865:H865, ""Select C"")"),"")</f>
        <v/>
      </c>
      <c r="D865" s="1" t="str">
        <f>IFERROR(__xludf.DUMMYFUNCTION(" QUERY(Request_Import!A865:H865, ""Select D"")"),"")</f>
        <v/>
      </c>
      <c r="E865" s="1" t="str">
        <f>IFERROR(__xludf.DUMMYFUNCTION(" QUERY(Request_Import!A865:H865, ""Select E"")"),"")</f>
        <v/>
      </c>
      <c r="F865" s="1" t="str">
        <f>IFERROR(__xludf.DUMMYFUNCTION(" QUERY(Request_Import!A865:H865, ""Select G"")"),"")</f>
        <v/>
      </c>
      <c r="G865" s="1" t="str">
        <f>IFERROR(__xludf.DUMMYFUNCTION(" QUERY(Request_Import!A865:H865, ""Select H"")"),"")</f>
        <v/>
      </c>
      <c r="H865" s="1" t="str">
        <f>IFERROR(__xludf.DUMMYFUNCTION(" IF(ISBLANK(B865), """", TIMEVALUE(ARRAYFORMULA(QUERY(Request_Import!D865:K865, ""Select I""))))"),"")</f>
        <v/>
      </c>
      <c r="I865" s="1" t="str">
        <f>IFERROR(__xludf.DUMMYFUNCTION(" QUERY(Request_Import!A865:J865, ""Select F"")"),"")</f>
        <v/>
      </c>
      <c r="J865" s="1" t="str">
        <f>IFERROR(__xludf.DUMMYFUNCTION(" QUERY(Request_Import!A865:J865, ""Select J"")"),"")</f>
        <v/>
      </c>
    </row>
    <row r="866">
      <c r="A866" s="9" t="str">
        <f t="array" ref="A866">IF(ISBLANK(B866), "", concatenate("R", ROW()))</f>
        <v/>
      </c>
      <c r="B866" s="9" t="str">
        <f>IFERROR(__xludf.DUMMYFUNCTION(" QUERY(Request_Import!A866:H866, ""Select B"")"),"")</f>
        <v/>
      </c>
      <c r="C866" s="1" t="str">
        <f>IFERROR(__xludf.DUMMYFUNCTION(" QUERY(Request_Import!A866:H866, ""Select C"")"),"")</f>
        <v/>
      </c>
      <c r="D866" s="1" t="str">
        <f>IFERROR(__xludf.DUMMYFUNCTION(" QUERY(Request_Import!A866:H866, ""Select D"")"),"")</f>
        <v/>
      </c>
      <c r="E866" s="1" t="str">
        <f>IFERROR(__xludf.DUMMYFUNCTION(" QUERY(Request_Import!A866:H866, ""Select E"")"),"")</f>
        <v/>
      </c>
      <c r="F866" s="1" t="str">
        <f>IFERROR(__xludf.DUMMYFUNCTION(" QUERY(Request_Import!A866:H866, ""Select G"")"),"")</f>
        <v/>
      </c>
      <c r="G866" s="1" t="str">
        <f>IFERROR(__xludf.DUMMYFUNCTION(" QUERY(Request_Import!A866:H866, ""Select H"")"),"")</f>
        <v/>
      </c>
      <c r="H866" s="1" t="str">
        <f>IFERROR(__xludf.DUMMYFUNCTION(" IF(ISBLANK(B866), """", TIMEVALUE(ARRAYFORMULA(QUERY(Request_Import!D866:K866, ""Select I""))))"),"")</f>
        <v/>
      </c>
      <c r="I866" s="1" t="str">
        <f>IFERROR(__xludf.DUMMYFUNCTION(" QUERY(Request_Import!A866:J866, ""Select F"")"),"")</f>
        <v/>
      </c>
      <c r="J866" s="1" t="str">
        <f>IFERROR(__xludf.DUMMYFUNCTION(" QUERY(Request_Import!A866:J866, ""Select J"")"),"")</f>
        <v/>
      </c>
    </row>
    <row r="867">
      <c r="A867" s="9" t="str">
        <f t="array" ref="A867">IF(ISBLANK(B867), "", concatenate("R", ROW()))</f>
        <v/>
      </c>
      <c r="B867" s="9" t="str">
        <f>IFERROR(__xludf.DUMMYFUNCTION(" QUERY(Request_Import!A867:H867, ""Select B"")"),"")</f>
        <v/>
      </c>
      <c r="C867" s="1" t="str">
        <f>IFERROR(__xludf.DUMMYFUNCTION(" QUERY(Request_Import!A867:H867, ""Select C"")"),"")</f>
        <v/>
      </c>
      <c r="D867" s="1" t="str">
        <f>IFERROR(__xludf.DUMMYFUNCTION(" QUERY(Request_Import!A867:H867, ""Select D"")"),"")</f>
        <v/>
      </c>
      <c r="E867" s="1" t="str">
        <f>IFERROR(__xludf.DUMMYFUNCTION(" QUERY(Request_Import!A867:H867, ""Select E"")"),"")</f>
        <v/>
      </c>
      <c r="F867" s="1" t="str">
        <f>IFERROR(__xludf.DUMMYFUNCTION(" QUERY(Request_Import!A867:H867, ""Select G"")"),"")</f>
        <v/>
      </c>
      <c r="G867" s="1" t="str">
        <f>IFERROR(__xludf.DUMMYFUNCTION(" QUERY(Request_Import!A867:H867, ""Select H"")"),"")</f>
        <v/>
      </c>
      <c r="H867" s="1" t="str">
        <f>IFERROR(__xludf.DUMMYFUNCTION(" IF(ISBLANK(B867), """", TIMEVALUE(ARRAYFORMULA(QUERY(Request_Import!D867:K867, ""Select I""))))"),"")</f>
        <v/>
      </c>
      <c r="I867" s="1" t="str">
        <f>IFERROR(__xludf.DUMMYFUNCTION(" QUERY(Request_Import!A867:J867, ""Select F"")"),"")</f>
        <v/>
      </c>
      <c r="J867" s="1" t="str">
        <f>IFERROR(__xludf.DUMMYFUNCTION(" QUERY(Request_Import!A867:J867, ""Select J"")"),"")</f>
        <v/>
      </c>
    </row>
    <row r="868">
      <c r="A868" s="9" t="str">
        <f t="array" ref="A868">IF(ISBLANK(B868), "", concatenate("R", ROW()))</f>
        <v/>
      </c>
      <c r="B868" s="9" t="str">
        <f>IFERROR(__xludf.DUMMYFUNCTION(" QUERY(Request_Import!A868:H868, ""Select B"")"),"")</f>
        <v/>
      </c>
      <c r="C868" s="1" t="str">
        <f>IFERROR(__xludf.DUMMYFUNCTION(" QUERY(Request_Import!A868:H868, ""Select C"")"),"")</f>
        <v/>
      </c>
      <c r="D868" s="1" t="str">
        <f>IFERROR(__xludf.DUMMYFUNCTION(" QUERY(Request_Import!A868:H868, ""Select D"")"),"")</f>
        <v/>
      </c>
      <c r="E868" s="1" t="str">
        <f>IFERROR(__xludf.DUMMYFUNCTION(" QUERY(Request_Import!A868:H868, ""Select E"")"),"")</f>
        <v/>
      </c>
      <c r="F868" s="1" t="str">
        <f>IFERROR(__xludf.DUMMYFUNCTION(" QUERY(Request_Import!A868:H868, ""Select G"")"),"")</f>
        <v/>
      </c>
      <c r="G868" s="1" t="str">
        <f>IFERROR(__xludf.DUMMYFUNCTION(" QUERY(Request_Import!A868:H868, ""Select H"")"),"")</f>
        <v/>
      </c>
      <c r="H868" s="1" t="str">
        <f>IFERROR(__xludf.DUMMYFUNCTION(" IF(ISBLANK(B868), """", TIMEVALUE(ARRAYFORMULA(QUERY(Request_Import!D868:K868, ""Select I""))))"),"")</f>
        <v/>
      </c>
      <c r="I868" s="1" t="str">
        <f>IFERROR(__xludf.DUMMYFUNCTION(" QUERY(Request_Import!A868:J868, ""Select F"")"),"")</f>
        <v/>
      </c>
      <c r="J868" s="1" t="str">
        <f>IFERROR(__xludf.DUMMYFUNCTION(" QUERY(Request_Import!A868:J868, ""Select J"")"),"")</f>
        <v/>
      </c>
    </row>
    <row r="869">
      <c r="A869" s="9" t="str">
        <f t="array" ref="A869">IF(ISBLANK(B869), "", concatenate("R", ROW()))</f>
        <v/>
      </c>
      <c r="B869" s="9" t="str">
        <f>IFERROR(__xludf.DUMMYFUNCTION(" QUERY(Request_Import!A869:H869, ""Select B"")"),"")</f>
        <v/>
      </c>
      <c r="C869" s="1" t="str">
        <f>IFERROR(__xludf.DUMMYFUNCTION(" QUERY(Request_Import!A869:H869, ""Select C"")"),"")</f>
        <v/>
      </c>
      <c r="D869" s="1" t="str">
        <f>IFERROR(__xludf.DUMMYFUNCTION(" QUERY(Request_Import!A869:H869, ""Select D"")"),"")</f>
        <v/>
      </c>
      <c r="E869" s="1" t="str">
        <f>IFERROR(__xludf.DUMMYFUNCTION(" QUERY(Request_Import!A869:H869, ""Select E"")"),"")</f>
        <v/>
      </c>
      <c r="F869" s="1" t="str">
        <f>IFERROR(__xludf.DUMMYFUNCTION(" QUERY(Request_Import!A869:H869, ""Select G"")"),"")</f>
        <v/>
      </c>
      <c r="G869" s="1" t="str">
        <f>IFERROR(__xludf.DUMMYFUNCTION(" QUERY(Request_Import!A869:H869, ""Select H"")"),"")</f>
        <v/>
      </c>
      <c r="H869" s="1" t="str">
        <f>IFERROR(__xludf.DUMMYFUNCTION(" IF(ISBLANK(B869), """", TIMEVALUE(ARRAYFORMULA(QUERY(Request_Import!D869:K869, ""Select I""))))"),"")</f>
        <v/>
      </c>
      <c r="I869" s="1" t="str">
        <f>IFERROR(__xludf.DUMMYFUNCTION(" QUERY(Request_Import!A869:J869, ""Select F"")"),"")</f>
        <v/>
      </c>
      <c r="J869" s="1" t="str">
        <f>IFERROR(__xludf.DUMMYFUNCTION(" QUERY(Request_Import!A869:J869, ""Select J"")"),"")</f>
        <v/>
      </c>
    </row>
    <row r="870">
      <c r="A870" s="9" t="str">
        <f t="array" ref="A870">IF(ISBLANK(B870), "", concatenate("R", ROW()))</f>
        <v/>
      </c>
      <c r="B870" s="9" t="str">
        <f>IFERROR(__xludf.DUMMYFUNCTION(" QUERY(Request_Import!A870:H870, ""Select B"")"),"")</f>
        <v/>
      </c>
      <c r="C870" s="1" t="str">
        <f>IFERROR(__xludf.DUMMYFUNCTION(" QUERY(Request_Import!A870:H870, ""Select C"")"),"")</f>
        <v/>
      </c>
      <c r="D870" s="1" t="str">
        <f>IFERROR(__xludf.DUMMYFUNCTION(" QUERY(Request_Import!A870:H870, ""Select D"")"),"")</f>
        <v/>
      </c>
      <c r="E870" s="1" t="str">
        <f>IFERROR(__xludf.DUMMYFUNCTION(" QUERY(Request_Import!A870:H870, ""Select E"")"),"")</f>
        <v/>
      </c>
      <c r="F870" s="1" t="str">
        <f>IFERROR(__xludf.DUMMYFUNCTION(" QUERY(Request_Import!A870:H870, ""Select G"")"),"")</f>
        <v/>
      </c>
      <c r="G870" s="1" t="str">
        <f>IFERROR(__xludf.DUMMYFUNCTION(" QUERY(Request_Import!A870:H870, ""Select H"")"),"")</f>
        <v/>
      </c>
      <c r="H870" s="1" t="str">
        <f>IFERROR(__xludf.DUMMYFUNCTION(" IF(ISBLANK(B870), """", TIMEVALUE(ARRAYFORMULA(QUERY(Request_Import!D870:K870, ""Select I""))))"),"")</f>
        <v/>
      </c>
      <c r="I870" s="1" t="str">
        <f>IFERROR(__xludf.DUMMYFUNCTION(" QUERY(Request_Import!A870:J870, ""Select F"")"),"")</f>
        <v/>
      </c>
      <c r="J870" s="1" t="str">
        <f>IFERROR(__xludf.DUMMYFUNCTION(" QUERY(Request_Import!A870:J870, ""Select J"")"),"")</f>
        <v/>
      </c>
    </row>
    <row r="871">
      <c r="A871" s="9" t="str">
        <f t="array" ref="A871">IF(ISBLANK(B871), "", concatenate("R", ROW()))</f>
        <v/>
      </c>
      <c r="B871" s="9" t="str">
        <f>IFERROR(__xludf.DUMMYFUNCTION(" QUERY(Request_Import!A871:H871, ""Select B"")"),"")</f>
        <v/>
      </c>
      <c r="C871" s="1" t="str">
        <f>IFERROR(__xludf.DUMMYFUNCTION(" QUERY(Request_Import!A871:H871, ""Select C"")"),"")</f>
        <v/>
      </c>
      <c r="D871" s="1" t="str">
        <f>IFERROR(__xludf.DUMMYFUNCTION(" QUERY(Request_Import!A871:H871, ""Select D"")"),"")</f>
        <v/>
      </c>
      <c r="E871" s="1" t="str">
        <f>IFERROR(__xludf.DUMMYFUNCTION(" QUERY(Request_Import!A871:H871, ""Select E"")"),"")</f>
        <v/>
      </c>
      <c r="F871" s="1" t="str">
        <f>IFERROR(__xludf.DUMMYFUNCTION(" QUERY(Request_Import!A871:H871, ""Select G"")"),"")</f>
        <v/>
      </c>
      <c r="G871" s="1" t="str">
        <f>IFERROR(__xludf.DUMMYFUNCTION(" QUERY(Request_Import!A871:H871, ""Select H"")"),"")</f>
        <v/>
      </c>
      <c r="H871" s="1" t="str">
        <f>IFERROR(__xludf.DUMMYFUNCTION(" IF(ISBLANK(B871), """", TIMEVALUE(ARRAYFORMULA(QUERY(Request_Import!D871:K871, ""Select I""))))"),"")</f>
        <v/>
      </c>
      <c r="I871" s="1" t="str">
        <f>IFERROR(__xludf.DUMMYFUNCTION(" QUERY(Request_Import!A871:J871, ""Select F"")"),"")</f>
        <v/>
      </c>
      <c r="J871" s="1" t="str">
        <f>IFERROR(__xludf.DUMMYFUNCTION(" QUERY(Request_Import!A871:J871, ""Select J"")"),"")</f>
        <v/>
      </c>
    </row>
    <row r="872">
      <c r="A872" s="9" t="str">
        <f t="array" ref="A872">IF(ISBLANK(B872), "", concatenate("R", ROW()))</f>
        <v/>
      </c>
      <c r="B872" s="9" t="str">
        <f>IFERROR(__xludf.DUMMYFUNCTION(" QUERY(Request_Import!A872:H872, ""Select B"")"),"")</f>
        <v/>
      </c>
      <c r="C872" s="1" t="str">
        <f>IFERROR(__xludf.DUMMYFUNCTION(" QUERY(Request_Import!A872:H872, ""Select C"")"),"")</f>
        <v/>
      </c>
      <c r="D872" s="1" t="str">
        <f>IFERROR(__xludf.DUMMYFUNCTION(" QUERY(Request_Import!A872:H872, ""Select D"")"),"")</f>
        <v/>
      </c>
      <c r="E872" s="1" t="str">
        <f>IFERROR(__xludf.DUMMYFUNCTION(" QUERY(Request_Import!A872:H872, ""Select E"")"),"")</f>
        <v/>
      </c>
      <c r="F872" s="1" t="str">
        <f>IFERROR(__xludf.DUMMYFUNCTION(" QUERY(Request_Import!A872:H872, ""Select G"")"),"")</f>
        <v/>
      </c>
      <c r="G872" s="1" t="str">
        <f>IFERROR(__xludf.DUMMYFUNCTION(" QUERY(Request_Import!A872:H872, ""Select H"")"),"")</f>
        <v/>
      </c>
      <c r="H872" s="1" t="str">
        <f>IFERROR(__xludf.DUMMYFUNCTION(" IF(ISBLANK(B872), """", TIMEVALUE(ARRAYFORMULA(QUERY(Request_Import!D872:K872, ""Select I""))))"),"")</f>
        <v/>
      </c>
      <c r="I872" s="1" t="str">
        <f>IFERROR(__xludf.DUMMYFUNCTION(" QUERY(Request_Import!A872:J872, ""Select F"")"),"")</f>
        <v/>
      </c>
      <c r="J872" s="1" t="str">
        <f>IFERROR(__xludf.DUMMYFUNCTION(" QUERY(Request_Import!A872:J872, ""Select J"")"),"")</f>
        <v/>
      </c>
    </row>
    <row r="873">
      <c r="A873" s="9" t="str">
        <f t="array" ref="A873">IF(ISBLANK(B873), "", concatenate("R", ROW()))</f>
        <v/>
      </c>
      <c r="B873" s="9" t="str">
        <f>IFERROR(__xludf.DUMMYFUNCTION(" QUERY(Request_Import!A873:H873, ""Select B"")"),"")</f>
        <v/>
      </c>
      <c r="C873" s="1" t="str">
        <f>IFERROR(__xludf.DUMMYFUNCTION(" QUERY(Request_Import!A873:H873, ""Select C"")"),"")</f>
        <v/>
      </c>
      <c r="D873" s="1" t="str">
        <f>IFERROR(__xludf.DUMMYFUNCTION(" QUERY(Request_Import!A873:H873, ""Select D"")"),"")</f>
        <v/>
      </c>
      <c r="E873" s="1" t="str">
        <f>IFERROR(__xludf.DUMMYFUNCTION(" QUERY(Request_Import!A873:H873, ""Select E"")"),"")</f>
        <v/>
      </c>
      <c r="F873" s="1" t="str">
        <f>IFERROR(__xludf.DUMMYFUNCTION(" QUERY(Request_Import!A873:H873, ""Select G"")"),"")</f>
        <v/>
      </c>
      <c r="G873" s="1" t="str">
        <f>IFERROR(__xludf.DUMMYFUNCTION(" QUERY(Request_Import!A873:H873, ""Select H"")"),"")</f>
        <v/>
      </c>
      <c r="H873" s="1" t="str">
        <f>IFERROR(__xludf.DUMMYFUNCTION(" IF(ISBLANK(B873), """", TIMEVALUE(ARRAYFORMULA(QUERY(Request_Import!D873:K873, ""Select I""))))"),"")</f>
        <v/>
      </c>
      <c r="I873" s="1" t="str">
        <f>IFERROR(__xludf.DUMMYFUNCTION(" QUERY(Request_Import!A873:J873, ""Select F"")"),"")</f>
        <v/>
      </c>
      <c r="J873" s="1" t="str">
        <f>IFERROR(__xludf.DUMMYFUNCTION(" QUERY(Request_Import!A873:J873, ""Select J"")"),"")</f>
        <v/>
      </c>
    </row>
    <row r="874">
      <c r="A874" s="9" t="str">
        <f t="array" ref="A874">IF(ISBLANK(B874), "", concatenate("R", ROW()))</f>
        <v/>
      </c>
      <c r="B874" s="9" t="str">
        <f>IFERROR(__xludf.DUMMYFUNCTION(" QUERY(Request_Import!A874:H874, ""Select B"")"),"")</f>
        <v/>
      </c>
      <c r="C874" s="1" t="str">
        <f>IFERROR(__xludf.DUMMYFUNCTION(" QUERY(Request_Import!A874:H874, ""Select C"")"),"")</f>
        <v/>
      </c>
      <c r="D874" s="1" t="str">
        <f>IFERROR(__xludf.DUMMYFUNCTION(" QUERY(Request_Import!A874:H874, ""Select D"")"),"")</f>
        <v/>
      </c>
      <c r="E874" s="1" t="str">
        <f>IFERROR(__xludf.DUMMYFUNCTION(" QUERY(Request_Import!A874:H874, ""Select E"")"),"")</f>
        <v/>
      </c>
      <c r="F874" s="1" t="str">
        <f>IFERROR(__xludf.DUMMYFUNCTION(" QUERY(Request_Import!A874:H874, ""Select G"")"),"")</f>
        <v/>
      </c>
      <c r="G874" s="1" t="str">
        <f>IFERROR(__xludf.DUMMYFUNCTION(" QUERY(Request_Import!A874:H874, ""Select H"")"),"")</f>
        <v/>
      </c>
      <c r="H874" s="1" t="str">
        <f>IFERROR(__xludf.DUMMYFUNCTION(" IF(ISBLANK(B874), """", TIMEVALUE(ARRAYFORMULA(QUERY(Request_Import!D874:K874, ""Select I""))))"),"")</f>
        <v/>
      </c>
      <c r="I874" s="1" t="str">
        <f>IFERROR(__xludf.DUMMYFUNCTION(" QUERY(Request_Import!A874:J874, ""Select F"")"),"")</f>
        <v/>
      </c>
      <c r="J874" s="1" t="str">
        <f>IFERROR(__xludf.DUMMYFUNCTION(" QUERY(Request_Import!A874:J874, ""Select J"")"),"")</f>
        <v/>
      </c>
    </row>
    <row r="875">
      <c r="A875" s="9" t="str">
        <f t="array" ref="A875">IF(ISBLANK(B875), "", concatenate("R", ROW()))</f>
        <v/>
      </c>
      <c r="B875" s="9" t="str">
        <f>IFERROR(__xludf.DUMMYFUNCTION(" QUERY(Request_Import!A875:H875, ""Select B"")"),"")</f>
        <v/>
      </c>
      <c r="C875" s="1" t="str">
        <f>IFERROR(__xludf.DUMMYFUNCTION(" QUERY(Request_Import!A875:H875, ""Select C"")"),"")</f>
        <v/>
      </c>
      <c r="D875" s="1" t="str">
        <f>IFERROR(__xludf.DUMMYFUNCTION(" QUERY(Request_Import!A875:H875, ""Select D"")"),"")</f>
        <v/>
      </c>
      <c r="E875" s="1" t="str">
        <f>IFERROR(__xludf.DUMMYFUNCTION(" QUERY(Request_Import!A875:H875, ""Select E"")"),"")</f>
        <v/>
      </c>
      <c r="F875" s="1" t="str">
        <f>IFERROR(__xludf.DUMMYFUNCTION(" QUERY(Request_Import!A875:H875, ""Select G"")"),"")</f>
        <v/>
      </c>
      <c r="G875" s="1" t="str">
        <f>IFERROR(__xludf.DUMMYFUNCTION(" QUERY(Request_Import!A875:H875, ""Select H"")"),"")</f>
        <v/>
      </c>
      <c r="H875" s="1" t="str">
        <f>IFERROR(__xludf.DUMMYFUNCTION(" IF(ISBLANK(B875), """", TIMEVALUE(ARRAYFORMULA(QUERY(Request_Import!D875:K875, ""Select I""))))"),"")</f>
        <v/>
      </c>
      <c r="I875" s="1" t="str">
        <f>IFERROR(__xludf.DUMMYFUNCTION(" QUERY(Request_Import!A875:J875, ""Select F"")"),"")</f>
        <v/>
      </c>
      <c r="J875" s="1" t="str">
        <f>IFERROR(__xludf.DUMMYFUNCTION(" QUERY(Request_Import!A875:J875, ""Select J"")"),"")</f>
        <v/>
      </c>
    </row>
    <row r="876">
      <c r="A876" s="9" t="str">
        <f t="array" ref="A876">IF(ISBLANK(B876), "", concatenate("R", ROW()))</f>
        <v/>
      </c>
      <c r="B876" s="9" t="str">
        <f>IFERROR(__xludf.DUMMYFUNCTION(" QUERY(Request_Import!A876:H876, ""Select B"")"),"")</f>
        <v/>
      </c>
      <c r="C876" s="1" t="str">
        <f>IFERROR(__xludf.DUMMYFUNCTION(" QUERY(Request_Import!A876:H876, ""Select C"")"),"")</f>
        <v/>
      </c>
      <c r="D876" s="1" t="str">
        <f>IFERROR(__xludf.DUMMYFUNCTION(" QUERY(Request_Import!A876:H876, ""Select D"")"),"")</f>
        <v/>
      </c>
      <c r="E876" s="1" t="str">
        <f>IFERROR(__xludf.DUMMYFUNCTION(" QUERY(Request_Import!A876:H876, ""Select E"")"),"")</f>
        <v/>
      </c>
      <c r="F876" s="1" t="str">
        <f>IFERROR(__xludf.DUMMYFUNCTION(" QUERY(Request_Import!A876:H876, ""Select G"")"),"")</f>
        <v/>
      </c>
      <c r="G876" s="1" t="str">
        <f>IFERROR(__xludf.DUMMYFUNCTION(" QUERY(Request_Import!A876:H876, ""Select H"")"),"")</f>
        <v/>
      </c>
      <c r="H876" s="1" t="str">
        <f>IFERROR(__xludf.DUMMYFUNCTION(" IF(ISBLANK(B876), """", TIMEVALUE(ARRAYFORMULA(QUERY(Request_Import!D876:K876, ""Select I""))))"),"")</f>
        <v/>
      </c>
      <c r="I876" s="1" t="str">
        <f>IFERROR(__xludf.DUMMYFUNCTION(" QUERY(Request_Import!A876:J876, ""Select F"")"),"")</f>
        <v/>
      </c>
      <c r="J876" s="1" t="str">
        <f>IFERROR(__xludf.DUMMYFUNCTION(" QUERY(Request_Import!A876:J876, ""Select J"")"),"")</f>
        <v/>
      </c>
    </row>
    <row r="877">
      <c r="A877" s="9" t="str">
        <f t="array" ref="A877">IF(ISBLANK(B877), "", concatenate("R", ROW()))</f>
        <v/>
      </c>
      <c r="B877" s="9" t="str">
        <f>IFERROR(__xludf.DUMMYFUNCTION(" QUERY(Request_Import!A877:H877, ""Select B"")"),"")</f>
        <v/>
      </c>
      <c r="C877" s="1" t="str">
        <f>IFERROR(__xludf.DUMMYFUNCTION(" QUERY(Request_Import!A877:H877, ""Select C"")"),"")</f>
        <v/>
      </c>
      <c r="D877" s="1" t="str">
        <f>IFERROR(__xludf.DUMMYFUNCTION(" QUERY(Request_Import!A877:H877, ""Select D"")"),"")</f>
        <v/>
      </c>
      <c r="E877" s="1" t="str">
        <f>IFERROR(__xludf.DUMMYFUNCTION(" QUERY(Request_Import!A877:H877, ""Select E"")"),"")</f>
        <v/>
      </c>
      <c r="F877" s="1" t="str">
        <f>IFERROR(__xludf.DUMMYFUNCTION(" QUERY(Request_Import!A877:H877, ""Select G"")"),"")</f>
        <v/>
      </c>
      <c r="G877" s="1" t="str">
        <f>IFERROR(__xludf.DUMMYFUNCTION(" QUERY(Request_Import!A877:H877, ""Select H"")"),"")</f>
        <v/>
      </c>
      <c r="H877" s="1" t="str">
        <f>IFERROR(__xludf.DUMMYFUNCTION(" IF(ISBLANK(B877), """", TIMEVALUE(ARRAYFORMULA(QUERY(Request_Import!D877:K877, ""Select I""))))"),"")</f>
        <v/>
      </c>
      <c r="I877" s="1" t="str">
        <f>IFERROR(__xludf.DUMMYFUNCTION(" QUERY(Request_Import!A877:J877, ""Select F"")"),"")</f>
        <v/>
      </c>
      <c r="J877" s="1" t="str">
        <f>IFERROR(__xludf.DUMMYFUNCTION(" QUERY(Request_Import!A877:J877, ""Select J"")"),"")</f>
        <v/>
      </c>
    </row>
    <row r="878">
      <c r="A878" s="9" t="str">
        <f t="array" ref="A878">IF(ISBLANK(B878), "", concatenate("R", ROW()))</f>
        <v/>
      </c>
      <c r="B878" s="9" t="str">
        <f>IFERROR(__xludf.DUMMYFUNCTION(" QUERY(Request_Import!A878:H878, ""Select B"")"),"")</f>
        <v/>
      </c>
      <c r="C878" s="1" t="str">
        <f>IFERROR(__xludf.DUMMYFUNCTION(" QUERY(Request_Import!A878:H878, ""Select C"")"),"")</f>
        <v/>
      </c>
      <c r="D878" s="1" t="str">
        <f>IFERROR(__xludf.DUMMYFUNCTION(" QUERY(Request_Import!A878:H878, ""Select D"")"),"")</f>
        <v/>
      </c>
      <c r="E878" s="1" t="str">
        <f>IFERROR(__xludf.DUMMYFUNCTION(" QUERY(Request_Import!A878:H878, ""Select E"")"),"")</f>
        <v/>
      </c>
      <c r="F878" s="1" t="str">
        <f>IFERROR(__xludf.DUMMYFUNCTION(" QUERY(Request_Import!A878:H878, ""Select G"")"),"")</f>
        <v/>
      </c>
      <c r="G878" s="1" t="str">
        <f>IFERROR(__xludf.DUMMYFUNCTION(" QUERY(Request_Import!A878:H878, ""Select H"")"),"")</f>
        <v/>
      </c>
      <c r="H878" s="1" t="str">
        <f>IFERROR(__xludf.DUMMYFUNCTION(" IF(ISBLANK(B878), """", TIMEVALUE(ARRAYFORMULA(QUERY(Request_Import!D878:K878, ""Select I""))))"),"")</f>
        <v/>
      </c>
      <c r="I878" s="1" t="str">
        <f>IFERROR(__xludf.DUMMYFUNCTION(" QUERY(Request_Import!A878:J878, ""Select F"")"),"")</f>
        <v/>
      </c>
      <c r="J878" s="1" t="str">
        <f>IFERROR(__xludf.DUMMYFUNCTION(" QUERY(Request_Import!A878:J878, ""Select J"")"),"")</f>
        <v/>
      </c>
    </row>
    <row r="879">
      <c r="A879" s="9" t="str">
        <f t="array" ref="A879">IF(ISBLANK(B879), "", concatenate("R", ROW()))</f>
        <v/>
      </c>
      <c r="B879" s="9" t="str">
        <f>IFERROR(__xludf.DUMMYFUNCTION(" QUERY(Request_Import!A879:H879, ""Select B"")"),"")</f>
        <v/>
      </c>
      <c r="C879" s="1" t="str">
        <f>IFERROR(__xludf.DUMMYFUNCTION(" QUERY(Request_Import!A879:H879, ""Select C"")"),"")</f>
        <v/>
      </c>
      <c r="D879" s="1" t="str">
        <f>IFERROR(__xludf.DUMMYFUNCTION(" QUERY(Request_Import!A879:H879, ""Select D"")"),"")</f>
        <v/>
      </c>
      <c r="E879" s="1" t="str">
        <f>IFERROR(__xludf.DUMMYFUNCTION(" QUERY(Request_Import!A879:H879, ""Select E"")"),"")</f>
        <v/>
      </c>
      <c r="F879" s="1" t="str">
        <f>IFERROR(__xludf.DUMMYFUNCTION(" QUERY(Request_Import!A879:H879, ""Select G"")"),"")</f>
        <v/>
      </c>
      <c r="G879" s="1" t="str">
        <f>IFERROR(__xludf.DUMMYFUNCTION(" QUERY(Request_Import!A879:H879, ""Select H"")"),"")</f>
        <v/>
      </c>
      <c r="H879" s="1" t="str">
        <f>IFERROR(__xludf.DUMMYFUNCTION(" IF(ISBLANK(B879), """", TIMEVALUE(ARRAYFORMULA(QUERY(Request_Import!D879:K879, ""Select I""))))"),"")</f>
        <v/>
      </c>
      <c r="I879" s="1" t="str">
        <f>IFERROR(__xludf.DUMMYFUNCTION(" QUERY(Request_Import!A879:J879, ""Select F"")"),"")</f>
        <v/>
      </c>
      <c r="J879" s="1" t="str">
        <f>IFERROR(__xludf.DUMMYFUNCTION(" QUERY(Request_Import!A879:J879, ""Select J"")"),"")</f>
        <v/>
      </c>
    </row>
    <row r="880">
      <c r="A880" s="9" t="str">
        <f t="array" ref="A880">IF(ISBLANK(B880), "", concatenate("R", ROW()))</f>
        <v/>
      </c>
      <c r="B880" s="9" t="str">
        <f>IFERROR(__xludf.DUMMYFUNCTION(" QUERY(Request_Import!A880:H880, ""Select B"")"),"")</f>
        <v/>
      </c>
      <c r="C880" s="1" t="str">
        <f>IFERROR(__xludf.DUMMYFUNCTION(" QUERY(Request_Import!A880:H880, ""Select C"")"),"")</f>
        <v/>
      </c>
      <c r="D880" s="1" t="str">
        <f>IFERROR(__xludf.DUMMYFUNCTION(" QUERY(Request_Import!A880:H880, ""Select D"")"),"")</f>
        <v/>
      </c>
      <c r="E880" s="1" t="str">
        <f>IFERROR(__xludf.DUMMYFUNCTION(" QUERY(Request_Import!A880:H880, ""Select E"")"),"")</f>
        <v/>
      </c>
      <c r="F880" s="1" t="str">
        <f>IFERROR(__xludf.DUMMYFUNCTION(" QUERY(Request_Import!A880:H880, ""Select G"")"),"")</f>
        <v/>
      </c>
      <c r="G880" s="1" t="str">
        <f>IFERROR(__xludf.DUMMYFUNCTION(" QUERY(Request_Import!A880:H880, ""Select H"")"),"")</f>
        <v/>
      </c>
      <c r="H880" s="1" t="str">
        <f>IFERROR(__xludf.DUMMYFUNCTION(" IF(ISBLANK(B880), """", TIMEVALUE(ARRAYFORMULA(QUERY(Request_Import!D880:K880, ""Select I""))))"),"")</f>
        <v/>
      </c>
      <c r="I880" s="1" t="str">
        <f>IFERROR(__xludf.DUMMYFUNCTION(" QUERY(Request_Import!A880:J880, ""Select F"")"),"")</f>
        <v/>
      </c>
      <c r="J880" s="1" t="str">
        <f>IFERROR(__xludf.DUMMYFUNCTION(" QUERY(Request_Import!A880:J880, ""Select J"")"),"")</f>
        <v/>
      </c>
    </row>
    <row r="881">
      <c r="A881" s="9" t="str">
        <f t="array" ref="A881">IF(ISBLANK(B881), "", concatenate("R", ROW()))</f>
        <v/>
      </c>
      <c r="B881" s="9" t="str">
        <f>IFERROR(__xludf.DUMMYFUNCTION(" QUERY(Request_Import!A881:H881, ""Select B"")"),"")</f>
        <v/>
      </c>
      <c r="C881" s="1" t="str">
        <f>IFERROR(__xludf.DUMMYFUNCTION(" QUERY(Request_Import!A881:H881, ""Select C"")"),"")</f>
        <v/>
      </c>
      <c r="D881" s="1" t="str">
        <f>IFERROR(__xludf.DUMMYFUNCTION(" QUERY(Request_Import!A881:H881, ""Select D"")"),"")</f>
        <v/>
      </c>
      <c r="E881" s="1" t="str">
        <f>IFERROR(__xludf.DUMMYFUNCTION(" QUERY(Request_Import!A881:H881, ""Select E"")"),"")</f>
        <v/>
      </c>
      <c r="F881" s="1" t="str">
        <f>IFERROR(__xludf.DUMMYFUNCTION(" QUERY(Request_Import!A881:H881, ""Select G"")"),"")</f>
        <v/>
      </c>
      <c r="G881" s="1" t="str">
        <f>IFERROR(__xludf.DUMMYFUNCTION(" QUERY(Request_Import!A881:H881, ""Select H"")"),"")</f>
        <v/>
      </c>
      <c r="H881" s="1" t="str">
        <f>IFERROR(__xludf.DUMMYFUNCTION(" IF(ISBLANK(B881), """", TIMEVALUE(ARRAYFORMULA(QUERY(Request_Import!D881:K881, ""Select I""))))"),"")</f>
        <v/>
      </c>
      <c r="I881" s="1" t="str">
        <f>IFERROR(__xludf.DUMMYFUNCTION(" QUERY(Request_Import!A881:J881, ""Select F"")"),"")</f>
        <v/>
      </c>
      <c r="J881" s="1" t="str">
        <f>IFERROR(__xludf.DUMMYFUNCTION(" QUERY(Request_Import!A881:J881, ""Select J"")"),"")</f>
        <v/>
      </c>
    </row>
    <row r="882">
      <c r="A882" s="9" t="str">
        <f t="array" ref="A882">IF(ISBLANK(B882), "", concatenate("R", ROW()))</f>
        <v/>
      </c>
      <c r="B882" s="9" t="str">
        <f>IFERROR(__xludf.DUMMYFUNCTION(" QUERY(Request_Import!A882:H882, ""Select B"")"),"")</f>
        <v/>
      </c>
      <c r="C882" s="1" t="str">
        <f>IFERROR(__xludf.DUMMYFUNCTION(" QUERY(Request_Import!A882:H882, ""Select C"")"),"")</f>
        <v/>
      </c>
      <c r="D882" s="1" t="str">
        <f>IFERROR(__xludf.DUMMYFUNCTION(" QUERY(Request_Import!A882:H882, ""Select D"")"),"")</f>
        <v/>
      </c>
      <c r="E882" s="1" t="str">
        <f>IFERROR(__xludf.DUMMYFUNCTION(" QUERY(Request_Import!A882:H882, ""Select E"")"),"")</f>
        <v/>
      </c>
      <c r="F882" s="1" t="str">
        <f>IFERROR(__xludf.DUMMYFUNCTION(" QUERY(Request_Import!A882:H882, ""Select G"")"),"")</f>
        <v/>
      </c>
      <c r="G882" s="1" t="str">
        <f>IFERROR(__xludf.DUMMYFUNCTION(" QUERY(Request_Import!A882:H882, ""Select H"")"),"")</f>
        <v/>
      </c>
      <c r="H882" s="1" t="str">
        <f>IFERROR(__xludf.DUMMYFUNCTION(" IF(ISBLANK(B882), """", TIMEVALUE(ARRAYFORMULA(QUERY(Request_Import!D882:K882, ""Select I""))))"),"")</f>
        <v/>
      </c>
      <c r="I882" s="1" t="str">
        <f>IFERROR(__xludf.DUMMYFUNCTION(" QUERY(Request_Import!A882:J882, ""Select F"")"),"")</f>
        <v/>
      </c>
      <c r="J882" s="1" t="str">
        <f>IFERROR(__xludf.DUMMYFUNCTION(" QUERY(Request_Import!A882:J882, ""Select J"")"),"")</f>
        <v/>
      </c>
    </row>
    <row r="883">
      <c r="A883" s="9" t="str">
        <f t="array" ref="A883">IF(ISBLANK(B883), "", concatenate("R", ROW()))</f>
        <v/>
      </c>
      <c r="B883" s="9" t="str">
        <f>IFERROR(__xludf.DUMMYFUNCTION(" QUERY(Request_Import!A883:H883, ""Select B"")"),"")</f>
        <v/>
      </c>
      <c r="C883" s="1" t="str">
        <f>IFERROR(__xludf.DUMMYFUNCTION(" QUERY(Request_Import!A883:H883, ""Select C"")"),"")</f>
        <v/>
      </c>
      <c r="D883" s="1" t="str">
        <f>IFERROR(__xludf.DUMMYFUNCTION(" QUERY(Request_Import!A883:H883, ""Select D"")"),"")</f>
        <v/>
      </c>
      <c r="E883" s="1" t="str">
        <f>IFERROR(__xludf.DUMMYFUNCTION(" QUERY(Request_Import!A883:H883, ""Select E"")"),"")</f>
        <v/>
      </c>
      <c r="F883" s="1" t="str">
        <f>IFERROR(__xludf.DUMMYFUNCTION(" QUERY(Request_Import!A883:H883, ""Select G"")"),"")</f>
        <v/>
      </c>
      <c r="G883" s="1" t="str">
        <f>IFERROR(__xludf.DUMMYFUNCTION(" QUERY(Request_Import!A883:H883, ""Select H"")"),"")</f>
        <v/>
      </c>
      <c r="H883" s="1" t="str">
        <f>IFERROR(__xludf.DUMMYFUNCTION(" IF(ISBLANK(B883), """", TIMEVALUE(ARRAYFORMULA(QUERY(Request_Import!D883:K883, ""Select I""))))"),"")</f>
        <v/>
      </c>
      <c r="I883" s="1" t="str">
        <f>IFERROR(__xludf.DUMMYFUNCTION(" QUERY(Request_Import!A883:J883, ""Select F"")"),"")</f>
        <v/>
      </c>
      <c r="J883" s="1" t="str">
        <f>IFERROR(__xludf.DUMMYFUNCTION(" QUERY(Request_Import!A883:J883, ""Select J"")"),"")</f>
        <v/>
      </c>
    </row>
    <row r="884">
      <c r="A884" s="9" t="str">
        <f t="array" ref="A884">IF(ISBLANK(B884), "", concatenate("R", ROW()))</f>
        <v/>
      </c>
      <c r="B884" s="9" t="str">
        <f>IFERROR(__xludf.DUMMYFUNCTION(" QUERY(Request_Import!A884:H884, ""Select B"")"),"")</f>
        <v/>
      </c>
      <c r="C884" s="1" t="str">
        <f>IFERROR(__xludf.DUMMYFUNCTION(" QUERY(Request_Import!A884:H884, ""Select C"")"),"")</f>
        <v/>
      </c>
      <c r="D884" s="1" t="str">
        <f>IFERROR(__xludf.DUMMYFUNCTION(" QUERY(Request_Import!A884:H884, ""Select D"")"),"")</f>
        <v/>
      </c>
      <c r="E884" s="1" t="str">
        <f>IFERROR(__xludf.DUMMYFUNCTION(" QUERY(Request_Import!A884:H884, ""Select E"")"),"")</f>
        <v/>
      </c>
      <c r="F884" s="1" t="str">
        <f>IFERROR(__xludf.DUMMYFUNCTION(" QUERY(Request_Import!A884:H884, ""Select G"")"),"")</f>
        <v/>
      </c>
      <c r="G884" s="1" t="str">
        <f>IFERROR(__xludf.DUMMYFUNCTION(" QUERY(Request_Import!A884:H884, ""Select H"")"),"")</f>
        <v/>
      </c>
      <c r="H884" s="1" t="str">
        <f>IFERROR(__xludf.DUMMYFUNCTION(" IF(ISBLANK(B884), """", TIMEVALUE(ARRAYFORMULA(QUERY(Request_Import!D884:K884, ""Select I""))))"),"")</f>
        <v/>
      </c>
      <c r="I884" s="1" t="str">
        <f>IFERROR(__xludf.DUMMYFUNCTION(" QUERY(Request_Import!A884:J884, ""Select F"")"),"")</f>
        <v/>
      </c>
      <c r="J884" s="1" t="str">
        <f>IFERROR(__xludf.DUMMYFUNCTION(" QUERY(Request_Import!A884:J884, ""Select J"")"),"")</f>
        <v/>
      </c>
    </row>
    <row r="885">
      <c r="A885" s="9" t="str">
        <f t="array" ref="A885">IF(ISBLANK(B885), "", concatenate("R", ROW()))</f>
        <v/>
      </c>
      <c r="B885" s="9" t="str">
        <f>IFERROR(__xludf.DUMMYFUNCTION(" QUERY(Request_Import!A885:H885, ""Select B"")"),"")</f>
        <v/>
      </c>
      <c r="C885" s="1" t="str">
        <f>IFERROR(__xludf.DUMMYFUNCTION(" QUERY(Request_Import!A885:H885, ""Select C"")"),"")</f>
        <v/>
      </c>
      <c r="D885" s="1" t="str">
        <f>IFERROR(__xludf.DUMMYFUNCTION(" QUERY(Request_Import!A885:H885, ""Select D"")"),"")</f>
        <v/>
      </c>
      <c r="E885" s="1" t="str">
        <f>IFERROR(__xludf.DUMMYFUNCTION(" QUERY(Request_Import!A885:H885, ""Select E"")"),"")</f>
        <v/>
      </c>
      <c r="F885" s="1" t="str">
        <f>IFERROR(__xludf.DUMMYFUNCTION(" QUERY(Request_Import!A885:H885, ""Select G"")"),"")</f>
        <v/>
      </c>
      <c r="G885" s="1" t="str">
        <f>IFERROR(__xludf.DUMMYFUNCTION(" QUERY(Request_Import!A885:H885, ""Select H"")"),"")</f>
        <v/>
      </c>
      <c r="H885" s="1" t="str">
        <f>IFERROR(__xludf.DUMMYFUNCTION(" IF(ISBLANK(B885), """", TIMEVALUE(ARRAYFORMULA(QUERY(Request_Import!D885:K885, ""Select I""))))"),"")</f>
        <v/>
      </c>
      <c r="I885" s="1" t="str">
        <f>IFERROR(__xludf.DUMMYFUNCTION(" QUERY(Request_Import!A885:J885, ""Select F"")"),"")</f>
        <v/>
      </c>
      <c r="J885" s="1" t="str">
        <f>IFERROR(__xludf.DUMMYFUNCTION(" QUERY(Request_Import!A885:J885, ""Select J"")"),"")</f>
        <v/>
      </c>
    </row>
    <row r="886">
      <c r="A886" s="9" t="str">
        <f t="array" ref="A886">IF(ISBLANK(B886), "", concatenate("R", ROW()))</f>
        <v/>
      </c>
      <c r="B886" s="9" t="str">
        <f>IFERROR(__xludf.DUMMYFUNCTION(" QUERY(Request_Import!A886:H886, ""Select B"")"),"")</f>
        <v/>
      </c>
      <c r="C886" s="1" t="str">
        <f>IFERROR(__xludf.DUMMYFUNCTION(" QUERY(Request_Import!A886:H886, ""Select C"")"),"")</f>
        <v/>
      </c>
      <c r="D886" s="1" t="str">
        <f>IFERROR(__xludf.DUMMYFUNCTION(" QUERY(Request_Import!A886:H886, ""Select D"")"),"")</f>
        <v/>
      </c>
      <c r="E886" s="1" t="str">
        <f>IFERROR(__xludf.DUMMYFUNCTION(" QUERY(Request_Import!A886:H886, ""Select E"")"),"")</f>
        <v/>
      </c>
      <c r="F886" s="1" t="str">
        <f>IFERROR(__xludf.DUMMYFUNCTION(" QUERY(Request_Import!A886:H886, ""Select G"")"),"")</f>
        <v/>
      </c>
      <c r="G886" s="1" t="str">
        <f>IFERROR(__xludf.DUMMYFUNCTION(" QUERY(Request_Import!A886:H886, ""Select H"")"),"")</f>
        <v/>
      </c>
      <c r="H886" s="1" t="str">
        <f>IFERROR(__xludf.DUMMYFUNCTION(" IF(ISBLANK(B886), """", TIMEVALUE(ARRAYFORMULA(QUERY(Request_Import!D886:K886, ""Select I""))))"),"")</f>
        <v/>
      </c>
      <c r="I886" s="1" t="str">
        <f>IFERROR(__xludf.DUMMYFUNCTION(" QUERY(Request_Import!A886:J886, ""Select F"")"),"")</f>
        <v/>
      </c>
      <c r="J886" s="1" t="str">
        <f>IFERROR(__xludf.DUMMYFUNCTION(" QUERY(Request_Import!A886:J886, ""Select J"")"),"")</f>
        <v/>
      </c>
    </row>
    <row r="887">
      <c r="A887" s="9" t="str">
        <f t="array" ref="A887">IF(ISBLANK(B887), "", concatenate("R", ROW()))</f>
        <v/>
      </c>
      <c r="B887" s="9" t="str">
        <f>IFERROR(__xludf.DUMMYFUNCTION(" QUERY(Request_Import!A887:H887, ""Select B"")"),"")</f>
        <v/>
      </c>
      <c r="C887" s="1" t="str">
        <f>IFERROR(__xludf.DUMMYFUNCTION(" QUERY(Request_Import!A887:H887, ""Select C"")"),"")</f>
        <v/>
      </c>
      <c r="D887" s="1" t="str">
        <f>IFERROR(__xludf.DUMMYFUNCTION(" QUERY(Request_Import!A887:H887, ""Select D"")"),"")</f>
        <v/>
      </c>
      <c r="E887" s="1" t="str">
        <f>IFERROR(__xludf.DUMMYFUNCTION(" QUERY(Request_Import!A887:H887, ""Select E"")"),"")</f>
        <v/>
      </c>
      <c r="F887" s="1" t="str">
        <f>IFERROR(__xludf.DUMMYFUNCTION(" QUERY(Request_Import!A887:H887, ""Select G"")"),"")</f>
        <v/>
      </c>
      <c r="G887" s="1" t="str">
        <f>IFERROR(__xludf.DUMMYFUNCTION(" QUERY(Request_Import!A887:H887, ""Select H"")"),"")</f>
        <v/>
      </c>
      <c r="H887" s="1" t="str">
        <f>IFERROR(__xludf.DUMMYFUNCTION(" IF(ISBLANK(B887), """", TIMEVALUE(ARRAYFORMULA(QUERY(Request_Import!D887:K887, ""Select I""))))"),"")</f>
        <v/>
      </c>
      <c r="I887" s="1" t="str">
        <f>IFERROR(__xludf.DUMMYFUNCTION(" QUERY(Request_Import!A887:J887, ""Select F"")"),"")</f>
        <v/>
      </c>
      <c r="J887" s="1" t="str">
        <f>IFERROR(__xludf.DUMMYFUNCTION(" QUERY(Request_Import!A887:J887, ""Select J"")"),"")</f>
        <v/>
      </c>
    </row>
    <row r="888">
      <c r="A888" s="9" t="str">
        <f t="array" ref="A888">IF(ISBLANK(B888), "", concatenate("R", ROW()))</f>
        <v/>
      </c>
      <c r="B888" s="9" t="str">
        <f>IFERROR(__xludf.DUMMYFUNCTION(" QUERY(Request_Import!A888:H888, ""Select B"")"),"")</f>
        <v/>
      </c>
      <c r="C888" s="1" t="str">
        <f>IFERROR(__xludf.DUMMYFUNCTION(" QUERY(Request_Import!A888:H888, ""Select C"")"),"")</f>
        <v/>
      </c>
      <c r="D888" s="1" t="str">
        <f>IFERROR(__xludf.DUMMYFUNCTION(" QUERY(Request_Import!A888:H888, ""Select D"")"),"")</f>
        <v/>
      </c>
      <c r="E888" s="1" t="str">
        <f>IFERROR(__xludf.DUMMYFUNCTION(" QUERY(Request_Import!A888:H888, ""Select E"")"),"")</f>
        <v/>
      </c>
      <c r="F888" s="1" t="str">
        <f>IFERROR(__xludf.DUMMYFUNCTION(" QUERY(Request_Import!A888:H888, ""Select G"")"),"")</f>
        <v/>
      </c>
      <c r="G888" s="1" t="str">
        <f>IFERROR(__xludf.DUMMYFUNCTION(" QUERY(Request_Import!A888:H888, ""Select H"")"),"")</f>
        <v/>
      </c>
      <c r="H888" s="1" t="str">
        <f>IFERROR(__xludf.DUMMYFUNCTION(" IF(ISBLANK(B888), """", TIMEVALUE(ARRAYFORMULA(QUERY(Request_Import!D888:K888, ""Select I""))))"),"")</f>
        <v/>
      </c>
      <c r="I888" s="1" t="str">
        <f>IFERROR(__xludf.DUMMYFUNCTION(" QUERY(Request_Import!A888:J888, ""Select F"")"),"")</f>
        <v/>
      </c>
      <c r="J888" s="1" t="str">
        <f>IFERROR(__xludf.DUMMYFUNCTION(" QUERY(Request_Import!A888:J888, ""Select J"")"),"")</f>
        <v/>
      </c>
    </row>
    <row r="889">
      <c r="A889" s="9" t="str">
        <f t="array" ref="A889">IF(ISBLANK(B889), "", concatenate("R", ROW()))</f>
        <v/>
      </c>
      <c r="B889" s="9" t="str">
        <f>IFERROR(__xludf.DUMMYFUNCTION(" QUERY(Request_Import!A889:H889, ""Select B"")"),"")</f>
        <v/>
      </c>
      <c r="C889" s="1" t="str">
        <f>IFERROR(__xludf.DUMMYFUNCTION(" QUERY(Request_Import!A889:H889, ""Select C"")"),"")</f>
        <v/>
      </c>
      <c r="D889" s="1" t="str">
        <f>IFERROR(__xludf.DUMMYFUNCTION(" QUERY(Request_Import!A889:H889, ""Select D"")"),"")</f>
        <v/>
      </c>
      <c r="E889" s="1" t="str">
        <f>IFERROR(__xludf.DUMMYFUNCTION(" QUERY(Request_Import!A889:H889, ""Select E"")"),"")</f>
        <v/>
      </c>
      <c r="F889" s="1" t="str">
        <f>IFERROR(__xludf.DUMMYFUNCTION(" QUERY(Request_Import!A889:H889, ""Select G"")"),"")</f>
        <v/>
      </c>
      <c r="G889" s="1" t="str">
        <f>IFERROR(__xludf.DUMMYFUNCTION(" QUERY(Request_Import!A889:H889, ""Select H"")"),"")</f>
        <v/>
      </c>
      <c r="H889" s="1" t="str">
        <f>IFERROR(__xludf.DUMMYFUNCTION(" IF(ISBLANK(B889), """", TIMEVALUE(ARRAYFORMULA(QUERY(Request_Import!D889:K889, ""Select I""))))"),"")</f>
        <v/>
      </c>
      <c r="I889" s="1" t="str">
        <f>IFERROR(__xludf.DUMMYFUNCTION(" QUERY(Request_Import!A889:J889, ""Select F"")"),"")</f>
        <v/>
      </c>
      <c r="J889" s="1" t="str">
        <f>IFERROR(__xludf.DUMMYFUNCTION(" QUERY(Request_Import!A889:J889, ""Select J"")"),"")</f>
        <v/>
      </c>
    </row>
    <row r="890">
      <c r="A890" s="9" t="str">
        <f t="array" ref="A890">IF(ISBLANK(B890), "", concatenate("R", ROW()))</f>
        <v/>
      </c>
      <c r="B890" s="9" t="str">
        <f>IFERROR(__xludf.DUMMYFUNCTION(" QUERY(Request_Import!A890:H890, ""Select B"")"),"")</f>
        <v/>
      </c>
      <c r="C890" s="1" t="str">
        <f>IFERROR(__xludf.DUMMYFUNCTION(" QUERY(Request_Import!A890:H890, ""Select C"")"),"")</f>
        <v/>
      </c>
      <c r="D890" s="1" t="str">
        <f>IFERROR(__xludf.DUMMYFUNCTION(" QUERY(Request_Import!A890:H890, ""Select D"")"),"")</f>
        <v/>
      </c>
      <c r="E890" s="1" t="str">
        <f>IFERROR(__xludf.DUMMYFUNCTION(" QUERY(Request_Import!A890:H890, ""Select E"")"),"")</f>
        <v/>
      </c>
      <c r="F890" s="1" t="str">
        <f>IFERROR(__xludf.DUMMYFUNCTION(" QUERY(Request_Import!A890:H890, ""Select G"")"),"")</f>
        <v/>
      </c>
      <c r="G890" s="1" t="str">
        <f>IFERROR(__xludf.DUMMYFUNCTION(" QUERY(Request_Import!A890:H890, ""Select H"")"),"")</f>
        <v/>
      </c>
      <c r="H890" s="1" t="str">
        <f>IFERROR(__xludf.DUMMYFUNCTION(" IF(ISBLANK(B890), """", TIMEVALUE(ARRAYFORMULA(QUERY(Request_Import!D890:K890, ""Select I""))))"),"")</f>
        <v/>
      </c>
      <c r="I890" s="1" t="str">
        <f>IFERROR(__xludf.DUMMYFUNCTION(" QUERY(Request_Import!A890:J890, ""Select F"")"),"")</f>
        <v/>
      </c>
      <c r="J890" s="1" t="str">
        <f>IFERROR(__xludf.DUMMYFUNCTION(" QUERY(Request_Import!A890:J890, ""Select J"")"),"")</f>
        <v/>
      </c>
    </row>
    <row r="891">
      <c r="A891" s="9" t="str">
        <f t="array" ref="A891">IF(ISBLANK(B891), "", concatenate("R", ROW()))</f>
        <v/>
      </c>
      <c r="B891" s="9" t="str">
        <f>IFERROR(__xludf.DUMMYFUNCTION(" QUERY(Request_Import!A891:H891, ""Select B"")"),"")</f>
        <v/>
      </c>
      <c r="C891" s="1" t="str">
        <f>IFERROR(__xludf.DUMMYFUNCTION(" QUERY(Request_Import!A891:H891, ""Select C"")"),"")</f>
        <v/>
      </c>
      <c r="D891" s="1" t="str">
        <f>IFERROR(__xludf.DUMMYFUNCTION(" QUERY(Request_Import!A891:H891, ""Select D"")"),"")</f>
        <v/>
      </c>
      <c r="E891" s="1" t="str">
        <f>IFERROR(__xludf.DUMMYFUNCTION(" QUERY(Request_Import!A891:H891, ""Select E"")"),"")</f>
        <v/>
      </c>
      <c r="F891" s="1" t="str">
        <f>IFERROR(__xludf.DUMMYFUNCTION(" QUERY(Request_Import!A891:H891, ""Select G"")"),"")</f>
        <v/>
      </c>
      <c r="G891" s="1" t="str">
        <f>IFERROR(__xludf.DUMMYFUNCTION(" QUERY(Request_Import!A891:H891, ""Select H"")"),"")</f>
        <v/>
      </c>
      <c r="H891" s="1" t="str">
        <f>IFERROR(__xludf.DUMMYFUNCTION(" IF(ISBLANK(B891), """", TIMEVALUE(ARRAYFORMULA(QUERY(Request_Import!D891:K891, ""Select I""))))"),"")</f>
        <v/>
      </c>
      <c r="I891" s="1" t="str">
        <f>IFERROR(__xludf.DUMMYFUNCTION(" QUERY(Request_Import!A891:J891, ""Select F"")"),"")</f>
        <v/>
      </c>
      <c r="J891" s="1" t="str">
        <f>IFERROR(__xludf.DUMMYFUNCTION(" QUERY(Request_Import!A891:J891, ""Select J"")"),"")</f>
        <v/>
      </c>
    </row>
    <row r="892">
      <c r="A892" s="9" t="str">
        <f t="array" ref="A892">IF(ISBLANK(B892), "", concatenate("R", ROW()))</f>
        <v/>
      </c>
      <c r="B892" s="9" t="str">
        <f>IFERROR(__xludf.DUMMYFUNCTION(" QUERY(Request_Import!A892:H892, ""Select B"")"),"")</f>
        <v/>
      </c>
      <c r="C892" s="1" t="str">
        <f>IFERROR(__xludf.DUMMYFUNCTION(" QUERY(Request_Import!A892:H892, ""Select C"")"),"")</f>
        <v/>
      </c>
      <c r="D892" s="1" t="str">
        <f>IFERROR(__xludf.DUMMYFUNCTION(" QUERY(Request_Import!A892:H892, ""Select D"")"),"")</f>
        <v/>
      </c>
      <c r="E892" s="1" t="str">
        <f>IFERROR(__xludf.DUMMYFUNCTION(" QUERY(Request_Import!A892:H892, ""Select E"")"),"")</f>
        <v/>
      </c>
      <c r="F892" s="1" t="str">
        <f>IFERROR(__xludf.DUMMYFUNCTION(" QUERY(Request_Import!A892:H892, ""Select G"")"),"")</f>
        <v/>
      </c>
      <c r="G892" s="1" t="str">
        <f>IFERROR(__xludf.DUMMYFUNCTION(" QUERY(Request_Import!A892:H892, ""Select H"")"),"")</f>
        <v/>
      </c>
      <c r="H892" s="1" t="str">
        <f>IFERROR(__xludf.DUMMYFUNCTION(" IF(ISBLANK(B892), """", TIMEVALUE(ARRAYFORMULA(QUERY(Request_Import!D892:K892, ""Select I""))))"),"")</f>
        <v/>
      </c>
      <c r="I892" s="1" t="str">
        <f>IFERROR(__xludf.DUMMYFUNCTION(" QUERY(Request_Import!A892:J892, ""Select F"")"),"")</f>
        <v/>
      </c>
      <c r="J892" s="1" t="str">
        <f>IFERROR(__xludf.DUMMYFUNCTION(" QUERY(Request_Import!A892:J892, ""Select J"")"),"")</f>
        <v/>
      </c>
    </row>
    <row r="893">
      <c r="A893" s="9" t="str">
        <f t="array" ref="A893">IF(ISBLANK(B893), "", concatenate("R", ROW()))</f>
        <v/>
      </c>
      <c r="B893" s="9" t="str">
        <f>IFERROR(__xludf.DUMMYFUNCTION(" QUERY(Request_Import!A893:H893, ""Select B"")"),"")</f>
        <v/>
      </c>
      <c r="C893" s="1" t="str">
        <f>IFERROR(__xludf.DUMMYFUNCTION(" QUERY(Request_Import!A893:H893, ""Select C"")"),"")</f>
        <v/>
      </c>
      <c r="D893" s="1" t="str">
        <f>IFERROR(__xludf.DUMMYFUNCTION(" QUERY(Request_Import!A893:H893, ""Select D"")"),"")</f>
        <v/>
      </c>
      <c r="E893" s="1" t="str">
        <f>IFERROR(__xludf.DUMMYFUNCTION(" QUERY(Request_Import!A893:H893, ""Select E"")"),"")</f>
        <v/>
      </c>
      <c r="F893" s="1" t="str">
        <f>IFERROR(__xludf.DUMMYFUNCTION(" QUERY(Request_Import!A893:H893, ""Select G"")"),"")</f>
        <v/>
      </c>
      <c r="G893" s="1" t="str">
        <f>IFERROR(__xludf.DUMMYFUNCTION(" QUERY(Request_Import!A893:H893, ""Select H"")"),"")</f>
        <v/>
      </c>
      <c r="H893" s="1" t="str">
        <f>IFERROR(__xludf.DUMMYFUNCTION(" IF(ISBLANK(B893), """", TIMEVALUE(ARRAYFORMULA(QUERY(Request_Import!D893:K893, ""Select I""))))"),"")</f>
        <v/>
      </c>
      <c r="I893" s="1" t="str">
        <f>IFERROR(__xludf.DUMMYFUNCTION(" QUERY(Request_Import!A893:J893, ""Select F"")"),"")</f>
        <v/>
      </c>
      <c r="J893" s="1" t="str">
        <f>IFERROR(__xludf.DUMMYFUNCTION(" QUERY(Request_Import!A893:J893, ""Select J"")"),"")</f>
        <v/>
      </c>
    </row>
    <row r="894">
      <c r="A894" s="9" t="str">
        <f t="array" ref="A894">IF(ISBLANK(B894), "", concatenate("R", ROW()))</f>
        <v/>
      </c>
      <c r="B894" s="9" t="str">
        <f>IFERROR(__xludf.DUMMYFUNCTION(" QUERY(Request_Import!A894:H894, ""Select B"")"),"")</f>
        <v/>
      </c>
      <c r="C894" s="1" t="str">
        <f>IFERROR(__xludf.DUMMYFUNCTION(" QUERY(Request_Import!A894:H894, ""Select C"")"),"")</f>
        <v/>
      </c>
      <c r="D894" s="1" t="str">
        <f>IFERROR(__xludf.DUMMYFUNCTION(" QUERY(Request_Import!A894:H894, ""Select D"")"),"")</f>
        <v/>
      </c>
      <c r="E894" s="1" t="str">
        <f>IFERROR(__xludf.DUMMYFUNCTION(" QUERY(Request_Import!A894:H894, ""Select E"")"),"")</f>
        <v/>
      </c>
      <c r="F894" s="1" t="str">
        <f>IFERROR(__xludf.DUMMYFUNCTION(" QUERY(Request_Import!A894:H894, ""Select G"")"),"")</f>
        <v/>
      </c>
      <c r="G894" s="1" t="str">
        <f>IFERROR(__xludf.DUMMYFUNCTION(" QUERY(Request_Import!A894:H894, ""Select H"")"),"")</f>
        <v/>
      </c>
      <c r="H894" s="1" t="str">
        <f>IFERROR(__xludf.DUMMYFUNCTION(" IF(ISBLANK(B894), """", TIMEVALUE(ARRAYFORMULA(QUERY(Request_Import!D894:K894, ""Select I""))))"),"")</f>
        <v/>
      </c>
      <c r="I894" s="1" t="str">
        <f>IFERROR(__xludf.DUMMYFUNCTION(" QUERY(Request_Import!A894:J894, ""Select F"")"),"")</f>
        <v/>
      </c>
      <c r="J894" s="1" t="str">
        <f>IFERROR(__xludf.DUMMYFUNCTION(" QUERY(Request_Import!A894:J894, ""Select J"")"),"")</f>
        <v/>
      </c>
    </row>
    <row r="895">
      <c r="A895" s="9" t="str">
        <f t="array" ref="A895">IF(ISBLANK(B895), "", concatenate("R", ROW()))</f>
        <v/>
      </c>
      <c r="B895" s="9" t="str">
        <f>IFERROR(__xludf.DUMMYFUNCTION(" QUERY(Request_Import!A895:H895, ""Select B"")"),"")</f>
        <v/>
      </c>
      <c r="C895" s="1" t="str">
        <f>IFERROR(__xludf.DUMMYFUNCTION(" QUERY(Request_Import!A895:H895, ""Select C"")"),"")</f>
        <v/>
      </c>
      <c r="D895" s="1" t="str">
        <f>IFERROR(__xludf.DUMMYFUNCTION(" QUERY(Request_Import!A895:H895, ""Select D"")"),"")</f>
        <v/>
      </c>
      <c r="E895" s="1" t="str">
        <f>IFERROR(__xludf.DUMMYFUNCTION(" QUERY(Request_Import!A895:H895, ""Select E"")"),"")</f>
        <v/>
      </c>
      <c r="F895" s="1" t="str">
        <f>IFERROR(__xludf.DUMMYFUNCTION(" QUERY(Request_Import!A895:H895, ""Select G"")"),"")</f>
        <v/>
      </c>
      <c r="G895" s="1" t="str">
        <f>IFERROR(__xludf.DUMMYFUNCTION(" QUERY(Request_Import!A895:H895, ""Select H"")"),"")</f>
        <v/>
      </c>
      <c r="H895" s="1" t="str">
        <f>IFERROR(__xludf.DUMMYFUNCTION(" IF(ISBLANK(B895), """", TIMEVALUE(ARRAYFORMULA(QUERY(Request_Import!D895:K895, ""Select I""))))"),"")</f>
        <v/>
      </c>
      <c r="I895" s="1" t="str">
        <f>IFERROR(__xludf.DUMMYFUNCTION(" QUERY(Request_Import!A895:J895, ""Select F"")"),"")</f>
        <v/>
      </c>
      <c r="J895" s="1" t="str">
        <f>IFERROR(__xludf.DUMMYFUNCTION(" QUERY(Request_Import!A895:J895, ""Select J"")"),"")</f>
        <v/>
      </c>
    </row>
    <row r="896">
      <c r="A896" s="9" t="str">
        <f t="array" ref="A896">IF(ISBLANK(B896), "", concatenate("R", ROW()))</f>
        <v/>
      </c>
      <c r="B896" s="9" t="str">
        <f>IFERROR(__xludf.DUMMYFUNCTION(" QUERY(Request_Import!A896:H896, ""Select B"")"),"")</f>
        <v/>
      </c>
      <c r="C896" s="1" t="str">
        <f>IFERROR(__xludf.DUMMYFUNCTION(" QUERY(Request_Import!A896:H896, ""Select C"")"),"")</f>
        <v/>
      </c>
      <c r="D896" s="1" t="str">
        <f>IFERROR(__xludf.DUMMYFUNCTION(" QUERY(Request_Import!A896:H896, ""Select D"")"),"")</f>
        <v/>
      </c>
      <c r="E896" s="1" t="str">
        <f>IFERROR(__xludf.DUMMYFUNCTION(" QUERY(Request_Import!A896:H896, ""Select E"")"),"")</f>
        <v/>
      </c>
      <c r="F896" s="1" t="str">
        <f>IFERROR(__xludf.DUMMYFUNCTION(" QUERY(Request_Import!A896:H896, ""Select G"")"),"")</f>
        <v/>
      </c>
      <c r="G896" s="1" t="str">
        <f>IFERROR(__xludf.DUMMYFUNCTION(" QUERY(Request_Import!A896:H896, ""Select H"")"),"")</f>
        <v/>
      </c>
      <c r="H896" s="1" t="str">
        <f>IFERROR(__xludf.DUMMYFUNCTION(" IF(ISBLANK(B896), """", TIMEVALUE(ARRAYFORMULA(QUERY(Request_Import!D896:K896, ""Select I""))))"),"")</f>
        <v/>
      </c>
      <c r="I896" s="1" t="str">
        <f>IFERROR(__xludf.DUMMYFUNCTION(" QUERY(Request_Import!A896:J896, ""Select F"")"),"")</f>
        <v/>
      </c>
      <c r="J896" s="1" t="str">
        <f>IFERROR(__xludf.DUMMYFUNCTION(" QUERY(Request_Import!A896:J896, ""Select J"")"),"")</f>
        <v/>
      </c>
    </row>
    <row r="897">
      <c r="A897" s="9" t="str">
        <f t="array" ref="A897">IF(ISBLANK(B897), "", concatenate("R", ROW()))</f>
        <v/>
      </c>
      <c r="B897" s="9" t="str">
        <f>IFERROR(__xludf.DUMMYFUNCTION(" QUERY(Request_Import!A897:H897, ""Select B"")"),"")</f>
        <v/>
      </c>
      <c r="C897" s="1" t="str">
        <f>IFERROR(__xludf.DUMMYFUNCTION(" QUERY(Request_Import!A897:H897, ""Select C"")"),"")</f>
        <v/>
      </c>
      <c r="D897" s="1" t="str">
        <f>IFERROR(__xludf.DUMMYFUNCTION(" QUERY(Request_Import!A897:H897, ""Select D"")"),"")</f>
        <v/>
      </c>
      <c r="E897" s="1" t="str">
        <f>IFERROR(__xludf.DUMMYFUNCTION(" QUERY(Request_Import!A897:H897, ""Select E"")"),"")</f>
        <v/>
      </c>
      <c r="F897" s="1" t="str">
        <f>IFERROR(__xludf.DUMMYFUNCTION(" QUERY(Request_Import!A897:H897, ""Select G"")"),"")</f>
        <v/>
      </c>
      <c r="G897" s="1" t="str">
        <f>IFERROR(__xludf.DUMMYFUNCTION(" QUERY(Request_Import!A897:H897, ""Select H"")"),"")</f>
        <v/>
      </c>
      <c r="H897" s="1" t="str">
        <f>IFERROR(__xludf.DUMMYFUNCTION(" IF(ISBLANK(B897), """", TIMEVALUE(ARRAYFORMULA(QUERY(Request_Import!D897:K897, ""Select I""))))"),"")</f>
        <v/>
      </c>
      <c r="I897" s="1" t="str">
        <f>IFERROR(__xludf.DUMMYFUNCTION(" QUERY(Request_Import!A897:J897, ""Select F"")"),"")</f>
        <v/>
      </c>
      <c r="J897" s="1" t="str">
        <f>IFERROR(__xludf.DUMMYFUNCTION(" QUERY(Request_Import!A897:J897, ""Select J"")"),"")</f>
        <v/>
      </c>
    </row>
    <row r="898">
      <c r="A898" s="9" t="str">
        <f t="array" ref="A898">IF(ISBLANK(B898), "", concatenate("R", ROW()))</f>
        <v/>
      </c>
      <c r="B898" s="9" t="str">
        <f>IFERROR(__xludf.DUMMYFUNCTION(" QUERY(Request_Import!A898:H898, ""Select B"")"),"")</f>
        <v/>
      </c>
      <c r="C898" s="1" t="str">
        <f>IFERROR(__xludf.DUMMYFUNCTION(" QUERY(Request_Import!A898:H898, ""Select C"")"),"")</f>
        <v/>
      </c>
      <c r="D898" s="1" t="str">
        <f>IFERROR(__xludf.DUMMYFUNCTION(" QUERY(Request_Import!A898:H898, ""Select D"")"),"")</f>
        <v/>
      </c>
      <c r="E898" s="1" t="str">
        <f>IFERROR(__xludf.DUMMYFUNCTION(" QUERY(Request_Import!A898:H898, ""Select E"")"),"")</f>
        <v/>
      </c>
      <c r="F898" s="1" t="str">
        <f>IFERROR(__xludf.DUMMYFUNCTION(" QUERY(Request_Import!A898:H898, ""Select G"")"),"")</f>
        <v/>
      </c>
      <c r="G898" s="1" t="str">
        <f>IFERROR(__xludf.DUMMYFUNCTION(" QUERY(Request_Import!A898:H898, ""Select H"")"),"")</f>
        <v/>
      </c>
      <c r="H898" s="1" t="str">
        <f>IFERROR(__xludf.DUMMYFUNCTION(" IF(ISBLANK(B898), """", TIMEVALUE(ARRAYFORMULA(QUERY(Request_Import!D898:K898, ""Select I""))))"),"")</f>
        <v/>
      </c>
      <c r="I898" s="1" t="str">
        <f>IFERROR(__xludf.DUMMYFUNCTION(" QUERY(Request_Import!A898:J898, ""Select F"")"),"")</f>
        <v/>
      </c>
      <c r="J898" s="1" t="str">
        <f>IFERROR(__xludf.DUMMYFUNCTION(" QUERY(Request_Import!A898:J898, ""Select J"")"),"")</f>
        <v/>
      </c>
    </row>
    <row r="899">
      <c r="A899" s="9" t="str">
        <f t="array" ref="A899">IF(ISBLANK(B899), "", concatenate("R", ROW()))</f>
        <v/>
      </c>
      <c r="B899" s="9" t="str">
        <f>IFERROR(__xludf.DUMMYFUNCTION(" QUERY(Request_Import!A899:H899, ""Select B"")"),"")</f>
        <v/>
      </c>
      <c r="C899" s="1" t="str">
        <f>IFERROR(__xludf.DUMMYFUNCTION(" QUERY(Request_Import!A899:H899, ""Select C"")"),"")</f>
        <v/>
      </c>
      <c r="D899" s="1" t="str">
        <f>IFERROR(__xludf.DUMMYFUNCTION(" QUERY(Request_Import!A899:H899, ""Select D"")"),"")</f>
        <v/>
      </c>
      <c r="E899" s="1" t="str">
        <f>IFERROR(__xludf.DUMMYFUNCTION(" QUERY(Request_Import!A899:H899, ""Select E"")"),"")</f>
        <v/>
      </c>
      <c r="F899" s="1" t="str">
        <f>IFERROR(__xludf.DUMMYFUNCTION(" QUERY(Request_Import!A899:H899, ""Select G"")"),"")</f>
        <v/>
      </c>
      <c r="G899" s="1" t="str">
        <f>IFERROR(__xludf.DUMMYFUNCTION(" QUERY(Request_Import!A899:H899, ""Select H"")"),"")</f>
        <v/>
      </c>
      <c r="H899" s="1" t="str">
        <f>IFERROR(__xludf.DUMMYFUNCTION(" IF(ISBLANK(B899), """", TIMEVALUE(ARRAYFORMULA(QUERY(Request_Import!D899:K899, ""Select I""))))"),"")</f>
        <v/>
      </c>
      <c r="I899" s="1" t="str">
        <f>IFERROR(__xludf.DUMMYFUNCTION(" QUERY(Request_Import!A899:J899, ""Select F"")"),"")</f>
        <v/>
      </c>
      <c r="J899" s="1" t="str">
        <f>IFERROR(__xludf.DUMMYFUNCTION(" QUERY(Request_Import!A899:J899, ""Select J"")"),"")</f>
        <v/>
      </c>
    </row>
    <row r="900">
      <c r="A900" s="9" t="str">
        <f t="array" ref="A900">IF(ISBLANK(B900), "", concatenate("R", ROW()))</f>
        <v/>
      </c>
      <c r="B900" s="9" t="str">
        <f>IFERROR(__xludf.DUMMYFUNCTION(" QUERY(Request_Import!A900:H900, ""Select B"")"),"")</f>
        <v/>
      </c>
      <c r="C900" s="1" t="str">
        <f>IFERROR(__xludf.DUMMYFUNCTION(" QUERY(Request_Import!A900:H900, ""Select C"")"),"")</f>
        <v/>
      </c>
      <c r="D900" s="1" t="str">
        <f>IFERROR(__xludf.DUMMYFUNCTION(" QUERY(Request_Import!A900:H900, ""Select D"")"),"")</f>
        <v/>
      </c>
      <c r="E900" s="1" t="str">
        <f>IFERROR(__xludf.DUMMYFUNCTION(" QUERY(Request_Import!A900:H900, ""Select E"")"),"")</f>
        <v/>
      </c>
      <c r="F900" s="1" t="str">
        <f>IFERROR(__xludf.DUMMYFUNCTION(" QUERY(Request_Import!A900:H900, ""Select G"")"),"")</f>
        <v/>
      </c>
      <c r="G900" s="1" t="str">
        <f>IFERROR(__xludf.DUMMYFUNCTION(" QUERY(Request_Import!A900:H900, ""Select H"")"),"")</f>
        <v/>
      </c>
      <c r="H900" s="1" t="str">
        <f>IFERROR(__xludf.DUMMYFUNCTION(" IF(ISBLANK(B900), """", TIMEVALUE(ARRAYFORMULA(QUERY(Request_Import!D900:K900, ""Select I""))))"),"")</f>
        <v/>
      </c>
      <c r="I900" s="1" t="str">
        <f>IFERROR(__xludf.DUMMYFUNCTION(" QUERY(Request_Import!A900:J900, ""Select F"")"),"")</f>
        <v/>
      </c>
      <c r="J900" s="1" t="str">
        <f>IFERROR(__xludf.DUMMYFUNCTION(" QUERY(Request_Import!A900:J900, ""Select J"")"),"")</f>
        <v/>
      </c>
    </row>
    <row r="901">
      <c r="A901" s="9" t="str">
        <f t="array" ref="A901">IF(ISBLANK(B901), "", concatenate("R", ROW()))</f>
        <v/>
      </c>
      <c r="B901" s="9" t="str">
        <f>IFERROR(__xludf.DUMMYFUNCTION(" QUERY(Request_Import!A901:H901, ""Select B"")"),"")</f>
        <v/>
      </c>
      <c r="C901" s="1" t="str">
        <f>IFERROR(__xludf.DUMMYFUNCTION(" QUERY(Request_Import!A901:H901, ""Select C"")"),"")</f>
        <v/>
      </c>
      <c r="D901" s="1" t="str">
        <f>IFERROR(__xludf.DUMMYFUNCTION(" QUERY(Request_Import!A901:H901, ""Select D"")"),"")</f>
        <v/>
      </c>
      <c r="E901" s="1" t="str">
        <f>IFERROR(__xludf.DUMMYFUNCTION(" QUERY(Request_Import!A901:H901, ""Select E"")"),"")</f>
        <v/>
      </c>
      <c r="F901" s="1" t="str">
        <f>IFERROR(__xludf.DUMMYFUNCTION(" QUERY(Request_Import!A901:H901, ""Select G"")"),"")</f>
        <v/>
      </c>
      <c r="G901" s="1" t="str">
        <f>IFERROR(__xludf.DUMMYFUNCTION(" QUERY(Request_Import!A901:H901, ""Select H"")"),"")</f>
        <v/>
      </c>
      <c r="H901" s="1" t="str">
        <f>IFERROR(__xludf.DUMMYFUNCTION(" IF(ISBLANK(B901), """", TIMEVALUE(ARRAYFORMULA(QUERY(Request_Import!D901:K901, ""Select I""))))"),"")</f>
        <v/>
      </c>
      <c r="I901" s="1" t="str">
        <f>IFERROR(__xludf.DUMMYFUNCTION(" QUERY(Request_Import!A901:J901, ""Select F"")"),"")</f>
        <v/>
      </c>
      <c r="J901" s="1" t="str">
        <f>IFERROR(__xludf.DUMMYFUNCTION(" QUERY(Request_Import!A901:J901, ""Select J"")"),"")</f>
        <v/>
      </c>
    </row>
    <row r="902">
      <c r="A902" s="9" t="str">
        <f t="array" ref="A902">IF(ISBLANK(B902), "", concatenate("R", ROW()))</f>
        <v/>
      </c>
      <c r="B902" s="9" t="str">
        <f>IFERROR(__xludf.DUMMYFUNCTION(" QUERY(Request_Import!A902:H902, ""Select B"")"),"")</f>
        <v/>
      </c>
      <c r="C902" s="1" t="str">
        <f>IFERROR(__xludf.DUMMYFUNCTION(" QUERY(Request_Import!A902:H902, ""Select C"")"),"")</f>
        <v/>
      </c>
      <c r="D902" s="1" t="str">
        <f>IFERROR(__xludf.DUMMYFUNCTION(" QUERY(Request_Import!A902:H902, ""Select D"")"),"")</f>
        <v/>
      </c>
      <c r="E902" s="1" t="str">
        <f>IFERROR(__xludf.DUMMYFUNCTION(" QUERY(Request_Import!A902:H902, ""Select E"")"),"")</f>
        <v/>
      </c>
      <c r="F902" s="1" t="str">
        <f>IFERROR(__xludf.DUMMYFUNCTION(" QUERY(Request_Import!A902:H902, ""Select G"")"),"")</f>
        <v/>
      </c>
      <c r="G902" s="1" t="str">
        <f>IFERROR(__xludf.DUMMYFUNCTION(" QUERY(Request_Import!A902:H902, ""Select H"")"),"")</f>
        <v/>
      </c>
      <c r="H902" s="1" t="str">
        <f>IFERROR(__xludf.DUMMYFUNCTION(" IF(ISBLANK(B902), """", TIMEVALUE(ARRAYFORMULA(QUERY(Request_Import!D902:K902, ""Select I""))))"),"")</f>
        <v/>
      </c>
      <c r="I902" s="1" t="str">
        <f>IFERROR(__xludf.DUMMYFUNCTION(" QUERY(Request_Import!A902:J902, ""Select F"")"),"")</f>
        <v/>
      </c>
      <c r="J902" s="1" t="str">
        <f>IFERROR(__xludf.DUMMYFUNCTION(" QUERY(Request_Import!A902:J902, ""Select J"")"),"")</f>
        <v/>
      </c>
    </row>
    <row r="903">
      <c r="A903" s="9" t="str">
        <f t="array" ref="A903">IF(ISBLANK(B903), "", concatenate("R", ROW()))</f>
        <v/>
      </c>
      <c r="B903" s="9" t="str">
        <f>IFERROR(__xludf.DUMMYFUNCTION(" QUERY(Request_Import!A903:H903, ""Select B"")"),"")</f>
        <v/>
      </c>
      <c r="C903" s="1" t="str">
        <f>IFERROR(__xludf.DUMMYFUNCTION(" QUERY(Request_Import!A903:H903, ""Select C"")"),"")</f>
        <v/>
      </c>
      <c r="D903" s="1" t="str">
        <f>IFERROR(__xludf.DUMMYFUNCTION(" QUERY(Request_Import!A903:H903, ""Select D"")"),"")</f>
        <v/>
      </c>
      <c r="E903" s="1" t="str">
        <f>IFERROR(__xludf.DUMMYFUNCTION(" QUERY(Request_Import!A903:H903, ""Select E"")"),"")</f>
        <v/>
      </c>
      <c r="F903" s="1" t="str">
        <f>IFERROR(__xludf.DUMMYFUNCTION(" QUERY(Request_Import!A903:H903, ""Select G"")"),"")</f>
        <v/>
      </c>
      <c r="G903" s="1" t="str">
        <f>IFERROR(__xludf.DUMMYFUNCTION(" QUERY(Request_Import!A903:H903, ""Select H"")"),"")</f>
        <v/>
      </c>
      <c r="H903" s="1" t="str">
        <f>IFERROR(__xludf.DUMMYFUNCTION(" IF(ISBLANK(B903), """", TIMEVALUE(ARRAYFORMULA(QUERY(Request_Import!D903:K903, ""Select I""))))"),"")</f>
        <v/>
      </c>
      <c r="I903" s="1" t="str">
        <f>IFERROR(__xludf.DUMMYFUNCTION(" QUERY(Request_Import!A903:J903, ""Select F"")"),"")</f>
        <v/>
      </c>
      <c r="J903" s="1" t="str">
        <f>IFERROR(__xludf.DUMMYFUNCTION(" QUERY(Request_Import!A903:J903, ""Select J"")"),"")</f>
        <v/>
      </c>
    </row>
    <row r="904">
      <c r="A904" s="9" t="str">
        <f t="array" ref="A904">IF(ISBLANK(B904), "", concatenate("R", ROW()))</f>
        <v/>
      </c>
      <c r="B904" s="9" t="str">
        <f>IFERROR(__xludf.DUMMYFUNCTION(" QUERY(Request_Import!A904:H904, ""Select B"")"),"")</f>
        <v/>
      </c>
      <c r="C904" s="1" t="str">
        <f>IFERROR(__xludf.DUMMYFUNCTION(" QUERY(Request_Import!A904:H904, ""Select C"")"),"")</f>
        <v/>
      </c>
      <c r="D904" s="1" t="str">
        <f>IFERROR(__xludf.DUMMYFUNCTION(" QUERY(Request_Import!A904:H904, ""Select D"")"),"")</f>
        <v/>
      </c>
      <c r="E904" s="1" t="str">
        <f>IFERROR(__xludf.DUMMYFUNCTION(" QUERY(Request_Import!A904:H904, ""Select E"")"),"")</f>
        <v/>
      </c>
      <c r="F904" s="1" t="str">
        <f>IFERROR(__xludf.DUMMYFUNCTION(" QUERY(Request_Import!A904:H904, ""Select G"")"),"")</f>
        <v/>
      </c>
      <c r="G904" s="1" t="str">
        <f>IFERROR(__xludf.DUMMYFUNCTION(" QUERY(Request_Import!A904:H904, ""Select H"")"),"")</f>
        <v/>
      </c>
      <c r="H904" s="1" t="str">
        <f>IFERROR(__xludf.DUMMYFUNCTION(" IF(ISBLANK(B904), """", TIMEVALUE(ARRAYFORMULA(QUERY(Request_Import!D904:K904, ""Select I""))))"),"")</f>
        <v/>
      </c>
      <c r="I904" s="1" t="str">
        <f>IFERROR(__xludf.DUMMYFUNCTION(" QUERY(Request_Import!A904:J904, ""Select F"")"),"")</f>
        <v/>
      </c>
      <c r="J904" s="1" t="str">
        <f>IFERROR(__xludf.DUMMYFUNCTION(" QUERY(Request_Import!A904:J904, ""Select J"")"),"")</f>
        <v/>
      </c>
    </row>
    <row r="905">
      <c r="A905" s="9" t="str">
        <f t="array" ref="A905">IF(ISBLANK(B905), "", concatenate("R", ROW()))</f>
        <v/>
      </c>
      <c r="B905" s="9" t="str">
        <f>IFERROR(__xludf.DUMMYFUNCTION(" QUERY(Request_Import!A905:H905, ""Select B"")"),"")</f>
        <v/>
      </c>
      <c r="C905" s="1" t="str">
        <f>IFERROR(__xludf.DUMMYFUNCTION(" QUERY(Request_Import!A905:H905, ""Select C"")"),"")</f>
        <v/>
      </c>
      <c r="D905" s="1" t="str">
        <f>IFERROR(__xludf.DUMMYFUNCTION(" QUERY(Request_Import!A905:H905, ""Select D"")"),"")</f>
        <v/>
      </c>
      <c r="E905" s="1" t="str">
        <f>IFERROR(__xludf.DUMMYFUNCTION(" QUERY(Request_Import!A905:H905, ""Select E"")"),"")</f>
        <v/>
      </c>
      <c r="F905" s="1" t="str">
        <f>IFERROR(__xludf.DUMMYFUNCTION(" QUERY(Request_Import!A905:H905, ""Select G"")"),"")</f>
        <v/>
      </c>
      <c r="G905" s="1" t="str">
        <f>IFERROR(__xludf.DUMMYFUNCTION(" QUERY(Request_Import!A905:H905, ""Select H"")"),"")</f>
        <v/>
      </c>
      <c r="H905" s="1" t="str">
        <f>IFERROR(__xludf.DUMMYFUNCTION(" IF(ISBLANK(B905), """", TIMEVALUE(ARRAYFORMULA(QUERY(Request_Import!D905:K905, ""Select I""))))"),"")</f>
        <v/>
      </c>
      <c r="I905" s="1" t="str">
        <f>IFERROR(__xludf.DUMMYFUNCTION(" QUERY(Request_Import!A905:J905, ""Select F"")"),"")</f>
        <v/>
      </c>
      <c r="J905" s="1" t="str">
        <f>IFERROR(__xludf.DUMMYFUNCTION(" QUERY(Request_Import!A905:J905, ""Select J"")"),"")</f>
        <v/>
      </c>
    </row>
    <row r="906">
      <c r="A906" s="9" t="str">
        <f t="array" ref="A906">IF(ISBLANK(B906), "", concatenate("R", ROW()))</f>
        <v/>
      </c>
      <c r="B906" s="9" t="str">
        <f>IFERROR(__xludf.DUMMYFUNCTION(" QUERY(Request_Import!A906:H906, ""Select B"")"),"")</f>
        <v/>
      </c>
      <c r="C906" s="1" t="str">
        <f>IFERROR(__xludf.DUMMYFUNCTION(" QUERY(Request_Import!A906:H906, ""Select C"")"),"")</f>
        <v/>
      </c>
      <c r="D906" s="1" t="str">
        <f>IFERROR(__xludf.DUMMYFUNCTION(" QUERY(Request_Import!A906:H906, ""Select D"")"),"")</f>
        <v/>
      </c>
      <c r="E906" s="1" t="str">
        <f>IFERROR(__xludf.DUMMYFUNCTION(" QUERY(Request_Import!A906:H906, ""Select E"")"),"")</f>
        <v/>
      </c>
      <c r="F906" s="1" t="str">
        <f>IFERROR(__xludf.DUMMYFUNCTION(" QUERY(Request_Import!A906:H906, ""Select G"")"),"")</f>
        <v/>
      </c>
      <c r="G906" s="1" t="str">
        <f>IFERROR(__xludf.DUMMYFUNCTION(" QUERY(Request_Import!A906:H906, ""Select H"")"),"")</f>
        <v/>
      </c>
      <c r="H906" s="1" t="str">
        <f>IFERROR(__xludf.DUMMYFUNCTION(" IF(ISBLANK(B906), """", TIMEVALUE(ARRAYFORMULA(QUERY(Request_Import!D906:K906, ""Select I""))))"),"")</f>
        <v/>
      </c>
      <c r="I906" s="1" t="str">
        <f>IFERROR(__xludf.DUMMYFUNCTION(" QUERY(Request_Import!A906:J906, ""Select F"")"),"")</f>
        <v/>
      </c>
      <c r="J906" s="1" t="str">
        <f>IFERROR(__xludf.DUMMYFUNCTION(" QUERY(Request_Import!A906:J906, ""Select J"")"),"")</f>
        <v/>
      </c>
    </row>
    <row r="907">
      <c r="A907" s="9" t="str">
        <f t="array" ref="A907">IF(ISBLANK(B907), "", concatenate("R", ROW()))</f>
        <v/>
      </c>
      <c r="B907" s="9" t="str">
        <f>IFERROR(__xludf.DUMMYFUNCTION(" QUERY(Request_Import!A907:H907, ""Select B"")"),"")</f>
        <v/>
      </c>
      <c r="C907" s="1" t="str">
        <f>IFERROR(__xludf.DUMMYFUNCTION(" QUERY(Request_Import!A907:H907, ""Select C"")"),"")</f>
        <v/>
      </c>
      <c r="D907" s="1" t="str">
        <f>IFERROR(__xludf.DUMMYFUNCTION(" QUERY(Request_Import!A907:H907, ""Select D"")"),"")</f>
        <v/>
      </c>
      <c r="E907" s="1" t="str">
        <f>IFERROR(__xludf.DUMMYFUNCTION(" QUERY(Request_Import!A907:H907, ""Select E"")"),"")</f>
        <v/>
      </c>
      <c r="F907" s="1" t="str">
        <f>IFERROR(__xludf.DUMMYFUNCTION(" QUERY(Request_Import!A907:H907, ""Select G"")"),"")</f>
        <v/>
      </c>
      <c r="G907" s="1" t="str">
        <f>IFERROR(__xludf.DUMMYFUNCTION(" QUERY(Request_Import!A907:H907, ""Select H"")"),"")</f>
        <v/>
      </c>
      <c r="H907" s="1" t="str">
        <f>IFERROR(__xludf.DUMMYFUNCTION(" IF(ISBLANK(B907), """", TIMEVALUE(ARRAYFORMULA(QUERY(Request_Import!D907:K907, ""Select I""))))"),"")</f>
        <v/>
      </c>
      <c r="I907" s="1" t="str">
        <f>IFERROR(__xludf.DUMMYFUNCTION(" QUERY(Request_Import!A907:J907, ""Select F"")"),"")</f>
        <v/>
      </c>
      <c r="J907" s="1" t="str">
        <f>IFERROR(__xludf.DUMMYFUNCTION(" QUERY(Request_Import!A907:J907, ""Select J"")"),"")</f>
        <v/>
      </c>
    </row>
    <row r="908">
      <c r="A908" s="9" t="str">
        <f t="array" ref="A908">IF(ISBLANK(B908), "", concatenate("R", ROW()))</f>
        <v/>
      </c>
      <c r="B908" s="9" t="str">
        <f>IFERROR(__xludf.DUMMYFUNCTION(" QUERY(Request_Import!A908:H908, ""Select B"")"),"")</f>
        <v/>
      </c>
      <c r="C908" s="1" t="str">
        <f>IFERROR(__xludf.DUMMYFUNCTION(" QUERY(Request_Import!A908:H908, ""Select C"")"),"")</f>
        <v/>
      </c>
      <c r="D908" s="1" t="str">
        <f>IFERROR(__xludf.DUMMYFUNCTION(" QUERY(Request_Import!A908:H908, ""Select D"")"),"")</f>
        <v/>
      </c>
      <c r="E908" s="1" t="str">
        <f>IFERROR(__xludf.DUMMYFUNCTION(" QUERY(Request_Import!A908:H908, ""Select E"")"),"")</f>
        <v/>
      </c>
      <c r="F908" s="1" t="str">
        <f>IFERROR(__xludf.DUMMYFUNCTION(" QUERY(Request_Import!A908:H908, ""Select G"")"),"")</f>
        <v/>
      </c>
      <c r="G908" s="1" t="str">
        <f>IFERROR(__xludf.DUMMYFUNCTION(" QUERY(Request_Import!A908:H908, ""Select H"")"),"")</f>
        <v/>
      </c>
      <c r="H908" s="1" t="str">
        <f>IFERROR(__xludf.DUMMYFUNCTION(" IF(ISBLANK(B908), """", TIMEVALUE(ARRAYFORMULA(QUERY(Request_Import!D908:K908, ""Select I""))))"),"")</f>
        <v/>
      </c>
      <c r="I908" s="1" t="str">
        <f>IFERROR(__xludf.DUMMYFUNCTION(" QUERY(Request_Import!A908:J908, ""Select F"")"),"")</f>
        <v/>
      </c>
      <c r="J908" s="1" t="str">
        <f>IFERROR(__xludf.DUMMYFUNCTION(" QUERY(Request_Import!A908:J908, ""Select J"")"),"")</f>
        <v/>
      </c>
    </row>
    <row r="909">
      <c r="A909" s="9" t="str">
        <f t="array" ref="A909">IF(ISBLANK(B909), "", concatenate("R", ROW()))</f>
        <v/>
      </c>
      <c r="B909" s="9" t="str">
        <f>IFERROR(__xludf.DUMMYFUNCTION(" QUERY(Request_Import!A909:H909, ""Select B"")"),"")</f>
        <v/>
      </c>
      <c r="C909" s="1" t="str">
        <f>IFERROR(__xludf.DUMMYFUNCTION(" QUERY(Request_Import!A909:H909, ""Select C"")"),"")</f>
        <v/>
      </c>
      <c r="D909" s="1" t="str">
        <f>IFERROR(__xludf.DUMMYFUNCTION(" QUERY(Request_Import!A909:H909, ""Select D"")"),"")</f>
        <v/>
      </c>
      <c r="E909" s="1" t="str">
        <f>IFERROR(__xludf.DUMMYFUNCTION(" QUERY(Request_Import!A909:H909, ""Select E"")"),"")</f>
        <v/>
      </c>
      <c r="F909" s="1" t="str">
        <f>IFERROR(__xludf.DUMMYFUNCTION(" QUERY(Request_Import!A909:H909, ""Select G"")"),"")</f>
        <v/>
      </c>
      <c r="G909" s="1" t="str">
        <f>IFERROR(__xludf.DUMMYFUNCTION(" QUERY(Request_Import!A909:H909, ""Select H"")"),"")</f>
        <v/>
      </c>
      <c r="H909" s="1" t="str">
        <f>IFERROR(__xludf.DUMMYFUNCTION(" IF(ISBLANK(B909), """", TIMEVALUE(ARRAYFORMULA(QUERY(Request_Import!D909:K909, ""Select I""))))"),"")</f>
        <v/>
      </c>
      <c r="I909" s="1" t="str">
        <f>IFERROR(__xludf.DUMMYFUNCTION(" QUERY(Request_Import!A909:J909, ""Select F"")"),"")</f>
        <v/>
      </c>
      <c r="J909" s="1" t="str">
        <f>IFERROR(__xludf.DUMMYFUNCTION(" QUERY(Request_Import!A909:J909, ""Select J"")"),"")</f>
        <v/>
      </c>
    </row>
    <row r="910">
      <c r="A910" s="9" t="str">
        <f t="array" ref="A910">IF(ISBLANK(B910), "", concatenate("R", ROW()))</f>
        <v/>
      </c>
      <c r="B910" s="9" t="str">
        <f>IFERROR(__xludf.DUMMYFUNCTION(" QUERY(Request_Import!A910:H910, ""Select B"")"),"")</f>
        <v/>
      </c>
      <c r="C910" s="1" t="str">
        <f>IFERROR(__xludf.DUMMYFUNCTION(" QUERY(Request_Import!A910:H910, ""Select C"")"),"")</f>
        <v/>
      </c>
      <c r="D910" s="1" t="str">
        <f>IFERROR(__xludf.DUMMYFUNCTION(" QUERY(Request_Import!A910:H910, ""Select D"")"),"")</f>
        <v/>
      </c>
      <c r="E910" s="1" t="str">
        <f>IFERROR(__xludf.DUMMYFUNCTION(" QUERY(Request_Import!A910:H910, ""Select E"")"),"")</f>
        <v/>
      </c>
      <c r="F910" s="1" t="str">
        <f>IFERROR(__xludf.DUMMYFUNCTION(" QUERY(Request_Import!A910:H910, ""Select G"")"),"")</f>
        <v/>
      </c>
      <c r="G910" s="1" t="str">
        <f>IFERROR(__xludf.DUMMYFUNCTION(" QUERY(Request_Import!A910:H910, ""Select H"")"),"")</f>
        <v/>
      </c>
      <c r="H910" s="1" t="str">
        <f>IFERROR(__xludf.DUMMYFUNCTION(" IF(ISBLANK(B910), """", TIMEVALUE(ARRAYFORMULA(QUERY(Request_Import!D910:K910, ""Select I""))))"),"")</f>
        <v/>
      </c>
      <c r="I910" s="1" t="str">
        <f>IFERROR(__xludf.DUMMYFUNCTION(" QUERY(Request_Import!A910:J910, ""Select F"")"),"")</f>
        <v/>
      </c>
      <c r="J910" s="1" t="str">
        <f>IFERROR(__xludf.DUMMYFUNCTION(" QUERY(Request_Import!A910:J910, ""Select J"")"),"")</f>
        <v/>
      </c>
    </row>
    <row r="911">
      <c r="A911" s="9" t="str">
        <f t="array" ref="A911">IF(ISBLANK(B911), "", concatenate("R", ROW()))</f>
        <v/>
      </c>
      <c r="B911" s="9" t="str">
        <f>IFERROR(__xludf.DUMMYFUNCTION(" QUERY(Request_Import!A911:H911, ""Select B"")"),"")</f>
        <v/>
      </c>
      <c r="C911" s="1" t="str">
        <f>IFERROR(__xludf.DUMMYFUNCTION(" QUERY(Request_Import!A911:H911, ""Select C"")"),"")</f>
        <v/>
      </c>
      <c r="D911" s="1" t="str">
        <f>IFERROR(__xludf.DUMMYFUNCTION(" QUERY(Request_Import!A911:H911, ""Select D"")"),"")</f>
        <v/>
      </c>
      <c r="E911" s="1" t="str">
        <f>IFERROR(__xludf.DUMMYFUNCTION(" QUERY(Request_Import!A911:H911, ""Select E"")"),"")</f>
        <v/>
      </c>
      <c r="F911" s="1" t="str">
        <f>IFERROR(__xludf.DUMMYFUNCTION(" QUERY(Request_Import!A911:H911, ""Select G"")"),"")</f>
        <v/>
      </c>
      <c r="G911" s="1" t="str">
        <f>IFERROR(__xludf.DUMMYFUNCTION(" QUERY(Request_Import!A911:H911, ""Select H"")"),"")</f>
        <v/>
      </c>
      <c r="H911" s="1" t="str">
        <f>IFERROR(__xludf.DUMMYFUNCTION(" IF(ISBLANK(B911), """", TIMEVALUE(ARRAYFORMULA(QUERY(Request_Import!D911:K911, ""Select I""))))"),"")</f>
        <v/>
      </c>
      <c r="I911" s="1" t="str">
        <f>IFERROR(__xludf.DUMMYFUNCTION(" QUERY(Request_Import!A911:J911, ""Select F"")"),"")</f>
        <v/>
      </c>
      <c r="J911" s="1" t="str">
        <f>IFERROR(__xludf.DUMMYFUNCTION(" QUERY(Request_Import!A911:J911, ""Select J"")"),"")</f>
        <v/>
      </c>
    </row>
    <row r="912">
      <c r="A912" s="9" t="str">
        <f t="array" ref="A912">IF(ISBLANK(B912), "", concatenate("R", ROW()))</f>
        <v/>
      </c>
      <c r="B912" s="9" t="str">
        <f>IFERROR(__xludf.DUMMYFUNCTION(" QUERY(Request_Import!A912:H912, ""Select B"")"),"")</f>
        <v/>
      </c>
      <c r="C912" s="1" t="str">
        <f>IFERROR(__xludf.DUMMYFUNCTION(" QUERY(Request_Import!A912:H912, ""Select C"")"),"")</f>
        <v/>
      </c>
      <c r="D912" s="1" t="str">
        <f>IFERROR(__xludf.DUMMYFUNCTION(" QUERY(Request_Import!A912:H912, ""Select D"")"),"")</f>
        <v/>
      </c>
      <c r="E912" s="1" t="str">
        <f>IFERROR(__xludf.DUMMYFUNCTION(" QUERY(Request_Import!A912:H912, ""Select E"")"),"")</f>
        <v/>
      </c>
      <c r="F912" s="1" t="str">
        <f>IFERROR(__xludf.DUMMYFUNCTION(" QUERY(Request_Import!A912:H912, ""Select G"")"),"")</f>
        <v/>
      </c>
      <c r="G912" s="1" t="str">
        <f>IFERROR(__xludf.DUMMYFUNCTION(" QUERY(Request_Import!A912:H912, ""Select H"")"),"")</f>
        <v/>
      </c>
      <c r="H912" s="1" t="str">
        <f>IFERROR(__xludf.DUMMYFUNCTION(" IF(ISBLANK(B912), """", TIMEVALUE(ARRAYFORMULA(QUERY(Request_Import!D912:K912, ""Select I""))))"),"")</f>
        <v/>
      </c>
      <c r="I912" s="1" t="str">
        <f>IFERROR(__xludf.DUMMYFUNCTION(" QUERY(Request_Import!A912:J912, ""Select F"")"),"")</f>
        <v/>
      </c>
      <c r="J912" s="1" t="str">
        <f>IFERROR(__xludf.DUMMYFUNCTION(" QUERY(Request_Import!A912:J912, ""Select J"")"),"")</f>
        <v/>
      </c>
    </row>
    <row r="913">
      <c r="A913" s="9" t="str">
        <f t="array" ref="A913">IF(ISBLANK(B913), "", concatenate("R", ROW()))</f>
        <v/>
      </c>
      <c r="B913" s="9" t="str">
        <f>IFERROR(__xludf.DUMMYFUNCTION(" QUERY(Request_Import!A913:H913, ""Select B"")"),"")</f>
        <v/>
      </c>
      <c r="C913" s="1" t="str">
        <f>IFERROR(__xludf.DUMMYFUNCTION(" QUERY(Request_Import!A913:H913, ""Select C"")"),"")</f>
        <v/>
      </c>
      <c r="D913" s="1" t="str">
        <f>IFERROR(__xludf.DUMMYFUNCTION(" QUERY(Request_Import!A913:H913, ""Select D"")"),"")</f>
        <v/>
      </c>
      <c r="E913" s="1" t="str">
        <f>IFERROR(__xludf.DUMMYFUNCTION(" QUERY(Request_Import!A913:H913, ""Select E"")"),"")</f>
        <v/>
      </c>
      <c r="F913" s="1" t="str">
        <f>IFERROR(__xludf.DUMMYFUNCTION(" QUERY(Request_Import!A913:H913, ""Select G"")"),"")</f>
        <v/>
      </c>
      <c r="G913" s="1" t="str">
        <f>IFERROR(__xludf.DUMMYFUNCTION(" QUERY(Request_Import!A913:H913, ""Select H"")"),"")</f>
        <v/>
      </c>
      <c r="H913" s="1" t="str">
        <f>IFERROR(__xludf.DUMMYFUNCTION(" IF(ISBLANK(B913), """", TIMEVALUE(ARRAYFORMULA(QUERY(Request_Import!D913:K913, ""Select I""))))"),"")</f>
        <v/>
      </c>
      <c r="I913" s="1" t="str">
        <f>IFERROR(__xludf.DUMMYFUNCTION(" QUERY(Request_Import!A913:J913, ""Select F"")"),"")</f>
        <v/>
      </c>
      <c r="J913" s="1" t="str">
        <f>IFERROR(__xludf.DUMMYFUNCTION(" QUERY(Request_Import!A913:J913, ""Select J"")"),"")</f>
        <v/>
      </c>
    </row>
    <row r="914">
      <c r="A914" s="9" t="str">
        <f t="array" ref="A914">IF(ISBLANK(B914), "", concatenate("R", ROW()))</f>
        <v/>
      </c>
      <c r="B914" s="9" t="str">
        <f>IFERROR(__xludf.DUMMYFUNCTION(" QUERY(Request_Import!A914:H914, ""Select B"")"),"")</f>
        <v/>
      </c>
      <c r="C914" s="1" t="str">
        <f>IFERROR(__xludf.DUMMYFUNCTION(" QUERY(Request_Import!A914:H914, ""Select C"")"),"")</f>
        <v/>
      </c>
      <c r="D914" s="1" t="str">
        <f>IFERROR(__xludf.DUMMYFUNCTION(" QUERY(Request_Import!A914:H914, ""Select D"")"),"")</f>
        <v/>
      </c>
      <c r="E914" s="1" t="str">
        <f>IFERROR(__xludf.DUMMYFUNCTION(" QUERY(Request_Import!A914:H914, ""Select E"")"),"")</f>
        <v/>
      </c>
      <c r="F914" s="1" t="str">
        <f>IFERROR(__xludf.DUMMYFUNCTION(" QUERY(Request_Import!A914:H914, ""Select G"")"),"")</f>
        <v/>
      </c>
      <c r="G914" s="1" t="str">
        <f>IFERROR(__xludf.DUMMYFUNCTION(" QUERY(Request_Import!A914:H914, ""Select H"")"),"")</f>
        <v/>
      </c>
      <c r="H914" s="1" t="str">
        <f>IFERROR(__xludf.DUMMYFUNCTION(" IF(ISBLANK(B914), """", TIMEVALUE(ARRAYFORMULA(QUERY(Request_Import!D914:K914, ""Select I""))))"),"")</f>
        <v/>
      </c>
      <c r="I914" s="1" t="str">
        <f>IFERROR(__xludf.DUMMYFUNCTION(" QUERY(Request_Import!A914:J914, ""Select F"")"),"")</f>
        <v/>
      </c>
      <c r="J914" s="1" t="str">
        <f>IFERROR(__xludf.DUMMYFUNCTION(" QUERY(Request_Import!A914:J914, ""Select J"")"),"")</f>
        <v/>
      </c>
    </row>
    <row r="915">
      <c r="A915" s="9" t="str">
        <f t="array" ref="A915">IF(ISBLANK(B915), "", concatenate("R", ROW()))</f>
        <v/>
      </c>
      <c r="B915" s="9" t="str">
        <f>IFERROR(__xludf.DUMMYFUNCTION(" QUERY(Request_Import!A915:H915, ""Select B"")"),"")</f>
        <v/>
      </c>
      <c r="C915" s="1" t="str">
        <f>IFERROR(__xludf.DUMMYFUNCTION(" QUERY(Request_Import!A915:H915, ""Select C"")"),"")</f>
        <v/>
      </c>
      <c r="D915" s="1" t="str">
        <f>IFERROR(__xludf.DUMMYFUNCTION(" QUERY(Request_Import!A915:H915, ""Select D"")"),"")</f>
        <v/>
      </c>
      <c r="E915" s="1" t="str">
        <f>IFERROR(__xludf.DUMMYFUNCTION(" QUERY(Request_Import!A915:H915, ""Select E"")"),"")</f>
        <v/>
      </c>
      <c r="F915" s="1" t="str">
        <f>IFERROR(__xludf.DUMMYFUNCTION(" QUERY(Request_Import!A915:H915, ""Select G"")"),"")</f>
        <v/>
      </c>
      <c r="G915" s="1" t="str">
        <f>IFERROR(__xludf.DUMMYFUNCTION(" QUERY(Request_Import!A915:H915, ""Select H"")"),"")</f>
        <v/>
      </c>
      <c r="H915" s="1" t="str">
        <f>IFERROR(__xludf.DUMMYFUNCTION(" IF(ISBLANK(B915), """", TIMEVALUE(ARRAYFORMULA(QUERY(Request_Import!D915:K915, ""Select I""))))"),"")</f>
        <v/>
      </c>
      <c r="I915" s="1" t="str">
        <f>IFERROR(__xludf.DUMMYFUNCTION(" QUERY(Request_Import!A915:J915, ""Select F"")"),"")</f>
        <v/>
      </c>
      <c r="J915" s="1" t="str">
        <f>IFERROR(__xludf.DUMMYFUNCTION(" QUERY(Request_Import!A915:J915, ""Select J"")"),"")</f>
        <v/>
      </c>
    </row>
    <row r="916">
      <c r="A916" s="9" t="str">
        <f t="array" ref="A916">IF(ISBLANK(B916), "", concatenate("R", ROW()))</f>
        <v/>
      </c>
      <c r="B916" s="9" t="str">
        <f>IFERROR(__xludf.DUMMYFUNCTION(" QUERY(Request_Import!A916:H916, ""Select B"")"),"")</f>
        <v/>
      </c>
      <c r="C916" s="1" t="str">
        <f>IFERROR(__xludf.DUMMYFUNCTION(" QUERY(Request_Import!A916:H916, ""Select C"")"),"")</f>
        <v/>
      </c>
      <c r="D916" s="1" t="str">
        <f>IFERROR(__xludf.DUMMYFUNCTION(" QUERY(Request_Import!A916:H916, ""Select D"")"),"")</f>
        <v/>
      </c>
      <c r="E916" s="1" t="str">
        <f>IFERROR(__xludf.DUMMYFUNCTION(" QUERY(Request_Import!A916:H916, ""Select E"")"),"")</f>
        <v/>
      </c>
      <c r="F916" s="1" t="str">
        <f>IFERROR(__xludf.DUMMYFUNCTION(" QUERY(Request_Import!A916:H916, ""Select G"")"),"")</f>
        <v/>
      </c>
      <c r="G916" s="1" t="str">
        <f>IFERROR(__xludf.DUMMYFUNCTION(" QUERY(Request_Import!A916:H916, ""Select H"")"),"")</f>
        <v/>
      </c>
      <c r="H916" s="1" t="str">
        <f>IFERROR(__xludf.DUMMYFUNCTION(" IF(ISBLANK(B916), """", TIMEVALUE(ARRAYFORMULA(QUERY(Request_Import!D916:K916, ""Select I""))))"),"")</f>
        <v/>
      </c>
      <c r="I916" s="1" t="str">
        <f>IFERROR(__xludf.DUMMYFUNCTION(" QUERY(Request_Import!A916:J916, ""Select F"")"),"")</f>
        <v/>
      </c>
      <c r="J916" s="1" t="str">
        <f>IFERROR(__xludf.DUMMYFUNCTION(" QUERY(Request_Import!A916:J916, ""Select J"")"),"")</f>
        <v/>
      </c>
    </row>
    <row r="917">
      <c r="A917" s="9" t="str">
        <f t="array" ref="A917">IF(ISBLANK(B917), "", concatenate("R", ROW()))</f>
        <v/>
      </c>
      <c r="B917" s="9" t="str">
        <f>IFERROR(__xludf.DUMMYFUNCTION(" QUERY(Request_Import!A917:H917, ""Select B"")"),"")</f>
        <v/>
      </c>
      <c r="C917" s="1" t="str">
        <f>IFERROR(__xludf.DUMMYFUNCTION(" QUERY(Request_Import!A917:H917, ""Select C"")"),"")</f>
        <v/>
      </c>
      <c r="D917" s="1" t="str">
        <f>IFERROR(__xludf.DUMMYFUNCTION(" QUERY(Request_Import!A917:H917, ""Select D"")"),"")</f>
        <v/>
      </c>
      <c r="E917" s="1" t="str">
        <f>IFERROR(__xludf.DUMMYFUNCTION(" QUERY(Request_Import!A917:H917, ""Select E"")"),"")</f>
        <v/>
      </c>
      <c r="F917" s="1" t="str">
        <f>IFERROR(__xludf.DUMMYFUNCTION(" QUERY(Request_Import!A917:H917, ""Select G"")"),"")</f>
        <v/>
      </c>
      <c r="G917" s="1" t="str">
        <f>IFERROR(__xludf.DUMMYFUNCTION(" QUERY(Request_Import!A917:H917, ""Select H"")"),"")</f>
        <v/>
      </c>
      <c r="H917" s="1" t="str">
        <f>IFERROR(__xludf.DUMMYFUNCTION(" IF(ISBLANK(B917), """", TIMEVALUE(ARRAYFORMULA(QUERY(Request_Import!D917:K917, ""Select I""))))"),"")</f>
        <v/>
      </c>
      <c r="I917" s="1" t="str">
        <f>IFERROR(__xludf.DUMMYFUNCTION(" QUERY(Request_Import!A917:J917, ""Select F"")"),"")</f>
        <v/>
      </c>
      <c r="J917" s="1" t="str">
        <f>IFERROR(__xludf.DUMMYFUNCTION(" QUERY(Request_Import!A917:J917, ""Select J"")"),"")</f>
        <v/>
      </c>
    </row>
    <row r="918">
      <c r="A918" s="9" t="str">
        <f t="array" ref="A918">IF(ISBLANK(B918), "", concatenate("R", ROW()))</f>
        <v/>
      </c>
      <c r="B918" s="9" t="str">
        <f>IFERROR(__xludf.DUMMYFUNCTION(" QUERY(Request_Import!A918:H918, ""Select B"")"),"")</f>
        <v/>
      </c>
      <c r="C918" s="1" t="str">
        <f>IFERROR(__xludf.DUMMYFUNCTION(" QUERY(Request_Import!A918:H918, ""Select C"")"),"")</f>
        <v/>
      </c>
      <c r="D918" s="1" t="str">
        <f>IFERROR(__xludf.DUMMYFUNCTION(" QUERY(Request_Import!A918:H918, ""Select D"")"),"")</f>
        <v/>
      </c>
      <c r="E918" s="1" t="str">
        <f>IFERROR(__xludf.DUMMYFUNCTION(" QUERY(Request_Import!A918:H918, ""Select E"")"),"")</f>
        <v/>
      </c>
      <c r="F918" s="1" t="str">
        <f>IFERROR(__xludf.DUMMYFUNCTION(" QUERY(Request_Import!A918:H918, ""Select G"")"),"")</f>
        <v/>
      </c>
      <c r="G918" s="1" t="str">
        <f>IFERROR(__xludf.DUMMYFUNCTION(" QUERY(Request_Import!A918:H918, ""Select H"")"),"")</f>
        <v/>
      </c>
      <c r="H918" s="1" t="str">
        <f>IFERROR(__xludf.DUMMYFUNCTION(" IF(ISBLANK(B918), """", TIMEVALUE(ARRAYFORMULA(QUERY(Request_Import!D918:K918, ""Select I""))))"),"")</f>
        <v/>
      </c>
      <c r="I918" s="1" t="str">
        <f>IFERROR(__xludf.DUMMYFUNCTION(" QUERY(Request_Import!A918:J918, ""Select F"")"),"")</f>
        <v/>
      </c>
      <c r="J918" s="1" t="str">
        <f>IFERROR(__xludf.DUMMYFUNCTION(" QUERY(Request_Import!A918:J918, ""Select J"")"),"")</f>
        <v/>
      </c>
    </row>
    <row r="919">
      <c r="A919" s="9" t="str">
        <f t="array" ref="A919">IF(ISBLANK(B919), "", concatenate("R", ROW()))</f>
        <v/>
      </c>
      <c r="B919" s="9" t="str">
        <f>IFERROR(__xludf.DUMMYFUNCTION(" QUERY(Request_Import!A919:H919, ""Select B"")"),"")</f>
        <v/>
      </c>
      <c r="C919" s="1" t="str">
        <f>IFERROR(__xludf.DUMMYFUNCTION(" QUERY(Request_Import!A919:H919, ""Select C"")"),"")</f>
        <v/>
      </c>
      <c r="D919" s="1" t="str">
        <f>IFERROR(__xludf.DUMMYFUNCTION(" QUERY(Request_Import!A919:H919, ""Select D"")"),"")</f>
        <v/>
      </c>
      <c r="E919" s="1" t="str">
        <f>IFERROR(__xludf.DUMMYFUNCTION(" QUERY(Request_Import!A919:H919, ""Select E"")"),"")</f>
        <v/>
      </c>
      <c r="F919" s="1" t="str">
        <f>IFERROR(__xludf.DUMMYFUNCTION(" QUERY(Request_Import!A919:H919, ""Select G"")"),"")</f>
        <v/>
      </c>
      <c r="G919" s="1" t="str">
        <f>IFERROR(__xludf.DUMMYFUNCTION(" QUERY(Request_Import!A919:H919, ""Select H"")"),"")</f>
        <v/>
      </c>
      <c r="H919" s="1" t="str">
        <f>IFERROR(__xludf.DUMMYFUNCTION(" IF(ISBLANK(B919), """", TIMEVALUE(ARRAYFORMULA(QUERY(Request_Import!D919:K919, ""Select I""))))"),"")</f>
        <v/>
      </c>
      <c r="I919" s="1" t="str">
        <f>IFERROR(__xludf.DUMMYFUNCTION(" QUERY(Request_Import!A919:J919, ""Select F"")"),"")</f>
        <v/>
      </c>
      <c r="J919" s="1" t="str">
        <f>IFERROR(__xludf.DUMMYFUNCTION(" QUERY(Request_Import!A919:J919, ""Select J"")"),"")</f>
        <v/>
      </c>
    </row>
    <row r="920">
      <c r="A920" s="9" t="str">
        <f t="array" ref="A920">IF(ISBLANK(B920), "", concatenate("R", ROW()))</f>
        <v/>
      </c>
      <c r="B920" s="9" t="str">
        <f>IFERROR(__xludf.DUMMYFUNCTION(" QUERY(Request_Import!A920:H920, ""Select B"")"),"")</f>
        <v/>
      </c>
      <c r="C920" s="1" t="str">
        <f>IFERROR(__xludf.DUMMYFUNCTION(" QUERY(Request_Import!A920:H920, ""Select C"")"),"")</f>
        <v/>
      </c>
      <c r="D920" s="1" t="str">
        <f>IFERROR(__xludf.DUMMYFUNCTION(" QUERY(Request_Import!A920:H920, ""Select D"")"),"")</f>
        <v/>
      </c>
      <c r="E920" s="1" t="str">
        <f>IFERROR(__xludf.DUMMYFUNCTION(" QUERY(Request_Import!A920:H920, ""Select E"")"),"")</f>
        <v/>
      </c>
      <c r="F920" s="1" t="str">
        <f>IFERROR(__xludf.DUMMYFUNCTION(" QUERY(Request_Import!A920:H920, ""Select G"")"),"")</f>
        <v/>
      </c>
      <c r="G920" s="1" t="str">
        <f>IFERROR(__xludf.DUMMYFUNCTION(" QUERY(Request_Import!A920:H920, ""Select H"")"),"")</f>
        <v/>
      </c>
      <c r="H920" s="1" t="str">
        <f>IFERROR(__xludf.DUMMYFUNCTION(" IF(ISBLANK(B920), """", TIMEVALUE(ARRAYFORMULA(QUERY(Request_Import!D920:K920, ""Select I""))))"),"")</f>
        <v/>
      </c>
      <c r="I920" s="1" t="str">
        <f>IFERROR(__xludf.DUMMYFUNCTION(" QUERY(Request_Import!A920:J920, ""Select F"")"),"")</f>
        <v/>
      </c>
      <c r="J920" s="1" t="str">
        <f>IFERROR(__xludf.DUMMYFUNCTION(" QUERY(Request_Import!A920:J920, ""Select J"")"),"")</f>
        <v/>
      </c>
    </row>
    <row r="921">
      <c r="A921" s="9" t="str">
        <f t="array" ref="A921">IF(ISBLANK(B921), "", concatenate("R", ROW()))</f>
        <v/>
      </c>
      <c r="B921" s="9" t="str">
        <f>IFERROR(__xludf.DUMMYFUNCTION(" QUERY(Request_Import!A921:H921, ""Select B"")"),"")</f>
        <v/>
      </c>
      <c r="C921" s="1" t="str">
        <f>IFERROR(__xludf.DUMMYFUNCTION(" QUERY(Request_Import!A921:H921, ""Select C"")"),"")</f>
        <v/>
      </c>
      <c r="D921" s="1" t="str">
        <f>IFERROR(__xludf.DUMMYFUNCTION(" QUERY(Request_Import!A921:H921, ""Select D"")"),"")</f>
        <v/>
      </c>
      <c r="E921" s="1" t="str">
        <f>IFERROR(__xludf.DUMMYFUNCTION(" QUERY(Request_Import!A921:H921, ""Select E"")"),"")</f>
        <v/>
      </c>
      <c r="F921" s="1" t="str">
        <f>IFERROR(__xludf.DUMMYFUNCTION(" QUERY(Request_Import!A921:H921, ""Select G"")"),"")</f>
        <v/>
      </c>
      <c r="G921" s="1" t="str">
        <f>IFERROR(__xludf.DUMMYFUNCTION(" QUERY(Request_Import!A921:H921, ""Select H"")"),"")</f>
        <v/>
      </c>
      <c r="H921" s="1" t="str">
        <f>IFERROR(__xludf.DUMMYFUNCTION(" IF(ISBLANK(B921), """", TIMEVALUE(ARRAYFORMULA(QUERY(Request_Import!D921:K921, ""Select I""))))"),"")</f>
        <v/>
      </c>
      <c r="I921" s="1" t="str">
        <f>IFERROR(__xludf.DUMMYFUNCTION(" QUERY(Request_Import!A921:J921, ""Select F"")"),"")</f>
        <v/>
      </c>
      <c r="J921" s="1" t="str">
        <f>IFERROR(__xludf.DUMMYFUNCTION(" QUERY(Request_Import!A921:J921, ""Select J"")"),"")</f>
        <v/>
      </c>
    </row>
    <row r="922">
      <c r="A922" s="9" t="str">
        <f t="array" ref="A922">IF(ISBLANK(B922), "", concatenate("R", ROW()))</f>
        <v/>
      </c>
      <c r="B922" s="9" t="str">
        <f>IFERROR(__xludf.DUMMYFUNCTION(" QUERY(Request_Import!A922:H922, ""Select B"")"),"")</f>
        <v/>
      </c>
      <c r="C922" s="1" t="str">
        <f>IFERROR(__xludf.DUMMYFUNCTION(" QUERY(Request_Import!A922:H922, ""Select C"")"),"")</f>
        <v/>
      </c>
      <c r="D922" s="1" t="str">
        <f>IFERROR(__xludf.DUMMYFUNCTION(" QUERY(Request_Import!A922:H922, ""Select D"")"),"")</f>
        <v/>
      </c>
      <c r="E922" s="1" t="str">
        <f>IFERROR(__xludf.DUMMYFUNCTION(" QUERY(Request_Import!A922:H922, ""Select E"")"),"")</f>
        <v/>
      </c>
      <c r="F922" s="1" t="str">
        <f>IFERROR(__xludf.DUMMYFUNCTION(" QUERY(Request_Import!A922:H922, ""Select G"")"),"")</f>
        <v/>
      </c>
      <c r="G922" s="1" t="str">
        <f>IFERROR(__xludf.DUMMYFUNCTION(" QUERY(Request_Import!A922:H922, ""Select H"")"),"")</f>
        <v/>
      </c>
      <c r="H922" s="1" t="str">
        <f>IFERROR(__xludf.DUMMYFUNCTION(" IF(ISBLANK(B922), """", TIMEVALUE(ARRAYFORMULA(QUERY(Request_Import!D922:K922, ""Select I""))))"),"")</f>
        <v/>
      </c>
      <c r="I922" s="1" t="str">
        <f>IFERROR(__xludf.DUMMYFUNCTION(" QUERY(Request_Import!A922:J922, ""Select F"")"),"")</f>
        <v/>
      </c>
      <c r="J922" s="1" t="str">
        <f>IFERROR(__xludf.DUMMYFUNCTION(" QUERY(Request_Import!A922:J922, ""Select J"")"),"")</f>
        <v/>
      </c>
    </row>
    <row r="923">
      <c r="A923" s="9" t="str">
        <f t="array" ref="A923">IF(ISBLANK(B923), "", concatenate("R", ROW()))</f>
        <v/>
      </c>
      <c r="B923" s="9" t="str">
        <f>IFERROR(__xludf.DUMMYFUNCTION(" QUERY(Request_Import!A923:H923, ""Select B"")"),"")</f>
        <v/>
      </c>
      <c r="C923" s="1" t="str">
        <f>IFERROR(__xludf.DUMMYFUNCTION(" QUERY(Request_Import!A923:H923, ""Select C"")"),"")</f>
        <v/>
      </c>
      <c r="D923" s="1" t="str">
        <f>IFERROR(__xludf.DUMMYFUNCTION(" QUERY(Request_Import!A923:H923, ""Select D"")"),"")</f>
        <v/>
      </c>
      <c r="E923" s="1" t="str">
        <f>IFERROR(__xludf.DUMMYFUNCTION(" QUERY(Request_Import!A923:H923, ""Select E"")"),"")</f>
        <v/>
      </c>
      <c r="F923" s="1" t="str">
        <f>IFERROR(__xludf.DUMMYFUNCTION(" QUERY(Request_Import!A923:H923, ""Select G"")"),"")</f>
        <v/>
      </c>
      <c r="G923" s="1" t="str">
        <f>IFERROR(__xludf.DUMMYFUNCTION(" QUERY(Request_Import!A923:H923, ""Select H"")"),"")</f>
        <v/>
      </c>
      <c r="H923" s="1" t="str">
        <f>IFERROR(__xludf.DUMMYFUNCTION(" IF(ISBLANK(B923), """", TIMEVALUE(ARRAYFORMULA(QUERY(Request_Import!D923:K923, ""Select I""))))"),"")</f>
        <v/>
      </c>
      <c r="I923" s="1" t="str">
        <f>IFERROR(__xludf.DUMMYFUNCTION(" QUERY(Request_Import!A923:J923, ""Select F"")"),"")</f>
        <v/>
      </c>
      <c r="J923" s="1" t="str">
        <f>IFERROR(__xludf.DUMMYFUNCTION(" QUERY(Request_Import!A923:J923, ""Select J"")"),"")</f>
        <v/>
      </c>
    </row>
    <row r="924">
      <c r="A924" s="9" t="str">
        <f t="array" ref="A924">IF(ISBLANK(B924), "", concatenate("R", ROW()))</f>
        <v/>
      </c>
      <c r="B924" s="9" t="str">
        <f>IFERROR(__xludf.DUMMYFUNCTION(" QUERY(Request_Import!A924:H924, ""Select B"")"),"")</f>
        <v/>
      </c>
      <c r="C924" s="1" t="str">
        <f>IFERROR(__xludf.DUMMYFUNCTION(" QUERY(Request_Import!A924:H924, ""Select C"")"),"")</f>
        <v/>
      </c>
      <c r="D924" s="1" t="str">
        <f>IFERROR(__xludf.DUMMYFUNCTION(" QUERY(Request_Import!A924:H924, ""Select D"")"),"")</f>
        <v/>
      </c>
      <c r="E924" s="1" t="str">
        <f>IFERROR(__xludf.DUMMYFUNCTION(" QUERY(Request_Import!A924:H924, ""Select E"")"),"")</f>
        <v/>
      </c>
      <c r="F924" s="1" t="str">
        <f>IFERROR(__xludf.DUMMYFUNCTION(" QUERY(Request_Import!A924:H924, ""Select G"")"),"")</f>
        <v/>
      </c>
      <c r="G924" s="1" t="str">
        <f>IFERROR(__xludf.DUMMYFUNCTION(" QUERY(Request_Import!A924:H924, ""Select H"")"),"")</f>
        <v/>
      </c>
      <c r="H924" s="1" t="str">
        <f>IFERROR(__xludf.DUMMYFUNCTION(" IF(ISBLANK(B924), """", TIMEVALUE(ARRAYFORMULA(QUERY(Request_Import!D924:K924, ""Select I""))))"),"")</f>
        <v/>
      </c>
      <c r="I924" s="1" t="str">
        <f>IFERROR(__xludf.DUMMYFUNCTION(" QUERY(Request_Import!A924:J924, ""Select F"")"),"")</f>
        <v/>
      </c>
      <c r="J924" s="1" t="str">
        <f>IFERROR(__xludf.DUMMYFUNCTION(" QUERY(Request_Import!A924:J924, ""Select J"")"),"")</f>
        <v/>
      </c>
    </row>
    <row r="925">
      <c r="A925" s="9" t="str">
        <f t="array" ref="A925">IF(ISBLANK(B925), "", concatenate("R", ROW()))</f>
        <v/>
      </c>
      <c r="B925" s="9" t="str">
        <f>IFERROR(__xludf.DUMMYFUNCTION(" QUERY(Request_Import!A925:H925, ""Select B"")"),"")</f>
        <v/>
      </c>
      <c r="C925" s="1" t="str">
        <f>IFERROR(__xludf.DUMMYFUNCTION(" QUERY(Request_Import!A925:H925, ""Select C"")"),"")</f>
        <v/>
      </c>
      <c r="D925" s="1" t="str">
        <f>IFERROR(__xludf.DUMMYFUNCTION(" QUERY(Request_Import!A925:H925, ""Select D"")"),"")</f>
        <v/>
      </c>
      <c r="E925" s="1" t="str">
        <f>IFERROR(__xludf.DUMMYFUNCTION(" QUERY(Request_Import!A925:H925, ""Select E"")"),"")</f>
        <v/>
      </c>
      <c r="F925" s="1" t="str">
        <f>IFERROR(__xludf.DUMMYFUNCTION(" QUERY(Request_Import!A925:H925, ""Select G"")"),"")</f>
        <v/>
      </c>
      <c r="G925" s="1" t="str">
        <f>IFERROR(__xludf.DUMMYFUNCTION(" QUERY(Request_Import!A925:H925, ""Select H"")"),"")</f>
        <v/>
      </c>
      <c r="H925" s="1" t="str">
        <f>IFERROR(__xludf.DUMMYFUNCTION(" IF(ISBLANK(B925), """", TIMEVALUE(ARRAYFORMULA(QUERY(Request_Import!D925:K925, ""Select I""))))"),"")</f>
        <v/>
      </c>
      <c r="I925" s="1" t="str">
        <f>IFERROR(__xludf.DUMMYFUNCTION(" QUERY(Request_Import!A925:J925, ""Select F"")"),"")</f>
        <v/>
      </c>
      <c r="J925" s="1" t="str">
        <f>IFERROR(__xludf.DUMMYFUNCTION(" QUERY(Request_Import!A925:J925, ""Select J"")"),"")</f>
        <v/>
      </c>
    </row>
    <row r="926">
      <c r="A926" s="9" t="str">
        <f t="array" ref="A926">IF(ISBLANK(B926), "", concatenate("R", ROW()))</f>
        <v/>
      </c>
      <c r="B926" s="9" t="str">
        <f>IFERROR(__xludf.DUMMYFUNCTION(" QUERY(Request_Import!A926:H926, ""Select B"")"),"")</f>
        <v/>
      </c>
      <c r="C926" s="1" t="str">
        <f>IFERROR(__xludf.DUMMYFUNCTION(" QUERY(Request_Import!A926:H926, ""Select C"")"),"")</f>
        <v/>
      </c>
      <c r="D926" s="1" t="str">
        <f>IFERROR(__xludf.DUMMYFUNCTION(" QUERY(Request_Import!A926:H926, ""Select D"")"),"")</f>
        <v/>
      </c>
      <c r="E926" s="1" t="str">
        <f>IFERROR(__xludf.DUMMYFUNCTION(" QUERY(Request_Import!A926:H926, ""Select E"")"),"")</f>
        <v/>
      </c>
      <c r="F926" s="1" t="str">
        <f>IFERROR(__xludf.DUMMYFUNCTION(" QUERY(Request_Import!A926:H926, ""Select G"")"),"")</f>
        <v/>
      </c>
      <c r="G926" s="1" t="str">
        <f>IFERROR(__xludf.DUMMYFUNCTION(" QUERY(Request_Import!A926:H926, ""Select H"")"),"")</f>
        <v/>
      </c>
      <c r="H926" s="1" t="str">
        <f>IFERROR(__xludf.DUMMYFUNCTION(" IF(ISBLANK(B926), """", TIMEVALUE(ARRAYFORMULA(QUERY(Request_Import!D926:K926, ""Select I""))))"),"")</f>
        <v/>
      </c>
      <c r="I926" s="1" t="str">
        <f>IFERROR(__xludf.DUMMYFUNCTION(" QUERY(Request_Import!A926:J926, ""Select F"")"),"")</f>
        <v/>
      </c>
      <c r="J926" s="1" t="str">
        <f>IFERROR(__xludf.DUMMYFUNCTION(" QUERY(Request_Import!A926:J926, ""Select J"")"),"")</f>
        <v/>
      </c>
    </row>
    <row r="927">
      <c r="A927" s="9" t="str">
        <f t="array" ref="A927">IF(ISBLANK(B927), "", concatenate("R", ROW()))</f>
        <v/>
      </c>
      <c r="B927" s="9" t="str">
        <f>IFERROR(__xludf.DUMMYFUNCTION(" QUERY(Request_Import!A927:H927, ""Select B"")"),"")</f>
        <v/>
      </c>
      <c r="C927" s="1" t="str">
        <f>IFERROR(__xludf.DUMMYFUNCTION(" QUERY(Request_Import!A927:H927, ""Select C"")"),"")</f>
        <v/>
      </c>
      <c r="D927" s="1" t="str">
        <f>IFERROR(__xludf.DUMMYFUNCTION(" QUERY(Request_Import!A927:H927, ""Select D"")"),"")</f>
        <v/>
      </c>
      <c r="E927" s="1" t="str">
        <f>IFERROR(__xludf.DUMMYFUNCTION(" QUERY(Request_Import!A927:H927, ""Select E"")"),"")</f>
        <v/>
      </c>
      <c r="F927" s="1" t="str">
        <f>IFERROR(__xludf.DUMMYFUNCTION(" QUERY(Request_Import!A927:H927, ""Select G"")"),"")</f>
        <v/>
      </c>
      <c r="G927" s="1" t="str">
        <f>IFERROR(__xludf.DUMMYFUNCTION(" QUERY(Request_Import!A927:H927, ""Select H"")"),"")</f>
        <v/>
      </c>
      <c r="H927" s="1" t="str">
        <f>IFERROR(__xludf.DUMMYFUNCTION(" IF(ISBLANK(B927), """", TIMEVALUE(ARRAYFORMULA(QUERY(Request_Import!D927:K927, ""Select I""))))"),"")</f>
        <v/>
      </c>
      <c r="I927" s="1" t="str">
        <f>IFERROR(__xludf.DUMMYFUNCTION(" QUERY(Request_Import!A927:J927, ""Select F"")"),"")</f>
        <v/>
      </c>
      <c r="J927" s="1" t="str">
        <f>IFERROR(__xludf.DUMMYFUNCTION(" QUERY(Request_Import!A927:J927, ""Select J"")"),"")</f>
        <v/>
      </c>
    </row>
    <row r="928">
      <c r="A928" s="9" t="str">
        <f t="array" ref="A928">IF(ISBLANK(B928), "", concatenate("R", ROW()))</f>
        <v/>
      </c>
      <c r="B928" s="9" t="str">
        <f>IFERROR(__xludf.DUMMYFUNCTION(" QUERY(Request_Import!A928:H928, ""Select B"")"),"")</f>
        <v/>
      </c>
      <c r="C928" s="1" t="str">
        <f>IFERROR(__xludf.DUMMYFUNCTION(" QUERY(Request_Import!A928:H928, ""Select C"")"),"")</f>
        <v/>
      </c>
      <c r="D928" s="1" t="str">
        <f>IFERROR(__xludf.DUMMYFUNCTION(" QUERY(Request_Import!A928:H928, ""Select D"")"),"")</f>
        <v/>
      </c>
      <c r="E928" s="1" t="str">
        <f>IFERROR(__xludf.DUMMYFUNCTION(" QUERY(Request_Import!A928:H928, ""Select E"")"),"")</f>
        <v/>
      </c>
      <c r="F928" s="1" t="str">
        <f>IFERROR(__xludf.DUMMYFUNCTION(" QUERY(Request_Import!A928:H928, ""Select G"")"),"")</f>
        <v/>
      </c>
      <c r="G928" s="1" t="str">
        <f>IFERROR(__xludf.DUMMYFUNCTION(" QUERY(Request_Import!A928:H928, ""Select H"")"),"")</f>
        <v/>
      </c>
      <c r="H928" s="1" t="str">
        <f>IFERROR(__xludf.DUMMYFUNCTION(" IF(ISBLANK(B928), """", TIMEVALUE(ARRAYFORMULA(QUERY(Request_Import!D928:K928, ""Select I""))))"),"")</f>
        <v/>
      </c>
      <c r="I928" s="1" t="str">
        <f>IFERROR(__xludf.DUMMYFUNCTION(" QUERY(Request_Import!A928:J928, ""Select F"")"),"")</f>
        <v/>
      </c>
      <c r="J928" s="1" t="str">
        <f>IFERROR(__xludf.DUMMYFUNCTION(" QUERY(Request_Import!A928:J928, ""Select J"")"),"")</f>
        <v/>
      </c>
    </row>
    <row r="929">
      <c r="A929" s="9" t="str">
        <f t="array" ref="A929">IF(ISBLANK(B929), "", concatenate("R", ROW()))</f>
        <v/>
      </c>
      <c r="B929" s="9" t="str">
        <f>IFERROR(__xludf.DUMMYFUNCTION(" QUERY(Request_Import!A929:H929, ""Select B"")"),"")</f>
        <v/>
      </c>
      <c r="C929" s="1" t="str">
        <f>IFERROR(__xludf.DUMMYFUNCTION(" QUERY(Request_Import!A929:H929, ""Select C"")"),"")</f>
        <v/>
      </c>
      <c r="D929" s="1" t="str">
        <f>IFERROR(__xludf.DUMMYFUNCTION(" QUERY(Request_Import!A929:H929, ""Select D"")"),"")</f>
        <v/>
      </c>
      <c r="E929" s="1" t="str">
        <f>IFERROR(__xludf.DUMMYFUNCTION(" QUERY(Request_Import!A929:H929, ""Select E"")"),"")</f>
        <v/>
      </c>
      <c r="F929" s="1" t="str">
        <f>IFERROR(__xludf.DUMMYFUNCTION(" QUERY(Request_Import!A929:H929, ""Select G"")"),"")</f>
        <v/>
      </c>
      <c r="G929" s="1" t="str">
        <f>IFERROR(__xludf.DUMMYFUNCTION(" QUERY(Request_Import!A929:H929, ""Select H"")"),"")</f>
        <v/>
      </c>
      <c r="H929" s="1" t="str">
        <f>IFERROR(__xludf.DUMMYFUNCTION(" IF(ISBLANK(B929), """", TIMEVALUE(ARRAYFORMULA(QUERY(Request_Import!D929:K929, ""Select I""))))"),"")</f>
        <v/>
      </c>
      <c r="I929" s="1" t="str">
        <f>IFERROR(__xludf.DUMMYFUNCTION(" QUERY(Request_Import!A929:J929, ""Select F"")"),"")</f>
        <v/>
      </c>
      <c r="J929" s="1" t="str">
        <f>IFERROR(__xludf.DUMMYFUNCTION(" QUERY(Request_Import!A929:J929, ""Select J"")"),"")</f>
        <v/>
      </c>
    </row>
    <row r="930">
      <c r="A930" s="9" t="str">
        <f t="array" ref="A930">IF(ISBLANK(B930), "", concatenate("R", ROW()))</f>
        <v/>
      </c>
      <c r="B930" s="9" t="str">
        <f>IFERROR(__xludf.DUMMYFUNCTION(" QUERY(Request_Import!A930:H930, ""Select B"")"),"")</f>
        <v/>
      </c>
      <c r="C930" s="1" t="str">
        <f>IFERROR(__xludf.DUMMYFUNCTION(" QUERY(Request_Import!A930:H930, ""Select C"")"),"")</f>
        <v/>
      </c>
      <c r="D930" s="1" t="str">
        <f>IFERROR(__xludf.DUMMYFUNCTION(" QUERY(Request_Import!A930:H930, ""Select D"")"),"")</f>
        <v/>
      </c>
      <c r="E930" s="1" t="str">
        <f>IFERROR(__xludf.DUMMYFUNCTION(" QUERY(Request_Import!A930:H930, ""Select E"")"),"")</f>
        <v/>
      </c>
      <c r="F930" s="1" t="str">
        <f>IFERROR(__xludf.DUMMYFUNCTION(" QUERY(Request_Import!A930:H930, ""Select G"")"),"")</f>
        <v/>
      </c>
      <c r="G930" s="1" t="str">
        <f>IFERROR(__xludf.DUMMYFUNCTION(" QUERY(Request_Import!A930:H930, ""Select H"")"),"")</f>
        <v/>
      </c>
      <c r="H930" s="1" t="str">
        <f>IFERROR(__xludf.DUMMYFUNCTION(" IF(ISBLANK(B930), """", TIMEVALUE(ARRAYFORMULA(QUERY(Request_Import!D930:K930, ""Select I""))))"),"")</f>
        <v/>
      </c>
      <c r="I930" s="1" t="str">
        <f>IFERROR(__xludf.DUMMYFUNCTION(" QUERY(Request_Import!A930:J930, ""Select F"")"),"")</f>
        <v/>
      </c>
      <c r="J930" s="1" t="str">
        <f>IFERROR(__xludf.DUMMYFUNCTION(" QUERY(Request_Import!A930:J930, ""Select J"")"),"")</f>
        <v/>
      </c>
    </row>
    <row r="931">
      <c r="A931" s="9" t="str">
        <f t="array" ref="A931">IF(ISBLANK(B931), "", concatenate("R", ROW()))</f>
        <v/>
      </c>
      <c r="B931" s="9" t="str">
        <f>IFERROR(__xludf.DUMMYFUNCTION(" QUERY(Request_Import!A931:H931, ""Select B"")"),"")</f>
        <v/>
      </c>
      <c r="C931" s="1" t="str">
        <f>IFERROR(__xludf.DUMMYFUNCTION(" QUERY(Request_Import!A931:H931, ""Select C"")"),"")</f>
        <v/>
      </c>
      <c r="D931" s="1" t="str">
        <f>IFERROR(__xludf.DUMMYFUNCTION(" QUERY(Request_Import!A931:H931, ""Select D"")"),"")</f>
        <v/>
      </c>
      <c r="E931" s="1" t="str">
        <f>IFERROR(__xludf.DUMMYFUNCTION(" QUERY(Request_Import!A931:H931, ""Select E"")"),"")</f>
        <v/>
      </c>
      <c r="F931" s="1" t="str">
        <f>IFERROR(__xludf.DUMMYFUNCTION(" QUERY(Request_Import!A931:H931, ""Select G"")"),"")</f>
        <v/>
      </c>
      <c r="G931" s="1" t="str">
        <f>IFERROR(__xludf.DUMMYFUNCTION(" QUERY(Request_Import!A931:H931, ""Select H"")"),"")</f>
        <v/>
      </c>
      <c r="H931" s="1" t="str">
        <f>IFERROR(__xludf.DUMMYFUNCTION(" IF(ISBLANK(B931), """", TIMEVALUE(ARRAYFORMULA(QUERY(Request_Import!D931:K931, ""Select I""))))"),"")</f>
        <v/>
      </c>
      <c r="I931" s="1" t="str">
        <f>IFERROR(__xludf.DUMMYFUNCTION(" QUERY(Request_Import!A931:J931, ""Select F"")"),"")</f>
        <v/>
      </c>
      <c r="J931" s="1" t="str">
        <f>IFERROR(__xludf.DUMMYFUNCTION(" QUERY(Request_Import!A931:J931, ""Select J"")"),"")</f>
        <v/>
      </c>
    </row>
    <row r="932">
      <c r="A932" s="9" t="str">
        <f t="array" ref="A932">IF(ISBLANK(B932), "", concatenate("R", ROW()))</f>
        <v/>
      </c>
      <c r="B932" s="9" t="str">
        <f>IFERROR(__xludf.DUMMYFUNCTION(" QUERY(Request_Import!A932:H932, ""Select B"")"),"")</f>
        <v/>
      </c>
      <c r="C932" s="1" t="str">
        <f>IFERROR(__xludf.DUMMYFUNCTION(" QUERY(Request_Import!A932:H932, ""Select C"")"),"")</f>
        <v/>
      </c>
      <c r="D932" s="1" t="str">
        <f>IFERROR(__xludf.DUMMYFUNCTION(" QUERY(Request_Import!A932:H932, ""Select D"")"),"")</f>
        <v/>
      </c>
      <c r="E932" s="1" t="str">
        <f>IFERROR(__xludf.DUMMYFUNCTION(" QUERY(Request_Import!A932:H932, ""Select E"")"),"")</f>
        <v/>
      </c>
      <c r="F932" s="1" t="str">
        <f>IFERROR(__xludf.DUMMYFUNCTION(" QUERY(Request_Import!A932:H932, ""Select G"")"),"")</f>
        <v/>
      </c>
      <c r="G932" s="1" t="str">
        <f>IFERROR(__xludf.DUMMYFUNCTION(" QUERY(Request_Import!A932:H932, ""Select H"")"),"")</f>
        <v/>
      </c>
      <c r="H932" s="1" t="str">
        <f>IFERROR(__xludf.DUMMYFUNCTION(" IF(ISBLANK(B932), """", TIMEVALUE(ARRAYFORMULA(QUERY(Request_Import!D932:K932, ""Select I""))))"),"")</f>
        <v/>
      </c>
      <c r="I932" s="1" t="str">
        <f>IFERROR(__xludf.DUMMYFUNCTION(" QUERY(Request_Import!A932:J932, ""Select F"")"),"")</f>
        <v/>
      </c>
      <c r="J932" s="1" t="str">
        <f>IFERROR(__xludf.DUMMYFUNCTION(" QUERY(Request_Import!A932:J932, ""Select J"")"),"")</f>
        <v/>
      </c>
    </row>
    <row r="933">
      <c r="A933" s="9" t="str">
        <f t="array" ref="A933">IF(ISBLANK(B933), "", concatenate("R", ROW()))</f>
        <v/>
      </c>
      <c r="B933" s="9" t="str">
        <f>IFERROR(__xludf.DUMMYFUNCTION(" QUERY(Request_Import!A933:H933, ""Select B"")"),"")</f>
        <v/>
      </c>
      <c r="C933" s="1" t="str">
        <f>IFERROR(__xludf.DUMMYFUNCTION(" QUERY(Request_Import!A933:H933, ""Select C"")"),"")</f>
        <v/>
      </c>
      <c r="D933" s="1" t="str">
        <f>IFERROR(__xludf.DUMMYFUNCTION(" QUERY(Request_Import!A933:H933, ""Select D"")"),"")</f>
        <v/>
      </c>
      <c r="E933" s="1" t="str">
        <f>IFERROR(__xludf.DUMMYFUNCTION(" QUERY(Request_Import!A933:H933, ""Select E"")"),"")</f>
        <v/>
      </c>
      <c r="F933" s="1" t="str">
        <f>IFERROR(__xludf.DUMMYFUNCTION(" QUERY(Request_Import!A933:H933, ""Select G"")"),"")</f>
        <v/>
      </c>
      <c r="G933" s="1" t="str">
        <f>IFERROR(__xludf.DUMMYFUNCTION(" QUERY(Request_Import!A933:H933, ""Select H"")"),"")</f>
        <v/>
      </c>
      <c r="H933" s="1" t="str">
        <f>IFERROR(__xludf.DUMMYFUNCTION(" IF(ISBLANK(B933), """", TIMEVALUE(ARRAYFORMULA(QUERY(Request_Import!D933:K933, ""Select I""))))"),"")</f>
        <v/>
      </c>
      <c r="I933" s="1" t="str">
        <f>IFERROR(__xludf.DUMMYFUNCTION(" QUERY(Request_Import!A933:J933, ""Select F"")"),"")</f>
        <v/>
      </c>
      <c r="J933" s="1" t="str">
        <f>IFERROR(__xludf.DUMMYFUNCTION(" QUERY(Request_Import!A933:J933, ""Select J"")"),"")</f>
        <v/>
      </c>
    </row>
    <row r="934">
      <c r="A934" s="9" t="str">
        <f t="array" ref="A934">IF(ISBLANK(B934), "", concatenate("R", ROW()))</f>
        <v/>
      </c>
      <c r="B934" s="9" t="str">
        <f>IFERROR(__xludf.DUMMYFUNCTION(" QUERY(Request_Import!A934:H934, ""Select B"")"),"")</f>
        <v/>
      </c>
      <c r="C934" s="1" t="str">
        <f>IFERROR(__xludf.DUMMYFUNCTION(" QUERY(Request_Import!A934:H934, ""Select C"")"),"")</f>
        <v/>
      </c>
      <c r="D934" s="1" t="str">
        <f>IFERROR(__xludf.DUMMYFUNCTION(" QUERY(Request_Import!A934:H934, ""Select D"")"),"")</f>
        <v/>
      </c>
      <c r="E934" s="1" t="str">
        <f>IFERROR(__xludf.DUMMYFUNCTION(" QUERY(Request_Import!A934:H934, ""Select E"")"),"")</f>
        <v/>
      </c>
      <c r="F934" s="1" t="str">
        <f>IFERROR(__xludf.DUMMYFUNCTION(" QUERY(Request_Import!A934:H934, ""Select G"")"),"")</f>
        <v/>
      </c>
      <c r="G934" s="1" t="str">
        <f>IFERROR(__xludf.DUMMYFUNCTION(" QUERY(Request_Import!A934:H934, ""Select H"")"),"")</f>
        <v/>
      </c>
      <c r="H934" s="1" t="str">
        <f>IFERROR(__xludf.DUMMYFUNCTION(" IF(ISBLANK(B934), """", TIMEVALUE(ARRAYFORMULA(QUERY(Request_Import!D934:K934, ""Select I""))))"),"")</f>
        <v/>
      </c>
      <c r="I934" s="1" t="str">
        <f>IFERROR(__xludf.DUMMYFUNCTION(" QUERY(Request_Import!A934:J934, ""Select F"")"),"")</f>
        <v/>
      </c>
      <c r="J934" s="1" t="str">
        <f>IFERROR(__xludf.DUMMYFUNCTION(" QUERY(Request_Import!A934:J934, ""Select J"")"),"")</f>
        <v/>
      </c>
    </row>
    <row r="935">
      <c r="A935" s="9" t="str">
        <f t="array" ref="A935">IF(ISBLANK(B935), "", concatenate("R", ROW()))</f>
        <v/>
      </c>
      <c r="B935" s="9" t="str">
        <f>IFERROR(__xludf.DUMMYFUNCTION(" QUERY(Request_Import!A935:H935, ""Select B"")"),"")</f>
        <v/>
      </c>
      <c r="C935" s="1" t="str">
        <f>IFERROR(__xludf.DUMMYFUNCTION(" QUERY(Request_Import!A935:H935, ""Select C"")"),"")</f>
        <v/>
      </c>
      <c r="D935" s="1" t="str">
        <f>IFERROR(__xludf.DUMMYFUNCTION(" QUERY(Request_Import!A935:H935, ""Select D"")"),"")</f>
        <v/>
      </c>
      <c r="E935" s="1" t="str">
        <f>IFERROR(__xludf.DUMMYFUNCTION(" QUERY(Request_Import!A935:H935, ""Select E"")"),"")</f>
        <v/>
      </c>
      <c r="F935" s="1" t="str">
        <f>IFERROR(__xludf.DUMMYFUNCTION(" QUERY(Request_Import!A935:H935, ""Select G"")"),"")</f>
        <v/>
      </c>
      <c r="G935" s="1" t="str">
        <f>IFERROR(__xludf.DUMMYFUNCTION(" QUERY(Request_Import!A935:H935, ""Select H"")"),"")</f>
        <v/>
      </c>
      <c r="H935" s="1" t="str">
        <f>IFERROR(__xludf.DUMMYFUNCTION(" IF(ISBLANK(B935), """", TIMEVALUE(ARRAYFORMULA(QUERY(Request_Import!D935:K935, ""Select I""))))"),"")</f>
        <v/>
      </c>
      <c r="I935" s="1" t="str">
        <f>IFERROR(__xludf.DUMMYFUNCTION(" QUERY(Request_Import!A935:J935, ""Select F"")"),"")</f>
        <v/>
      </c>
      <c r="J935" s="1" t="str">
        <f>IFERROR(__xludf.DUMMYFUNCTION(" QUERY(Request_Import!A935:J935, ""Select J"")"),"")</f>
        <v/>
      </c>
    </row>
    <row r="936">
      <c r="A936" s="9" t="str">
        <f t="array" ref="A936">IF(ISBLANK(B936), "", concatenate("R", ROW()))</f>
        <v/>
      </c>
      <c r="B936" s="9" t="str">
        <f>IFERROR(__xludf.DUMMYFUNCTION(" QUERY(Request_Import!A936:H936, ""Select B"")"),"")</f>
        <v/>
      </c>
      <c r="C936" s="1" t="str">
        <f>IFERROR(__xludf.DUMMYFUNCTION(" QUERY(Request_Import!A936:H936, ""Select C"")"),"")</f>
        <v/>
      </c>
      <c r="D936" s="1" t="str">
        <f>IFERROR(__xludf.DUMMYFUNCTION(" QUERY(Request_Import!A936:H936, ""Select D"")"),"")</f>
        <v/>
      </c>
      <c r="E936" s="1" t="str">
        <f>IFERROR(__xludf.DUMMYFUNCTION(" QUERY(Request_Import!A936:H936, ""Select E"")"),"")</f>
        <v/>
      </c>
      <c r="F936" s="1" t="str">
        <f>IFERROR(__xludf.DUMMYFUNCTION(" QUERY(Request_Import!A936:H936, ""Select G"")"),"")</f>
        <v/>
      </c>
      <c r="G936" s="1" t="str">
        <f>IFERROR(__xludf.DUMMYFUNCTION(" QUERY(Request_Import!A936:H936, ""Select H"")"),"")</f>
        <v/>
      </c>
      <c r="H936" s="1" t="str">
        <f>IFERROR(__xludf.DUMMYFUNCTION(" IF(ISBLANK(B936), """", TIMEVALUE(ARRAYFORMULA(QUERY(Request_Import!D936:K936, ""Select I""))))"),"")</f>
        <v/>
      </c>
      <c r="I936" s="1" t="str">
        <f>IFERROR(__xludf.DUMMYFUNCTION(" QUERY(Request_Import!A936:J936, ""Select F"")"),"")</f>
        <v/>
      </c>
      <c r="J936" s="1" t="str">
        <f>IFERROR(__xludf.DUMMYFUNCTION(" QUERY(Request_Import!A936:J936, ""Select J"")"),"")</f>
        <v/>
      </c>
    </row>
    <row r="937">
      <c r="A937" s="9" t="str">
        <f t="array" ref="A937">IF(ISBLANK(B937), "", concatenate("R", ROW()))</f>
        <v/>
      </c>
      <c r="B937" s="9" t="str">
        <f>IFERROR(__xludf.DUMMYFUNCTION(" QUERY(Request_Import!A937:H937, ""Select B"")"),"")</f>
        <v/>
      </c>
      <c r="C937" s="1" t="str">
        <f>IFERROR(__xludf.DUMMYFUNCTION(" QUERY(Request_Import!A937:H937, ""Select C"")"),"")</f>
        <v/>
      </c>
      <c r="D937" s="1" t="str">
        <f>IFERROR(__xludf.DUMMYFUNCTION(" QUERY(Request_Import!A937:H937, ""Select D"")"),"")</f>
        <v/>
      </c>
      <c r="E937" s="1" t="str">
        <f>IFERROR(__xludf.DUMMYFUNCTION(" QUERY(Request_Import!A937:H937, ""Select E"")"),"")</f>
        <v/>
      </c>
      <c r="F937" s="1" t="str">
        <f>IFERROR(__xludf.DUMMYFUNCTION(" QUERY(Request_Import!A937:H937, ""Select G"")"),"")</f>
        <v/>
      </c>
      <c r="G937" s="1" t="str">
        <f>IFERROR(__xludf.DUMMYFUNCTION(" QUERY(Request_Import!A937:H937, ""Select H"")"),"")</f>
        <v/>
      </c>
      <c r="H937" s="1" t="str">
        <f>IFERROR(__xludf.DUMMYFUNCTION(" IF(ISBLANK(B937), """", TIMEVALUE(ARRAYFORMULA(QUERY(Request_Import!D937:K937, ""Select I""))))"),"")</f>
        <v/>
      </c>
      <c r="I937" s="1" t="str">
        <f>IFERROR(__xludf.DUMMYFUNCTION(" QUERY(Request_Import!A937:J937, ""Select F"")"),"")</f>
        <v/>
      </c>
      <c r="J937" s="1" t="str">
        <f>IFERROR(__xludf.DUMMYFUNCTION(" QUERY(Request_Import!A937:J937, ""Select J"")"),"")</f>
        <v/>
      </c>
    </row>
    <row r="938">
      <c r="A938" s="9" t="str">
        <f t="array" ref="A938">IF(ISBLANK(B938), "", concatenate("R", ROW()))</f>
        <v/>
      </c>
      <c r="B938" s="9" t="str">
        <f>IFERROR(__xludf.DUMMYFUNCTION(" QUERY(Request_Import!A938:H938, ""Select B"")"),"")</f>
        <v/>
      </c>
      <c r="C938" s="1" t="str">
        <f>IFERROR(__xludf.DUMMYFUNCTION(" QUERY(Request_Import!A938:H938, ""Select C"")"),"")</f>
        <v/>
      </c>
      <c r="D938" s="1" t="str">
        <f>IFERROR(__xludf.DUMMYFUNCTION(" QUERY(Request_Import!A938:H938, ""Select D"")"),"")</f>
        <v/>
      </c>
      <c r="E938" s="1" t="str">
        <f>IFERROR(__xludf.DUMMYFUNCTION(" QUERY(Request_Import!A938:H938, ""Select E"")"),"")</f>
        <v/>
      </c>
      <c r="F938" s="1" t="str">
        <f>IFERROR(__xludf.DUMMYFUNCTION(" QUERY(Request_Import!A938:H938, ""Select G"")"),"")</f>
        <v/>
      </c>
      <c r="G938" s="1" t="str">
        <f>IFERROR(__xludf.DUMMYFUNCTION(" QUERY(Request_Import!A938:H938, ""Select H"")"),"")</f>
        <v/>
      </c>
      <c r="H938" s="1" t="str">
        <f>IFERROR(__xludf.DUMMYFUNCTION(" IF(ISBLANK(B938), """", TIMEVALUE(ARRAYFORMULA(QUERY(Request_Import!D938:K938, ""Select I""))))"),"")</f>
        <v/>
      </c>
      <c r="I938" s="1" t="str">
        <f>IFERROR(__xludf.DUMMYFUNCTION(" QUERY(Request_Import!A938:J938, ""Select F"")"),"")</f>
        <v/>
      </c>
      <c r="J938" s="1" t="str">
        <f>IFERROR(__xludf.DUMMYFUNCTION(" QUERY(Request_Import!A938:J938, ""Select J"")"),"")</f>
        <v/>
      </c>
    </row>
    <row r="939">
      <c r="A939" s="9" t="str">
        <f t="array" ref="A939">IF(ISBLANK(B939), "", concatenate("R", ROW()))</f>
        <v/>
      </c>
      <c r="B939" s="9" t="str">
        <f>IFERROR(__xludf.DUMMYFUNCTION(" QUERY(Request_Import!A939:H939, ""Select B"")"),"")</f>
        <v/>
      </c>
      <c r="C939" s="1" t="str">
        <f>IFERROR(__xludf.DUMMYFUNCTION(" QUERY(Request_Import!A939:H939, ""Select C"")"),"")</f>
        <v/>
      </c>
      <c r="D939" s="1" t="str">
        <f>IFERROR(__xludf.DUMMYFUNCTION(" QUERY(Request_Import!A939:H939, ""Select D"")"),"")</f>
        <v/>
      </c>
      <c r="E939" s="1" t="str">
        <f>IFERROR(__xludf.DUMMYFUNCTION(" QUERY(Request_Import!A939:H939, ""Select E"")"),"")</f>
        <v/>
      </c>
      <c r="F939" s="1" t="str">
        <f>IFERROR(__xludf.DUMMYFUNCTION(" QUERY(Request_Import!A939:H939, ""Select G"")"),"")</f>
        <v/>
      </c>
      <c r="G939" s="1" t="str">
        <f>IFERROR(__xludf.DUMMYFUNCTION(" QUERY(Request_Import!A939:H939, ""Select H"")"),"")</f>
        <v/>
      </c>
      <c r="H939" s="1" t="str">
        <f>IFERROR(__xludf.DUMMYFUNCTION(" IF(ISBLANK(B939), """", TIMEVALUE(ARRAYFORMULA(QUERY(Request_Import!D939:K939, ""Select I""))))"),"")</f>
        <v/>
      </c>
      <c r="I939" s="1" t="str">
        <f>IFERROR(__xludf.DUMMYFUNCTION(" QUERY(Request_Import!A939:J939, ""Select F"")"),"")</f>
        <v/>
      </c>
      <c r="J939" s="1" t="str">
        <f>IFERROR(__xludf.DUMMYFUNCTION(" QUERY(Request_Import!A939:J939, ""Select J"")"),"")</f>
        <v/>
      </c>
    </row>
    <row r="940">
      <c r="A940" s="9" t="str">
        <f t="array" ref="A940">IF(ISBLANK(B940), "", concatenate("R", ROW()))</f>
        <v/>
      </c>
      <c r="B940" s="9" t="str">
        <f>IFERROR(__xludf.DUMMYFUNCTION(" QUERY(Request_Import!A940:H940, ""Select B"")"),"")</f>
        <v/>
      </c>
      <c r="C940" s="1" t="str">
        <f>IFERROR(__xludf.DUMMYFUNCTION(" QUERY(Request_Import!A940:H940, ""Select C"")"),"")</f>
        <v/>
      </c>
      <c r="D940" s="1" t="str">
        <f>IFERROR(__xludf.DUMMYFUNCTION(" QUERY(Request_Import!A940:H940, ""Select D"")"),"")</f>
        <v/>
      </c>
      <c r="E940" s="1" t="str">
        <f>IFERROR(__xludf.DUMMYFUNCTION(" QUERY(Request_Import!A940:H940, ""Select E"")"),"")</f>
        <v/>
      </c>
      <c r="F940" s="1" t="str">
        <f>IFERROR(__xludf.DUMMYFUNCTION(" QUERY(Request_Import!A940:H940, ""Select G"")"),"")</f>
        <v/>
      </c>
      <c r="G940" s="1" t="str">
        <f>IFERROR(__xludf.DUMMYFUNCTION(" QUERY(Request_Import!A940:H940, ""Select H"")"),"")</f>
        <v/>
      </c>
      <c r="H940" s="1" t="str">
        <f>IFERROR(__xludf.DUMMYFUNCTION(" IF(ISBLANK(B940), """", TIMEVALUE(ARRAYFORMULA(QUERY(Request_Import!D940:K940, ""Select I""))))"),"")</f>
        <v/>
      </c>
      <c r="I940" s="1" t="str">
        <f>IFERROR(__xludf.DUMMYFUNCTION(" QUERY(Request_Import!A940:J940, ""Select F"")"),"")</f>
        <v/>
      </c>
      <c r="J940" s="1" t="str">
        <f>IFERROR(__xludf.DUMMYFUNCTION(" QUERY(Request_Import!A940:J940, ""Select J"")"),"")</f>
        <v/>
      </c>
    </row>
    <row r="941">
      <c r="A941" s="9" t="str">
        <f t="array" ref="A941">IF(ISBLANK(B941), "", concatenate("R", ROW()))</f>
        <v/>
      </c>
      <c r="B941" s="9" t="str">
        <f>IFERROR(__xludf.DUMMYFUNCTION(" QUERY(Request_Import!A941:H941, ""Select B"")"),"")</f>
        <v/>
      </c>
      <c r="C941" s="1" t="str">
        <f>IFERROR(__xludf.DUMMYFUNCTION(" QUERY(Request_Import!A941:H941, ""Select C"")"),"")</f>
        <v/>
      </c>
      <c r="D941" s="1" t="str">
        <f>IFERROR(__xludf.DUMMYFUNCTION(" QUERY(Request_Import!A941:H941, ""Select D"")"),"")</f>
        <v/>
      </c>
      <c r="E941" s="1" t="str">
        <f>IFERROR(__xludf.DUMMYFUNCTION(" QUERY(Request_Import!A941:H941, ""Select E"")"),"")</f>
        <v/>
      </c>
      <c r="F941" s="1" t="str">
        <f>IFERROR(__xludf.DUMMYFUNCTION(" QUERY(Request_Import!A941:H941, ""Select G"")"),"")</f>
        <v/>
      </c>
      <c r="G941" s="1" t="str">
        <f>IFERROR(__xludf.DUMMYFUNCTION(" QUERY(Request_Import!A941:H941, ""Select H"")"),"")</f>
        <v/>
      </c>
      <c r="H941" s="1" t="str">
        <f>IFERROR(__xludf.DUMMYFUNCTION(" IF(ISBLANK(B941), """", TIMEVALUE(ARRAYFORMULA(QUERY(Request_Import!D941:K941, ""Select I""))))"),"")</f>
        <v/>
      </c>
      <c r="I941" s="1" t="str">
        <f>IFERROR(__xludf.DUMMYFUNCTION(" QUERY(Request_Import!A941:J941, ""Select F"")"),"")</f>
        <v/>
      </c>
      <c r="J941" s="1" t="str">
        <f>IFERROR(__xludf.DUMMYFUNCTION(" QUERY(Request_Import!A941:J941, ""Select J"")"),"")</f>
        <v/>
      </c>
    </row>
    <row r="942">
      <c r="A942" s="9" t="str">
        <f t="array" ref="A942">IF(ISBLANK(B942), "", concatenate("R", ROW()))</f>
        <v/>
      </c>
      <c r="B942" s="9" t="str">
        <f>IFERROR(__xludf.DUMMYFUNCTION(" QUERY(Request_Import!A942:H942, ""Select B"")"),"")</f>
        <v/>
      </c>
      <c r="C942" s="1" t="str">
        <f>IFERROR(__xludf.DUMMYFUNCTION(" QUERY(Request_Import!A942:H942, ""Select C"")"),"")</f>
        <v/>
      </c>
      <c r="D942" s="1" t="str">
        <f>IFERROR(__xludf.DUMMYFUNCTION(" QUERY(Request_Import!A942:H942, ""Select D"")"),"")</f>
        <v/>
      </c>
      <c r="E942" s="1" t="str">
        <f>IFERROR(__xludf.DUMMYFUNCTION(" QUERY(Request_Import!A942:H942, ""Select E"")"),"")</f>
        <v/>
      </c>
      <c r="F942" s="1" t="str">
        <f>IFERROR(__xludf.DUMMYFUNCTION(" QUERY(Request_Import!A942:H942, ""Select G"")"),"")</f>
        <v/>
      </c>
      <c r="G942" s="1" t="str">
        <f>IFERROR(__xludf.DUMMYFUNCTION(" QUERY(Request_Import!A942:H942, ""Select H"")"),"")</f>
        <v/>
      </c>
      <c r="H942" s="1" t="str">
        <f>IFERROR(__xludf.DUMMYFUNCTION(" IF(ISBLANK(B942), """", TIMEVALUE(ARRAYFORMULA(QUERY(Request_Import!D942:K942, ""Select I""))))"),"")</f>
        <v/>
      </c>
      <c r="I942" s="1" t="str">
        <f>IFERROR(__xludf.DUMMYFUNCTION(" QUERY(Request_Import!A942:J942, ""Select F"")"),"")</f>
        <v/>
      </c>
      <c r="J942" s="1" t="str">
        <f>IFERROR(__xludf.DUMMYFUNCTION(" QUERY(Request_Import!A942:J942, ""Select J"")"),"")</f>
        <v/>
      </c>
    </row>
    <row r="943">
      <c r="A943" s="9" t="str">
        <f t="array" ref="A943">IF(ISBLANK(B943), "", concatenate("R", ROW()))</f>
        <v/>
      </c>
      <c r="B943" s="9" t="str">
        <f>IFERROR(__xludf.DUMMYFUNCTION(" QUERY(Request_Import!A943:H943, ""Select B"")"),"")</f>
        <v/>
      </c>
      <c r="C943" s="1" t="str">
        <f>IFERROR(__xludf.DUMMYFUNCTION(" QUERY(Request_Import!A943:H943, ""Select C"")"),"")</f>
        <v/>
      </c>
      <c r="D943" s="1" t="str">
        <f>IFERROR(__xludf.DUMMYFUNCTION(" QUERY(Request_Import!A943:H943, ""Select D"")"),"")</f>
        <v/>
      </c>
      <c r="E943" s="1" t="str">
        <f>IFERROR(__xludf.DUMMYFUNCTION(" QUERY(Request_Import!A943:H943, ""Select E"")"),"")</f>
        <v/>
      </c>
      <c r="F943" s="1" t="str">
        <f>IFERROR(__xludf.DUMMYFUNCTION(" QUERY(Request_Import!A943:H943, ""Select G"")"),"")</f>
        <v/>
      </c>
      <c r="G943" s="1" t="str">
        <f>IFERROR(__xludf.DUMMYFUNCTION(" QUERY(Request_Import!A943:H943, ""Select H"")"),"")</f>
        <v/>
      </c>
      <c r="H943" s="1" t="str">
        <f>IFERROR(__xludf.DUMMYFUNCTION(" IF(ISBLANK(B943), """", TIMEVALUE(ARRAYFORMULA(QUERY(Request_Import!D943:K943, ""Select I""))))"),"")</f>
        <v/>
      </c>
      <c r="I943" s="1" t="str">
        <f>IFERROR(__xludf.DUMMYFUNCTION(" QUERY(Request_Import!A943:J943, ""Select F"")"),"")</f>
        <v/>
      </c>
      <c r="J943" s="1" t="str">
        <f>IFERROR(__xludf.DUMMYFUNCTION(" QUERY(Request_Import!A943:J943, ""Select J"")"),"")</f>
        <v/>
      </c>
    </row>
    <row r="944">
      <c r="A944" s="9" t="str">
        <f t="array" ref="A944">IF(ISBLANK(B944), "", concatenate("R", ROW()))</f>
        <v/>
      </c>
      <c r="B944" s="9" t="str">
        <f>IFERROR(__xludf.DUMMYFUNCTION(" QUERY(Request_Import!A944:H944, ""Select B"")"),"")</f>
        <v/>
      </c>
      <c r="C944" s="1" t="str">
        <f>IFERROR(__xludf.DUMMYFUNCTION(" QUERY(Request_Import!A944:H944, ""Select C"")"),"")</f>
        <v/>
      </c>
      <c r="D944" s="1" t="str">
        <f>IFERROR(__xludf.DUMMYFUNCTION(" QUERY(Request_Import!A944:H944, ""Select D"")"),"")</f>
        <v/>
      </c>
      <c r="E944" s="1" t="str">
        <f>IFERROR(__xludf.DUMMYFUNCTION(" QUERY(Request_Import!A944:H944, ""Select E"")"),"")</f>
        <v/>
      </c>
      <c r="F944" s="1" t="str">
        <f>IFERROR(__xludf.DUMMYFUNCTION(" QUERY(Request_Import!A944:H944, ""Select G"")"),"")</f>
        <v/>
      </c>
      <c r="G944" s="1" t="str">
        <f>IFERROR(__xludf.DUMMYFUNCTION(" QUERY(Request_Import!A944:H944, ""Select H"")"),"")</f>
        <v/>
      </c>
      <c r="H944" s="1" t="str">
        <f>IFERROR(__xludf.DUMMYFUNCTION(" IF(ISBLANK(B944), """", TIMEVALUE(ARRAYFORMULA(QUERY(Request_Import!D944:K944, ""Select I""))))"),"")</f>
        <v/>
      </c>
      <c r="I944" s="1" t="str">
        <f>IFERROR(__xludf.DUMMYFUNCTION(" QUERY(Request_Import!A944:J944, ""Select F"")"),"")</f>
        <v/>
      </c>
      <c r="J944" s="1" t="str">
        <f>IFERROR(__xludf.DUMMYFUNCTION(" QUERY(Request_Import!A944:J944, ""Select J"")"),"")</f>
        <v/>
      </c>
    </row>
    <row r="945">
      <c r="A945" s="9" t="str">
        <f t="array" ref="A945">IF(ISBLANK(B945), "", concatenate("R", ROW()))</f>
        <v/>
      </c>
      <c r="B945" s="9" t="str">
        <f>IFERROR(__xludf.DUMMYFUNCTION(" QUERY(Request_Import!A945:H945, ""Select B"")"),"")</f>
        <v/>
      </c>
      <c r="C945" s="1" t="str">
        <f>IFERROR(__xludf.DUMMYFUNCTION(" QUERY(Request_Import!A945:H945, ""Select C"")"),"")</f>
        <v/>
      </c>
      <c r="D945" s="1" t="str">
        <f>IFERROR(__xludf.DUMMYFUNCTION(" QUERY(Request_Import!A945:H945, ""Select D"")"),"")</f>
        <v/>
      </c>
      <c r="E945" s="1" t="str">
        <f>IFERROR(__xludf.DUMMYFUNCTION(" QUERY(Request_Import!A945:H945, ""Select E"")"),"")</f>
        <v/>
      </c>
      <c r="F945" s="1" t="str">
        <f>IFERROR(__xludf.DUMMYFUNCTION(" QUERY(Request_Import!A945:H945, ""Select G"")"),"")</f>
        <v/>
      </c>
      <c r="G945" s="1" t="str">
        <f>IFERROR(__xludf.DUMMYFUNCTION(" QUERY(Request_Import!A945:H945, ""Select H"")"),"")</f>
        <v/>
      </c>
      <c r="H945" s="1" t="str">
        <f>IFERROR(__xludf.DUMMYFUNCTION(" IF(ISBLANK(B945), """", TIMEVALUE(ARRAYFORMULA(QUERY(Request_Import!D945:K945, ""Select I""))))"),"")</f>
        <v/>
      </c>
      <c r="I945" s="1" t="str">
        <f>IFERROR(__xludf.DUMMYFUNCTION(" QUERY(Request_Import!A945:J945, ""Select F"")"),"")</f>
        <v/>
      </c>
      <c r="J945" s="1" t="str">
        <f>IFERROR(__xludf.DUMMYFUNCTION(" QUERY(Request_Import!A945:J945, ""Select J"")"),"")</f>
        <v/>
      </c>
    </row>
    <row r="946">
      <c r="A946" s="9" t="str">
        <f t="array" ref="A946">IF(ISBLANK(B946), "", concatenate("R", ROW()))</f>
        <v/>
      </c>
      <c r="B946" s="9" t="str">
        <f>IFERROR(__xludf.DUMMYFUNCTION(" QUERY(Request_Import!A946:H946, ""Select B"")"),"")</f>
        <v/>
      </c>
      <c r="C946" s="1" t="str">
        <f>IFERROR(__xludf.DUMMYFUNCTION(" QUERY(Request_Import!A946:H946, ""Select C"")"),"")</f>
        <v/>
      </c>
      <c r="D946" s="1" t="str">
        <f>IFERROR(__xludf.DUMMYFUNCTION(" QUERY(Request_Import!A946:H946, ""Select D"")"),"")</f>
        <v/>
      </c>
      <c r="E946" s="1" t="str">
        <f>IFERROR(__xludf.DUMMYFUNCTION(" QUERY(Request_Import!A946:H946, ""Select E"")"),"")</f>
        <v/>
      </c>
      <c r="F946" s="1" t="str">
        <f>IFERROR(__xludf.DUMMYFUNCTION(" QUERY(Request_Import!A946:H946, ""Select G"")"),"")</f>
        <v/>
      </c>
      <c r="G946" s="1" t="str">
        <f>IFERROR(__xludf.DUMMYFUNCTION(" QUERY(Request_Import!A946:H946, ""Select H"")"),"")</f>
        <v/>
      </c>
      <c r="H946" s="1" t="str">
        <f>IFERROR(__xludf.DUMMYFUNCTION(" IF(ISBLANK(B946), """", TIMEVALUE(ARRAYFORMULA(QUERY(Request_Import!D946:K946, ""Select I""))))"),"")</f>
        <v/>
      </c>
      <c r="I946" s="1" t="str">
        <f>IFERROR(__xludf.DUMMYFUNCTION(" QUERY(Request_Import!A946:J946, ""Select F"")"),"")</f>
        <v/>
      </c>
      <c r="J946" s="1" t="str">
        <f>IFERROR(__xludf.DUMMYFUNCTION(" QUERY(Request_Import!A946:J946, ""Select J"")"),"")</f>
        <v/>
      </c>
    </row>
    <row r="947">
      <c r="A947" s="9" t="str">
        <f t="array" ref="A947">IF(ISBLANK(B947), "", concatenate("R", ROW()))</f>
        <v/>
      </c>
      <c r="B947" s="9" t="str">
        <f>IFERROR(__xludf.DUMMYFUNCTION(" QUERY(Request_Import!A947:H947, ""Select B"")"),"")</f>
        <v/>
      </c>
      <c r="C947" s="1" t="str">
        <f>IFERROR(__xludf.DUMMYFUNCTION(" QUERY(Request_Import!A947:H947, ""Select C"")"),"")</f>
        <v/>
      </c>
      <c r="D947" s="1" t="str">
        <f>IFERROR(__xludf.DUMMYFUNCTION(" QUERY(Request_Import!A947:H947, ""Select D"")"),"")</f>
        <v/>
      </c>
      <c r="E947" s="1" t="str">
        <f>IFERROR(__xludf.DUMMYFUNCTION(" QUERY(Request_Import!A947:H947, ""Select E"")"),"")</f>
        <v/>
      </c>
      <c r="F947" s="1" t="str">
        <f>IFERROR(__xludf.DUMMYFUNCTION(" QUERY(Request_Import!A947:H947, ""Select G"")"),"")</f>
        <v/>
      </c>
      <c r="G947" s="1" t="str">
        <f>IFERROR(__xludf.DUMMYFUNCTION(" QUERY(Request_Import!A947:H947, ""Select H"")"),"")</f>
        <v/>
      </c>
      <c r="H947" s="1" t="str">
        <f>IFERROR(__xludf.DUMMYFUNCTION(" IF(ISBLANK(B947), """", TIMEVALUE(ARRAYFORMULA(QUERY(Request_Import!D947:K947, ""Select I""))))"),"")</f>
        <v/>
      </c>
      <c r="I947" s="1" t="str">
        <f>IFERROR(__xludf.DUMMYFUNCTION(" QUERY(Request_Import!A947:J947, ""Select F"")"),"")</f>
        <v/>
      </c>
      <c r="J947" s="1" t="str">
        <f>IFERROR(__xludf.DUMMYFUNCTION(" QUERY(Request_Import!A947:J947, ""Select J"")"),"")</f>
        <v/>
      </c>
    </row>
    <row r="948">
      <c r="A948" s="9" t="str">
        <f t="array" ref="A948">IF(ISBLANK(B948), "", concatenate("R", ROW()))</f>
        <v/>
      </c>
      <c r="B948" s="9" t="str">
        <f>IFERROR(__xludf.DUMMYFUNCTION(" QUERY(Request_Import!A948:H948, ""Select B"")"),"")</f>
        <v/>
      </c>
      <c r="C948" s="1" t="str">
        <f>IFERROR(__xludf.DUMMYFUNCTION(" QUERY(Request_Import!A948:H948, ""Select C"")"),"")</f>
        <v/>
      </c>
      <c r="D948" s="1" t="str">
        <f>IFERROR(__xludf.DUMMYFUNCTION(" QUERY(Request_Import!A948:H948, ""Select D"")"),"")</f>
        <v/>
      </c>
      <c r="E948" s="1" t="str">
        <f>IFERROR(__xludf.DUMMYFUNCTION(" QUERY(Request_Import!A948:H948, ""Select E"")"),"")</f>
        <v/>
      </c>
      <c r="F948" s="1" t="str">
        <f>IFERROR(__xludf.DUMMYFUNCTION(" QUERY(Request_Import!A948:H948, ""Select G"")"),"")</f>
        <v/>
      </c>
      <c r="G948" s="1" t="str">
        <f>IFERROR(__xludf.DUMMYFUNCTION(" QUERY(Request_Import!A948:H948, ""Select H"")"),"")</f>
        <v/>
      </c>
      <c r="H948" s="1" t="str">
        <f>IFERROR(__xludf.DUMMYFUNCTION(" IF(ISBLANK(B948), """", TIMEVALUE(ARRAYFORMULA(QUERY(Request_Import!D948:K948, ""Select I""))))"),"")</f>
        <v/>
      </c>
      <c r="I948" s="1" t="str">
        <f>IFERROR(__xludf.DUMMYFUNCTION(" QUERY(Request_Import!A948:J948, ""Select F"")"),"")</f>
        <v/>
      </c>
      <c r="J948" s="1" t="str">
        <f>IFERROR(__xludf.DUMMYFUNCTION(" QUERY(Request_Import!A948:J948, ""Select J"")"),"")</f>
        <v/>
      </c>
    </row>
    <row r="949">
      <c r="A949" s="9" t="str">
        <f t="array" ref="A949">IF(ISBLANK(B949), "", concatenate("R", ROW()))</f>
        <v/>
      </c>
      <c r="B949" s="9" t="str">
        <f>IFERROR(__xludf.DUMMYFUNCTION(" QUERY(Request_Import!A949:H949, ""Select B"")"),"")</f>
        <v/>
      </c>
      <c r="C949" s="1" t="str">
        <f>IFERROR(__xludf.DUMMYFUNCTION(" QUERY(Request_Import!A949:H949, ""Select C"")"),"")</f>
        <v/>
      </c>
      <c r="D949" s="1" t="str">
        <f>IFERROR(__xludf.DUMMYFUNCTION(" QUERY(Request_Import!A949:H949, ""Select D"")"),"")</f>
        <v/>
      </c>
      <c r="E949" s="1" t="str">
        <f>IFERROR(__xludf.DUMMYFUNCTION(" QUERY(Request_Import!A949:H949, ""Select E"")"),"")</f>
        <v/>
      </c>
      <c r="F949" s="1" t="str">
        <f>IFERROR(__xludf.DUMMYFUNCTION(" QUERY(Request_Import!A949:H949, ""Select G"")"),"")</f>
        <v/>
      </c>
      <c r="G949" s="1" t="str">
        <f>IFERROR(__xludf.DUMMYFUNCTION(" QUERY(Request_Import!A949:H949, ""Select H"")"),"")</f>
        <v/>
      </c>
      <c r="H949" s="1" t="str">
        <f>IFERROR(__xludf.DUMMYFUNCTION(" IF(ISBLANK(B949), """", TIMEVALUE(ARRAYFORMULA(QUERY(Request_Import!D949:K949, ""Select I""))))"),"")</f>
        <v/>
      </c>
      <c r="I949" s="1" t="str">
        <f>IFERROR(__xludf.DUMMYFUNCTION(" QUERY(Request_Import!A949:J949, ""Select F"")"),"")</f>
        <v/>
      </c>
      <c r="J949" s="1" t="str">
        <f>IFERROR(__xludf.DUMMYFUNCTION(" QUERY(Request_Import!A949:J949, ""Select J"")"),"")</f>
        <v/>
      </c>
    </row>
    <row r="950">
      <c r="A950" s="9" t="str">
        <f t="array" ref="A950">IF(ISBLANK(B950), "", concatenate("R", ROW()))</f>
        <v/>
      </c>
      <c r="B950" s="9" t="str">
        <f>IFERROR(__xludf.DUMMYFUNCTION(" QUERY(Request_Import!A950:H950, ""Select B"")"),"")</f>
        <v/>
      </c>
      <c r="C950" s="1" t="str">
        <f>IFERROR(__xludf.DUMMYFUNCTION(" QUERY(Request_Import!A950:H950, ""Select C"")"),"")</f>
        <v/>
      </c>
      <c r="D950" s="1" t="str">
        <f>IFERROR(__xludf.DUMMYFUNCTION(" QUERY(Request_Import!A950:H950, ""Select D"")"),"")</f>
        <v/>
      </c>
      <c r="E950" s="1" t="str">
        <f>IFERROR(__xludf.DUMMYFUNCTION(" QUERY(Request_Import!A950:H950, ""Select E"")"),"")</f>
        <v/>
      </c>
      <c r="F950" s="1" t="str">
        <f>IFERROR(__xludf.DUMMYFUNCTION(" QUERY(Request_Import!A950:H950, ""Select G"")"),"")</f>
        <v/>
      </c>
      <c r="G950" s="1" t="str">
        <f>IFERROR(__xludf.DUMMYFUNCTION(" QUERY(Request_Import!A950:H950, ""Select H"")"),"")</f>
        <v/>
      </c>
      <c r="H950" s="1" t="str">
        <f>IFERROR(__xludf.DUMMYFUNCTION(" IF(ISBLANK(B950), """", TIMEVALUE(ARRAYFORMULA(QUERY(Request_Import!D950:K950, ""Select I""))))"),"")</f>
        <v/>
      </c>
      <c r="I950" s="1" t="str">
        <f>IFERROR(__xludf.DUMMYFUNCTION(" QUERY(Request_Import!A950:J950, ""Select F"")"),"")</f>
        <v/>
      </c>
      <c r="J950" s="1" t="str">
        <f>IFERROR(__xludf.DUMMYFUNCTION(" QUERY(Request_Import!A950:J950, ""Select J"")"),"")</f>
        <v/>
      </c>
    </row>
    <row r="951">
      <c r="A951" s="9" t="str">
        <f t="array" ref="A951">IF(ISBLANK(B951), "", concatenate("R", ROW()))</f>
        <v/>
      </c>
      <c r="B951" s="9" t="str">
        <f>IFERROR(__xludf.DUMMYFUNCTION(" QUERY(Request_Import!A951:H951, ""Select B"")"),"")</f>
        <v/>
      </c>
      <c r="C951" s="1" t="str">
        <f>IFERROR(__xludf.DUMMYFUNCTION(" QUERY(Request_Import!A951:H951, ""Select C"")"),"")</f>
        <v/>
      </c>
      <c r="D951" s="1" t="str">
        <f>IFERROR(__xludf.DUMMYFUNCTION(" QUERY(Request_Import!A951:H951, ""Select D"")"),"")</f>
        <v/>
      </c>
      <c r="E951" s="1" t="str">
        <f>IFERROR(__xludf.DUMMYFUNCTION(" QUERY(Request_Import!A951:H951, ""Select E"")"),"")</f>
        <v/>
      </c>
      <c r="F951" s="1" t="str">
        <f>IFERROR(__xludf.DUMMYFUNCTION(" QUERY(Request_Import!A951:H951, ""Select G"")"),"")</f>
        <v/>
      </c>
      <c r="G951" s="1" t="str">
        <f>IFERROR(__xludf.DUMMYFUNCTION(" QUERY(Request_Import!A951:H951, ""Select H"")"),"")</f>
        <v/>
      </c>
      <c r="H951" s="1" t="str">
        <f>IFERROR(__xludf.DUMMYFUNCTION(" IF(ISBLANK(B951), """", TIMEVALUE(ARRAYFORMULA(QUERY(Request_Import!D951:K951, ""Select I""))))"),"")</f>
        <v/>
      </c>
      <c r="I951" s="1" t="str">
        <f>IFERROR(__xludf.DUMMYFUNCTION(" QUERY(Request_Import!A951:J951, ""Select F"")"),"")</f>
        <v/>
      </c>
      <c r="J951" s="1" t="str">
        <f>IFERROR(__xludf.DUMMYFUNCTION(" QUERY(Request_Import!A951:J951, ""Select J"")"),"")</f>
        <v/>
      </c>
    </row>
    <row r="952">
      <c r="A952" s="9" t="str">
        <f t="array" ref="A952">IF(ISBLANK(B952), "", concatenate("R", ROW()))</f>
        <v/>
      </c>
      <c r="B952" s="9" t="str">
        <f>IFERROR(__xludf.DUMMYFUNCTION(" QUERY(Request_Import!A952:H952, ""Select B"")"),"")</f>
        <v/>
      </c>
      <c r="C952" s="1" t="str">
        <f>IFERROR(__xludf.DUMMYFUNCTION(" QUERY(Request_Import!A952:H952, ""Select C"")"),"")</f>
        <v/>
      </c>
      <c r="D952" s="1" t="str">
        <f>IFERROR(__xludf.DUMMYFUNCTION(" QUERY(Request_Import!A952:H952, ""Select D"")"),"")</f>
        <v/>
      </c>
      <c r="E952" s="1" t="str">
        <f>IFERROR(__xludf.DUMMYFUNCTION(" QUERY(Request_Import!A952:H952, ""Select E"")"),"")</f>
        <v/>
      </c>
      <c r="F952" s="1" t="str">
        <f>IFERROR(__xludf.DUMMYFUNCTION(" QUERY(Request_Import!A952:H952, ""Select G"")"),"")</f>
        <v/>
      </c>
      <c r="G952" s="1" t="str">
        <f>IFERROR(__xludf.DUMMYFUNCTION(" QUERY(Request_Import!A952:H952, ""Select H"")"),"")</f>
        <v/>
      </c>
      <c r="H952" s="1" t="str">
        <f>IFERROR(__xludf.DUMMYFUNCTION(" IF(ISBLANK(B952), """", TIMEVALUE(ARRAYFORMULA(QUERY(Request_Import!D952:K952, ""Select I""))))"),"")</f>
        <v/>
      </c>
      <c r="I952" s="1" t="str">
        <f>IFERROR(__xludf.DUMMYFUNCTION(" QUERY(Request_Import!A952:J952, ""Select F"")"),"")</f>
        <v/>
      </c>
      <c r="J952" s="1" t="str">
        <f>IFERROR(__xludf.DUMMYFUNCTION(" QUERY(Request_Import!A952:J952, ""Select J"")"),"")</f>
        <v/>
      </c>
    </row>
    <row r="953">
      <c r="A953" s="9" t="str">
        <f t="array" ref="A953">IF(ISBLANK(B953), "", concatenate("R", ROW()))</f>
        <v/>
      </c>
      <c r="B953" s="9" t="str">
        <f>IFERROR(__xludf.DUMMYFUNCTION(" QUERY(Request_Import!A953:H953, ""Select B"")"),"")</f>
        <v/>
      </c>
      <c r="C953" s="1" t="str">
        <f>IFERROR(__xludf.DUMMYFUNCTION(" QUERY(Request_Import!A953:H953, ""Select C"")"),"")</f>
        <v/>
      </c>
      <c r="D953" s="1" t="str">
        <f>IFERROR(__xludf.DUMMYFUNCTION(" QUERY(Request_Import!A953:H953, ""Select D"")"),"")</f>
        <v/>
      </c>
      <c r="E953" s="1" t="str">
        <f>IFERROR(__xludf.DUMMYFUNCTION(" QUERY(Request_Import!A953:H953, ""Select E"")"),"")</f>
        <v/>
      </c>
      <c r="F953" s="1" t="str">
        <f>IFERROR(__xludf.DUMMYFUNCTION(" QUERY(Request_Import!A953:H953, ""Select G"")"),"")</f>
        <v/>
      </c>
      <c r="G953" s="1" t="str">
        <f>IFERROR(__xludf.DUMMYFUNCTION(" QUERY(Request_Import!A953:H953, ""Select H"")"),"")</f>
        <v/>
      </c>
      <c r="H953" s="1" t="str">
        <f>IFERROR(__xludf.DUMMYFUNCTION(" IF(ISBLANK(B953), """", TIMEVALUE(ARRAYFORMULA(QUERY(Request_Import!D953:K953, ""Select I""))))"),"")</f>
        <v/>
      </c>
      <c r="I953" s="1" t="str">
        <f>IFERROR(__xludf.DUMMYFUNCTION(" QUERY(Request_Import!A953:J953, ""Select F"")"),"")</f>
        <v/>
      </c>
      <c r="J953" s="1" t="str">
        <f>IFERROR(__xludf.DUMMYFUNCTION(" QUERY(Request_Import!A953:J953, ""Select J"")"),"")</f>
        <v/>
      </c>
    </row>
    <row r="954">
      <c r="A954" s="9" t="str">
        <f t="array" ref="A954">IF(ISBLANK(B954), "", concatenate("R", ROW()))</f>
        <v/>
      </c>
      <c r="B954" s="9" t="str">
        <f>IFERROR(__xludf.DUMMYFUNCTION(" QUERY(Request_Import!A954:H954, ""Select B"")"),"")</f>
        <v/>
      </c>
      <c r="C954" s="1" t="str">
        <f>IFERROR(__xludf.DUMMYFUNCTION(" QUERY(Request_Import!A954:H954, ""Select C"")"),"")</f>
        <v/>
      </c>
      <c r="D954" s="1" t="str">
        <f>IFERROR(__xludf.DUMMYFUNCTION(" QUERY(Request_Import!A954:H954, ""Select D"")"),"")</f>
        <v/>
      </c>
      <c r="E954" s="1" t="str">
        <f>IFERROR(__xludf.DUMMYFUNCTION(" QUERY(Request_Import!A954:H954, ""Select E"")"),"")</f>
        <v/>
      </c>
      <c r="F954" s="1" t="str">
        <f>IFERROR(__xludf.DUMMYFUNCTION(" QUERY(Request_Import!A954:H954, ""Select G"")"),"")</f>
        <v/>
      </c>
      <c r="G954" s="1" t="str">
        <f>IFERROR(__xludf.DUMMYFUNCTION(" QUERY(Request_Import!A954:H954, ""Select H"")"),"")</f>
        <v/>
      </c>
      <c r="H954" s="1" t="str">
        <f>IFERROR(__xludf.DUMMYFUNCTION(" IF(ISBLANK(B954), """", TIMEVALUE(ARRAYFORMULA(QUERY(Request_Import!D954:K954, ""Select I""))))"),"")</f>
        <v/>
      </c>
      <c r="I954" s="1" t="str">
        <f>IFERROR(__xludf.DUMMYFUNCTION(" QUERY(Request_Import!A954:J954, ""Select F"")"),"")</f>
        <v/>
      </c>
      <c r="J954" s="1" t="str">
        <f>IFERROR(__xludf.DUMMYFUNCTION(" QUERY(Request_Import!A954:J954, ""Select J"")"),"")</f>
        <v/>
      </c>
    </row>
    <row r="955">
      <c r="A955" s="9" t="str">
        <f t="array" ref="A955">IF(ISBLANK(B955), "", concatenate("R", ROW()))</f>
        <v/>
      </c>
      <c r="B955" s="9" t="str">
        <f>IFERROR(__xludf.DUMMYFUNCTION(" QUERY(Request_Import!A955:H955, ""Select B"")"),"")</f>
        <v/>
      </c>
      <c r="C955" s="1" t="str">
        <f>IFERROR(__xludf.DUMMYFUNCTION(" QUERY(Request_Import!A955:H955, ""Select C"")"),"")</f>
        <v/>
      </c>
      <c r="D955" s="1" t="str">
        <f>IFERROR(__xludf.DUMMYFUNCTION(" QUERY(Request_Import!A955:H955, ""Select D"")"),"")</f>
        <v/>
      </c>
      <c r="E955" s="1" t="str">
        <f>IFERROR(__xludf.DUMMYFUNCTION(" QUERY(Request_Import!A955:H955, ""Select E"")"),"")</f>
        <v/>
      </c>
      <c r="F955" s="1" t="str">
        <f>IFERROR(__xludf.DUMMYFUNCTION(" QUERY(Request_Import!A955:H955, ""Select G"")"),"")</f>
        <v/>
      </c>
      <c r="G955" s="1" t="str">
        <f>IFERROR(__xludf.DUMMYFUNCTION(" QUERY(Request_Import!A955:H955, ""Select H"")"),"")</f>
        <v/>
      </c>
      <c r="H955" s="1" t="str">
        <f>IFERROR(__xludf.DUMMYFUNCTION(" IF(ISBLANK(B955), """", TIMEVALUE(ARRAYFORMULA(QUERY(Request_Import!D955:K955, ""Select I""))))"),"")</f>
        <v/>
      </c>
      <c r="I955" s="1" t="str">
        <f>IFERROR(__xludf.DUMMYFUNCTION(" QUERY(Request_Import!A955:J955, ""Select F"")"),"")</f>
        <v/>
      </c>
      <c r="J955" s="1" t="str">
        <f>IFERROR(__xludf.DUMMYFUNCTION(" QUERY(Request_Import!A955:J955, ""Select J"")"),"")</f>
        <v/>
      </c>
    </row>
    <row r="956">
      <c r="A956" s="9" t="str">
        <f t="array" ref="A956">IF(ISBLANK(B956), "", concatenate("R", ROW()))</f>
        <v/>
      </c>
      <c r="B956" s="9" t="str">
        <f>IFERROR(__xludf.DUMMYFUNCTION(" QUERY(Request_Import!A956:H956, ""Select B"")"),"")</f>
        <v/>
      </c>
      <c r="C956" s="1" t="str">
        <f>IFERROR(__xludf.DUMMYFUNCTION(" QUERY(Request_Import!A956:H956, ""Select C"")"),"")</f>
        <v/>
      </c>
      <c r="D956" s="1" t="str">
        <f>IFERROR(__xludf.DUMMYFUNCTION(" QUERY(Request_Import!A956:H956, ""Select D"")"),"")</f>
        <v/>
      </c>
      <c r="E956" s="1" t="str">
        <f>IFERROR(__xludf.DUMMYFUNCTION(" QUERY(Request_Import!A956:H956, ""Select E"")"),"")</f>
        <v/>
      </c>
      <c r="F956" s="1" t="str">
        <f>IFERROR(__xludf.DUMMYFUNCTION(" QUERY(Request_Import!A956:H956, ""Select G"")"),"")</f>
        <v/>
      </c>
      <c r="G956" s="1" t="str">
        <f>IFERROR(__xludf.DUMMYFUNCTION(" QUERY(Request_Import!A956:H956, ""Select H"")"),"")</f>
        <v/>
      </c>
      <c r="H956" s="1" t="str">
        <f>IFERROR(__xludf.DUMMYFUNCTION(" IF(ISBLANK(B956), """", TIMEVALUE(ARRAYFORMULA(QUERY(Request_Import!D956:K956, ""Select I""))))"),"")</f>
        <v/>
      </c>
      <c r="I956" s="1" t="str">
        <f>IFERROR(__xludf.DUMMYFUNCTION(" QUERY(Request_Import!A956:J956, ""Select F"")"),"")</f>
        <v/>
      </c>
      <c r="J956" s="1" t="str">
        <f>IFERROR(__xludf.DUMMYFUNCTION(" QUERY(Request_Import!A956:J956, ""Select J"")"),"")</f>
        <v/>
      </c>
    </row>
    <row r="957">
      <c r="A957" s="9" t="str">
        <f t="array" ref="A957">IF(ISBLANK(B957), "", concatenate("R", ROW()))</f>
        <v/>
      </c>
      <c r="B957" s="9" t="str">
        <f>IFERROR(__xludf.DUMMYFUNCTION(" QUERY(Request_Import!A957:H957, ""Select B"")"),"")</f>
        <v/>
      </c>
      <c r="C957" s="1" t="str">
        <f>IFERROR(__xludf.DUMMYFUNCTION(" QUERY(Request_Import!A957:H957, ""Select C"")"),"")</f>
        <v/>
      </c>
      <c r="D957" s="1" t="str">
        <f>IFERROR(__xludf.DUMMYFUNCTION(" QUERY(Request_Import!A957:H957, ""Select D"")"),"")</f>
        <v/>
      </c>
      <c r="E957" s="1" t="str">
        <f>IFERROR(__xludf.DUMMYFUNCTION(" QUERY(Request_Import!A957:H957, ""Select E"")"),"")</f>
        <v/>
      </c>
      <c r="F957" s="1" t="str">
        <f>IFERROR(__xludf.DUMMYFUNCTION(" QUERY(Request_Import!A957:H957, ""Select G"")"),"")</f>
        <v/>
      </c>
      <c r="G957" s="1" t="str">
        <f>IFERROR(__xludf.DUMMYFUNCTION(" QUERY(Request_Import!A957:H957, ""Select H"")"),"")</f>
        <v/>
      </c>
      <c r="H957" s="1" t="str">
        <f>IFERROR(__xludf.DUMMYFUNCTION(" IF(ISBLANK(B957), """", TIMEVALUE(ARRAYFORMULA(QUERY(Request_Import!D957:K957, ""Select I""))))"),"")</f>
        <v/>
      </c>
      <c r="I957" s="1" t="str">
        <f>IFERROR(__xludf.DUMMYFUNCTION(" QUERY(Request_Import!A957:J957, ""Select F"")"),"")</f>
        <v/>
      </c>
      <c r="J957" s="1" t="str">
        <f>IFERROR(__xludf.DUMMYFUNCTION(" QUERY(Request_Import!A957:J957, ""Select J"")"),"")</f>
        <v/>
      </c>
    </row>
    <row r="958">
      <c r="A958" s="9" t="str">
        <f t="array" ref="A958">IF(ISBLANK(B958), "", concatenate("R", ROW()))</f>
        <v/>
      </c>
      <c r="B958" s="9" t="str">
        <f>IFERROR(__xludf.DUMMYFUNCTION(" QUERY(Request_Import!A958:H958, ""Select B"")"),"")</f>
        <v/>
      </c>
      <c r="C958" s="1" t="str">
        <f>IFERROR(__xludf.DUMMYFUNCTION(" QUERY(Request_Import!A958:H958, ""Select C"")"),"")</f>
        <v/>
      </c>
      <c r="D958" s="1" t="str">
        <f>IFERROR(__xludf.DUMMYFUNCTION(" QUERY(Request_Import!A958:H958, ""Select D"")"),"")</f>
        <v/>
      </c>
      <c r="E958" s="1" t="str">
        <f>IFERROR(__xludf.DUMMYFUNCTION(" QUERY(Request_Import!A958:H958, ""Select E"")"),"")</f>
        <v/>
      </c>
      <c r="F958" s="1" t="str">
        <f>IFERROR(__xludf.DUMMYFUNCTION(" QUERY(Request_Import!A958:H958, ""Select G"")"),"")</f>
        <v/>
      </c>
      <c r="G958" s="1" t="str">
        <f>IFERROR(__xludf.DUMMYFUNCTION(" QUERY(Request_Import!A958:H958, ""Select H"")"),"")</f>
        <v/>
      </c>
      <c r="H958" s="1" t="str">
        <f>IFERROR(__xludf.DUMMYFUNCTION(" IF(ISBLANK(B958), """", TIMEVALUE(ARRAYFORMULA(QUERY(Request_Import!D958:K958, ""Select I""))))"),"")</f>
        <v/>
      </c>
      <c r="I958" s="1" t="str">
        <f>IFERROR(__xludf.DUMMYFUNCTION(" QUERY(Request_Import!A958:J958, ""Select F"")"),"")</f>
        <v/>
      </c>
      <c r="J958" s="1" t="str">
        <f>IFERROR(__xludf.DUMMYFUNCTION(" QUERY(Request_Import!A958:J958, ""Select J"")"),"")</f>
        <v/>
      </c>
    </row>
    <row r="959">
      <c r="A959" s="9" t="str">
        <f t="array" ref="A959">IF(ISBLANK(B959), "", concatenate("R", ROW()))</f>
        <v/>
      </c>
      <c r="B959" s="9" t="str">
        <f>IFERROR(__xludf.DUMMYFUNCTION(" QUERY(Request_Import!A959:H959, ""Select B"")"),"")</f>
        <v/>
      </c>
      <c r="C959" s="1" t="str">
        <f>IFERROR(__xludf.DUMMYFUNCTION(" QUERY(Request_Import!A959:H959, ""Select C"")"),"")</f>
        <v/>
      </c>
      <c r="D959" s="1" t="str">
        <f>IFERROR(__xludf.DUMMYFUNCTION(" QUERY(Request_Import!A959:H959, ""Select D"")"),"")</f>
        <v/>
      </c>
      <c r="E959" s="1" t="str">
        <f>IFERROR(__xludf.DUMMYFUNCTION(" QUERY(Request_Import!A959:H959, ""Select E"")"),"")</f>
        <v/>
      </c>
      <c r="F959" s="1" t="str">
        <f>IFERROR(__xludf.DUMMYFUNCTION(" QUERY(Request_Import!A959:H959, ""Select G"")"),"")</f>
        <v/>
      </c>
      <c r="G959" s="1" t="str">
        <f>IFERROR(__xludf.DUMMYFUNCTION(" QUERY(Request_Import!A959:H959, ""Select H"")"),"")</f>
        <v/>
      </c>
      <c r="H959" s="1" t="str">
        <f>IFERROR(__xludf.DUMMYFUNCTION(" IF(ISBLANK(B959), """", TIMEVALUE(ARRAYFORMULA(QUERY(Request_Import!D959:K959, ""Select I""))))"),"")</f>
        <v/>
      </c>
      <c r="I959" s="1" t="str">
        <f>IFERROR(__xludf.DUMMYFUNCTION(" QUERY(Request_Import!A959:J959, ""Select F"")"),"")</f>
        <v/>
      </c>
      <c r="J959" s="1" t="str">
        <f>IFERROR(__xludf.DUMMYFUNCTION(" QUERY(Request_Import!A959:J959, ""Select J"")"),"")</f>
        <v/>
      </c>
    </row>
    <row r="960">
      <c r="A960" s="9" t="str">
        <f t="array" ref="A960">IF(ISBLANK(B960), "", concatenate("R", ROW()))</f>
        <v/>
      </c>
      <c r="B960" s="9" t="str">
        <f>IFERROR(__xludf.DUMMYFUNCTION(" QUERY(Request_Import!A960:H960, ""Select B"")"),"")</f>
        <v/>
      </c>
      <c r="C960" s="1" t="str">
        <f>IFERROR(__xludf.DUMMYFUNCTION(" QUERY(Request_Import!A960:H960, ""Select C"")"),"")</f>
        <v/>
      </c>
      <c r="D960" s="1" t="str">
        <f>IFERROR(__xludf.DUMMYFUNCTION(" QUERY(Request_Import!A960:H960, ""Select D"")"),"")</f>
        <v/>
      </c>
      <c r="E960" s="1" t="str">
        <f>IFERROR(__xludf.DUMMYFUNCTION(" QUERY(Request_Import!A960:H960, ""Select E"")"),"")</f>
        <v/>
      </c>
      <c r="F960" s="1" t="str">
        <f>IFERROR(__xludf.DUMMYFUNCTION(" QUERY(Request_Import!A960:H960, ""Select G"")"),"")</f>
        <v/>
      </c>
      <c r="G960" s="1" t="str">
        <f>IFERROR(__xludf.DUMMYFUNCTION(" QUERY(Request_Import!A960:H960, ""Select H"")"),"")</f>
        <v/>
      </c>
      <c r="H960" s="1" t="str">
        <f>IFERROR(__xludf.DUMMYFUNCTION(" IF(ISBLANK(B960), """", TIMEVALUE(ARRAYFORMULA(QUERY(Request_Import!D960:K960, ""Select I""))))"),"")</f>
        <v/>
      </c>
      <c r="I960" s="1" t="str">
        <f>IFERROR(__xludf.DUMMYFUNCTION(" QUERY(Request_Import!A960:J960, ""Select F"")"),"")</f>
        <v/>
      </c>
      <c r="J960" s="1" t="str">
        <f>IFERROR(__xludf.DUMMYFUNCTION(" QUERY(Request_Import!A960:J960, ""Select J"")"),"")</f>
        <v/>
      </c>
    </row>
    <row r="961">
      <c r="A961" s="9" t="str">
        <f t="array" ref="A961">IF(ISBLANK(B961), "", concatenate("R", ROW()))</f>
        <v/>
      </c>
      <c r="B961" s="9" t="str">
        <f>IFERROR(__xludf.DUMMYFUNCTION(" QUERY(Request_Import!A961:H961, ""Select B"")"),"")</f>
        <v/>
      </c>
      <c r="C961" s="1" t="str">
        <f>IFERROR(__xludf.DUMMYFUNCTION(" QUERY(Request_Import!A961:H961, ""Select C"")"),"")</f>
        <v/>
      </c>
      <c r="D961" s="1" t="str">
        <f>IFERROR(__xludf.DUMMYFUNCTION(" QUERY(Request_Import!A961:H961, ""Select D"")"),"")</f>
        <v/>
      </c>
      <c r="E961" s="1" t="str">
        <f>IFERROR(__xludf.DUMMYFUNCTION(" QUERY(Request_Import!A961:H961, ""Select E"")"),"")</f>
        <v/>
      </c>
      <c r="F961" s="1" t="str">
        <f>IFERROR(__xludf.DUMMYFUNCTION(" QUERY(Request_Import!A961:H961, ""Select G"")"),"")</f>
        <v/>
      </c>
      <c r="G961" s="1" t="str">
        <f>IFERROR(__xludf.DUMMYFUNCTION(" QUERY(Request_Import!A961:H961, ""Select H"")"),"")</f>
        <v/>
      </c>
      <c r="H961" s="1" t="str">
        <f>IFERROR(__xludf.DUMMYFUNCTION(" IF(ISBLANK(B961), """", TIMEVALUE(ARRAYFORMULA(QUERY(Request_Import!D961:K961, ""Select I""))))"),"")</f>
        <v/>
      </c>
      <c r="I961" s="1" t="str">
        <f>IFERROR(__xludf.DUMMYFUNCTION(" QUERY(Request_Import!A961:J961, ""Select F"")"),"")</f>
        <v/>
      </c>
      <c r="J961" s="1" t="str">
        <f>IFERROR(__xludf.DUMMYFUNCTION(" QUERY(Request_Import!A961:J961, ""Select J"")"),"")</f>
        <v/>
      </c>
    </row>
    <row r="962">
      <c r="A962" s="9" t="str">
        <f t="array" ref="A962">IF(ISBLANK(B962), "", concatenate("R", ROW()))</f>
        <v/>
      </c>
      <c r="B962" s="9" t="str">
        <f>IFERROR(__xludf.DUMMYFUNCTION(" QUERY(Request_Import!A962:H962, ""Select B"")"),"")</f>
        <v/>
      </c>
      <c r="C962" s="1" t="str">
        <f>IFERROR(__xludf.DUMMYFUNCTION(" QUERY(Request_Import!A962:H962, ""Select C"")"),"")</f>
        <v/>
      </c>
      <c r="D962" s="1" t="str">
        <f>IFERROR(__xludf.DUMMYFUNCTION(" QUERY(Request_Import!A962:H962, ""Select D"")"),"")</f>
        <v/>
      </c>
      <c r="E962" s="1" t="str">
        <f>IFERROR(__xludf.DUMMYFUNCTION(" QUERY(Request_Import!A962:H962, ""Select E"")"),"")</f>
        <v/>
      </c>
      <c r="F962" s="1" t="str">
        <f>IFERROR(__xludf.DUMMYFUNCTION(" QUERY(Request_Import!A962:H962, ""Select G"")"),"")</f>
        <v/>
      </c>
      <c r="G962" s="1" t="str">
        <f>IFERROR(__xludf.DUMMYFUNCTION(" QUERY(Request_Import!A962:H962, ""Select H"")"),"")</f>
        <v/>
      </c>
      <c r="H962" s="1" t="str">
        <f>IFERROR(__xludf.DUMMYFUNCTION(" IF(ISBLANK(B962), """", TIMEVALUE(ARRAYFORMULA(QUERY(Request_Import!D962:K962, ""Select I""))))"),"")</f>
        <v/>
      </c>
      <c r="I962" s="1" t="str">
        <f>IFERROR(__xludf.DUMMYFUNCTION(" QUERY(Request_Import!A962:J962, ""Select F"")"),"")</f>
        <v/>
      </c>
      <c r="J962" s="1" t="str">
        <f>IFERROR(__xludf.DUMMYFUNCTION(" QUERY(Request_Import!A962:J962, ""Select J"")"),"")</f>
        <v/>
      </c>
    </row>
    <row r="963">
      <c r="A963" s="9" t="str">
        <f t="array" ref="A963">IF(ISBLANK(B963), "", concatenate("R", ROW()))</f>
        <v/>
      </c>
      <c r="B963" s="9" t="str">
        <f>IFERROR(__xludf.DUMMYFUNCTION(" QUERY(Request_Import!A963:H963, ""Select B"")"),"")</f>
        <v/>
      </c>
      <c r="C963" s="1" t="str">
        <f>IFERROR(__xludf.DUMMYFUNCTION(" QUERY(Request_Import!A963:H963, ""Select C"")"),"")</f>
        <v/>
      </c>
      <c r="D963" s="1" t="str">
        <f>IFERROR(__xludf.DUMMYFUNCTION(" QUERY(Request_Import!A963:H963, ""Select D"")"),"")</f>
        <v/>
      </c>
      <c r="E963" s="1" t="str">
        <f>IFERROR(__xludf.DUMMYFUNCTION(" QUERY(Request_Import!A963:H963, ""Select E"")"),"")</f>
        <v/>
      </c>
      <c r="F963" s="1" t="str">
        <f>IFERROR(__xludf.DUMMYFUNCTION(" QUERY(Request_Import!A963:H963, ""Select G"")"),"")</f>
        <v/>
      </c>
      <c r="G963" s="1" t="str">
        <f>IFERROR(__xludf.DUMMYFUNCTION(" QUERY(Request_Import!A963:H963, ""Select H"")"),"")</f>
        <v/>
      </c>
      <c r="H963" s="1" t="str">
        <f>IFERROR(__xludf.DUMMYFUNCTION(" IF(ISBLANK(B963), """", TIMEVALUE(ARRAYFORMULA(QUERY(Request_Import!D963:K963, ""Select I""))))"),"")</f>
        <v/>
      </c>
      <c r="I963" s="1" t="str">
        <f>IFERROR(__xludf.DUMMYFUNCTION(" QUERY(Request_Import!A963:J963, ""Select F"")"),"")</f>
        <v/>
      </c>
      <c r="J963" s="1" t="str">
        <f>IFERROR(__xludf.DUMMYFUNCTION(" QUERY(Request_Import!A963:J963, ""Select J"")"),"")</f>
        <v/>
      </c>
    </row>
    <row r="964">
      <c r="A964" s="9" t="str">
        <f t="array" ref="A964">IF(ISBLANK(B964), "", concatenate("R", ROW()))</f>
        <v/>
      </c>
      <c r="B964" s="9" t="str">
        <f>IFERROR(__xludf.DUMMYFUNCTION(" QUERY(Request_Import!A964:H964, ""Select B"")"),"")</f>
        <v/>
      </c>
      <c r="C964" s="1" t="str">
        <f>IFERROR(__xludf.DUMMYFUNCTION(" QUERY(Request_Import!A964:H964, ""Select C"")"),"")</f>
        <v/>
      </c>
      <c r="D964" s="1" t="str">
        <f>IFERROR(__xludf.DUMMYFUNCTION(" QUERY(Request_Import!A964:H964, ""Select D"")"),"")</f>
        <v/>
      </c>
      <c r="E964" s="1" t="str">
        <f>IFERROR(__xludf.DUMMYFUNCTION(" QUERY(Request_Import!A964:H964, ""Select E"")"),"")</f>
        <v/>
      </c>
      <c r="F964" s="1" t="str">
        <f>IFERROR(__xludf.DUMMYFUNCTION(" QUERY(Request_Import!A964:H964, ""Select G"")"),"")</f>
        <v/>
      </c>
      <c r="G964" s="1" t="str">
        <f>IFERROR(__xludf.DUMMYFUNCTION(" QUERY(Request_Import!A964:H964, ""Select H"")"),"")</f>
        <v/>
      </c>
      <c r="H964" s="1" t="str">
        <f>IFERROR(__xludf.DUMMYFUNCTION(" IF(ISBLANK(B964), """", TIMEVALUE(ARRAYFORMULA(QUERY(Request_Import!D964:K964, ""Select I""))))"),"")</f>
        <v/>
      </c>
      <c r="I964" s="1" t="str">
        <f>IFERROR(__xludf.DUMMYFUNCTION(" QUERY(Request_Import!A964:J964, ""Select F"")"),"")</f>
        <v/>
      </c>
      <c r="J964" s="1" t="str">
        <f>IFERROR(__xludf.DUMMYFUNCTION(" QUERY(Request_Import!A964:J964, ""Select J"")"),"")</f>
        <v/>
      </c>
    </row>
    <row r="965">
      <c r="A965" s="9" t="str">
        <f t="array" ref="A965">IF(ISBLANK(B965), "", concatenate("R", ROW()))</f>
        <v/>
      </c>
      <c r="B965" s="9" t="str">
        <f>IFERROR(__xludf.DUMMYFUNCTION(" QUERY(Request_Import!A965:H965, ""Select B"")"),"")</f>
        <v/>
      </c>
      <c r="C965" s="1" t="str">
        <f>IFERROR(__xludf.DUMMYFUNCTION(" QUERY(Request_Import!A965:H965, ""Select C"")"),"")</f>
        <v/>
      </c>
      <c r="D965" s="1" t="str">
        <f>IFERROR(__xludf.DUMMYFUNCTION(" QUERY(Request_Import!A965:H965, ""Select D"")"),"")</f>
        <v/>
      </c>
      <c r="E965" s="1" t="str">
        <f>IFERROR(__xludf.DUMMYFUNCTION(" QUERY(Request_Import!A965:H965, ""Select E"")"),"")</f>
        <v/>
      </c>
      <c r="F965" s="1" t="str">
        <f>IFERROR(__xludf.DUMMYFUNCTION(" QUERY(Request_Import!A965:H965, ""Select G"")"),"")</f>
        <v/>
      </c>
      <c r="G965" s="1" t="str">
        <f>IFERROR(__xludf.DUMMYFUNCTION(" QUERY(Request_Import!A965:H965, ""Select H"")"),"")</f>
        <v/>
      </c>
      <c r="H965" s="1" t="str">
        <f>IFERROR(__xludf.DUMMYFUNCTION(" IF(ISBLANK(B965), """", TIMEVALUE(ARRAYFORMULA(QUERY(Request_Import!D965:K965, ""Select I""))))"),"")</f>
        <v/>
      </c>
      <c r="I965" s="1" t="str">
        <f>IFERROR(__xludf.DUMMYFUNCTION(" QUERY(Request_Import!A965:J965, ""Select F"")"),"")</f>
        <v/>
      </c>
      <c r="J965" s="1" t="str">
        <f>IFERROR(__xludf.DUMMYFUNCTION(" QUERY(Request_Import!A965:J965, ""Select J"")"),"")</f>
        <v/>
      </c>
    </row>
    <row r="966">
      <c r="A966" s="9" t="str">
        <f t="array" ref="A966">IF(ISBLANK(B966), "", concatenate("R", ROW()))</f>
        <v/>
      </c>
      <c r="B966" s="9" t="str">
        <f>IFERROR(__xludf.DUMMYFUNCTION(" QUERY(Request_Import!A966:H966, ""Select B"")"),"")</f>
        <v/>
      </c>
      <c r="C966" s="1" t="str">
        <f>IFERROR(__xludf.DUMMYFUNCTION(" QUERY(Request_Import!A966:H966, ""Select C"")"),"")</f>
        <v/>
      </c>
      <c r="D966" s="1" t="str">
        <f>IFERROR(__xludf.DUMMYFUNCTION(" QUERY(Request_Import!A966:H966, ""Select D"")"),"")</f>
        <v/>
      </c>
      <c r="E966" s="1" t="str">
        <f>IFERROR(__xludf.DUMMYFUNCTION(" QUERY(Request_Import!A966:H966, ""Select E"")"),"")</f>
        <v/>
      </c>
      <c r="F966" s="1" t="str">
        <f>IFERROR(__xludf.DUMMYFUNCTION(" QUERY(Request_Import!A966:H966, ""Select G"")"),"")</f>
        <v/>
      </c>
      <c r="G966" s="1" t="str">
        <f>IFERROR(__xludf.DUMMYFUNCTION(" QUERY(Request_Import!A966:H966, ""Select H"")"),"")</f>
        <v/>
      </c>
      <c r="H966" s="1" t="str">
        <f>IFERROR(__xludf.DUMMYFUNCTION(" IF(ISBLANK(B966), """", TIMEVALUE(ARRAYFORMULA(QUERY(Request_Import!D966:K966, ""Select I""))))"),"")</f>
        <v/>
      </c>
      <c r="I966" s="1" t="str">
        <f>IFERROR(__xludf.DUMMYFUNCTION(" QUERY(Request_Import!A966:J966, ""Select F"")"),"")</f>
        <v/>
      </c>
      <c r="J966" s="1" t="str">
        <f>IFERROR(__xludf.DUMMYFUNCTION(" QUERY(Request_Import!A966:J966, ""Select J"")"),"")</f>
        <v/>
      </c>
    </row>
    <row r="967">
      <c r="A967" s="9" t="str">
        <f t="array" ref="A967">IF(ISBLANK(B967), "", concatenate("R", ROW()))</f>
        <v/>
      </c>
      <c r="B967" s="9" t="str">
        <f>IFERROR(__xludf.DUMMYFUNCTION(" QUERY(Request_Import!A967:H967, ""Select B"")"),"")</f>
        <v/>
      </c>
      <c r="C967" s="1" t="str">
        <f>IFERROR(__xludf.DUMMYFUNCTION(" QUERY(Request_Import!A967:H967, ""Select C"")"),"")</f>
        <v/>
      </c>
      <c r="D967" s="1" t="str">
        <f>IFERROR(__xludf.DUMMYFUNCTION(" QUERY(Request_Import!A967:H967, ""Select D"")"),"")</f>
        <v/>
      </c>
      <c r="E967" s="1" t="str">
        <f>IFERROR(__xludf.DUMMYFUNCTION(" QUERY(Request_Import!A967:H967, ""Select E"")"),"")</f>
        <v/>
      </c>
      <c r="F967" s="1" t="str">
        <f>IFERROR(__xludf.DUMMYFUNCTION(" QUERY(Request_Import!A967:H967, ""Select G"")"),"")</f>
        <v/>
      </c>
      <c r="G967" s="1" t="str">
        <f>IFERROR(__xludf.DUMMYFUNCTION(" QUERY(Request_Import!A967:H967, ""Select H"")"),"")</f>
        <v/>
      </c>
      <c r="H967" s="1" t="str">
        <f>IFERROR(__xludf.DUMMYFUNCTION(" IF(ISBLANK(B967), """", TIMEVALUE(ARRAYFORMULA(QUERY(Request_Import!D967:K967, ""Select I""))))"),"")</f>
        <v/>
      </c>
      <c r="I967" s="1" t="str">
        <f>IFERROR(__xludf.DUMMYFUNCTION(" QUERY(Request_Import!A967:J967, ""Select F"")"),"")</f>
        <v/>
      </c>
      <c r="J967" s="1" t="str">
        <f>IFERROR(__xludf.DUMMYFUNCTION(" QUERY(Request_Import!A967:J967, ""Select J"")"),"")</f>
        <v/>
      </c>
    </row>
    <row r="968">
      <c r="A968" s="9" t="str">
        <f t="array" ref="A968">IF(ISBLANK(B968), "", concatenate("R", ROW()))</f>
        <v/>
      </c>
      <c r="B968" s="9" t="str">
        <f>IFERROR(__xludf.DUMMYFUNCTION(" QUERY(Request_Import!A968:H968, ""Select B"")"),"")</f>
        <v/>
      </c>
      <c r="C968" s="1" t="str">
        <f>IFERROR(__xludf.DUMMYFUNCTION(" QUERY(Request_Import!A968:H968, ""Select C"")"),"")</f>
        <v/>
      </c>
      <c r="D968" s="1" t="str">
        <f>IFERROR(__xludf.DUMMYFUNCTION(" QUERY(Request_Import!A968:H968, ""Select D"")"),"")</f>
        <v/>
      </c>
      <c r="E968" s="1" t="str">
        <f>IFERROR(__xludf.DUMMYFUNCTION(" QUERY(Request_Import!A968:H968, ""Select E"")"),"")</f>
        <v/>
      </c>
      <c r="F968" s="1" t="str">
        <f>IFERROR(__xludf.DUMMYFUNCTION(" QUERY(Request_Import!A968:H968, ""Select G"")"),"")</f>
        <v/>
      </c>
      <c r="G968" s="1" t="str">
        <f>IFERROR(__xludf.DUMMYFUNCTION(" QUERY(Request_Import!A968:H968, ""Select H"")"),"")</f>
        <v/>
      </c>
      <c r="H968" s="1" t="str">
        <f>IFERROR(__xludf.DUMMYFUNCTION(" IF(ISBLANK(B968), """", TIMEVALUE(ARRAYFORMULA(QUERY(Request_Import!D968:K968, ""Select I""))))"),"")</f>
        <v/>
      </c>
      <c r="I968" s="1" t="str">
        <f>IFERROR(__xludf.DUMMYFUNCTION(" QUERY(Request_Import!A968:J968, ""Select F"")"),"")</f>
        <v/>
      </c>
      <c r="J968" s="1" t="str">
        <f>IFERROR(__xludf.DUMMYFUNCTION(" QUERY(Request_Import!A968:J968, ""Select J"")"),"")</f>
        <v/>
      </c>
    </row>
    <row r="969">
      <c r="A969" s="9" t="str">
        <f t="array" ref="A969">IF(ISBLANK(B969), "", concatenate("R", ROW()))</f>
        <v/>
      </c>
      <c r="B969" s="9" t="str">
        <f>IFERROR(__xludf.DUMMYFUNCTION(" QUERY(Request_Import!A969:H969, ""Select B"")"),"")</f>
        <v/>
      </c>
      <c r="C969" s="1" t="str">
        <f>IFERROR(__xludf.DUMMYFUNCTION(" QUERY(Request_Import!A969:H969, ""Select C"")"),"")</f>
        <v/>
      </c>
      <c r="D969" s="1" t="str">
        <f>IFERROR(__xludf.DUMMYFUNCTION(" QUERY(Request_Import!A969:H969, ""Select D"")"),"")</f>
        <v/>
      </c>
      <c r="E969" s="1" t="str">
        <f>IFERROR(__xludf.DUMMYFUNCTION(" QUERY(Request_Import!A969:H969, ""Select E"")"),"")</f>
        <v/>
      </c>
      <c r="F969" s="1" t="str">
        <f>IFERROR(__xludf.DUMMYFUNCTION(" QUERY(Request_Import!A969:H969, ""Select G"")"),"")</f>
        <v/>
      </c>
      <c r="G969" s="1" t="str">
        <f>IFERROR(__xludf.DUMMYFUNCTION(" QUERY(Request_Import!A969:H969, ""Select H"")"),"")</f>
        <v/>
      </c>
      <c r="H969" s="1" t="str">
        <f>IFERROR(__xludf.DUMMYFUNCTION(" IF(ISBLANK(B969), """", TIMEVALUE(ARRAYFORMULA(QUERY(Request_Import!D969:K969, ""Select I""))))"),"")</f>
        <v/>
      </c>
      <c r="I969" s="1" t="str">
        <f>IFERROR(__xludf.DUMMYFUNCTION(" QUERY(Request_Import!A969:J969, ""Select F"")"),"")</f>
        <v/>
      </c>
      <c r="J969" s="1" t="str">
        <f>IFERROR(__xludf.DUMMYFUNCTION(" QUERY(Request_Import!A969:J969, ""Select J"")"),"")</f>
        <v/>
      </c>
    </row>
    <row r="970">
      <c r="A970" s="9" t="str">
        <f t="array" ref="A970">IF(ISBLANK(B970), "", concatenate("R", ROW()))</f>
        <v/>
      </c>
      <c r="B970" s="9" t="str">
        <f>IFERROR(__xludf.DUMMYFUNCTION(" QUERY(Request_Import!A970:H970, ""Select B"")"),"")</f>
        <v/>
      </c>
      <c r="C970" s="1" t="str">
        <f>IFERROR(__xludf.DUMMYFUNCTION(" QUERY(Request_Import!A970:H970, ""Select C"")"),"")</f>
        <v/>
      </c>
      <c r="D970" s="1" t="str">
        <f>IFERROR(__xludf.DUMMYFUNCTION(" QUERY(Request_Import!A970:H970, ""Select D"")"),"")</f>
        <v/>
      </c>
      <c r="E970" s="1" t="str">
        <f>IFERROR(__xludf.DUMMYFUNCTION(" QUERY(Request_Import!A970:H970, ""Select E"")"),"")</f>
        <v/>
      </c>
      <c r="F970" s="1" t="str">
        <f>IFERROR(__xludf.DUMMYFUNCTION(" QUERY(Request_Import!A970:H970, ""Select G"")"),"")</f>
        <v/>
      </c>
      <c r="G970" s="1" t="str">
        <f>IFERROR(__xludf.DUMMYFUNCTION(" QUERY(Request_Import!A970:H970, ""Select H"")"),"")</f>
        <v/>
      </c>
      <c r="H970" s="1" t="str">
        <f>IFERROR(__xludf.DUMMYFUNCTION(" IF(ISBLANK(B970), """", TIMEVALUE(ARRAYFORMULA(QUERY(Request_Import!D970:K970, ""Select I""))))"),"")</f>
        <v/>
      </c>
      <c r="I970" s="1" t="str">
        <f>IFERROR(__xludf.DUMMYFUNCTION(" QUERY(Request_Import!A970:J970, ""Select F"")"),"")</f>
        <v/>
      </c>
      <c r="J970" s="1" t="str">
        <f>IFERROR(__xludf.DUMMYFUNCTION(" QUERY(Request_Import!A970:J970, ""Select J"")"),"")</f>
        <v/>
      </c>
    </row>
    <row r="971">
      <c r="A971" s="9" t="str">
        <f t="array" ref="A971">IF(ISBLANK(B971), "", concatenate("R", ROW()))</f>
        <v/>
      </c>
      <c r="B971" s="9" t="str">
        <f>IFERROR(__xludf.DUMMYFUNCTION(" QUERY(Request_Import!A971:H971, ""Select B"")"),"")</f>
        <v/>
      </c>
      <c r="C971" s="1" t="str">
        <f>IFERROR(__xludf.DUMMYFUNCTION(" QUERY(Request_Import!A971:H971, ""Select C"")"),"")</f>
        <v/>
      </c>
      <c r="D971" s="1" t="str">
        <f>IFERROR(__xludf.DUMMYFUNCTION(" QUERY(Request_Import!A971:H971, ""Select D"")"),"")</f>
        <v/>
      </c>
      <c r="E971" s="1" t="str">
        <f>IFERROR(__xludf.DUMMYFUNCTION(" QUERY(Request_Import!A971:H971, ""Select E"")"),"")</f>
        <v/>
      </c>
      <c r="F971" s="1" t="str">
        <f>IFERROR(__xludf.DUMMYFUNCTION(" QUERY(Request_Import!A971:H971, ""Select G"")"),"")</f>
        <v/>
      </c>
      <c r="G971" s="1" t="str">
        <f>IFERROR(__xludf.DUMMYFUNCTION(" QUERY(Request_Import!A971:H971, ""Select H"")"),"")</f>
        <v/>
      </c>
      <c r="H971" s="1" t="str">
        <f>IFERROR(__xludf.DUMMYFUNCTION(" IF(ISBLANK(B971), """", TIMEVALUE(ARRAYFORMULA(QUERY(Request_Import!D971:K971, ""Select I""))))"),"")</f>
        <v/>
      </c>
      <c r="I971" s="1" t="str">
        <f>IFERROR(__xludf.DUMMYFUNCTION(" QUERY(Request_Import!A971:J971, ""Select F"")"),"")</f>
        <v/>
      </c>
      <c r="J971" s="1" t="str">
        <f>IFERROR(__xludf.DUMMYFUNCTION(" QUERY(Request_Import!A971:J971, ""Select J"")"),"")</f>
        <v/>
      </c>
    </row>
    <row r="972">
      <c r="A972" s="9" t="str">
        <f t="array" ref="A972">IF(ISBLANK(B972), "", concatenate("R", ROW()))</f>
        <v/>
      </c>
      <c r="B972" s="9" t="str">
        <f>IFERROR(__xludf.DUMMYFUNCTION(" QUERY(Request_Import!A972:H972, ""Select B"")"),"")</f>
        <v/>
      </c>
      <c r="C972" s="1" t="str">
        <f>IFERROR(__xludf.DUMMYFUNCTION(" QUERY(Request_Import!A972:H972, ""Select C"")"),"")</f>
        <v/>
      </c>
      <c r="D972" s="1" t="str">
        <f>IFERROR(__xludf.DUMMYFUNCTION(" QUERY(Request_Import!A972:H972, ""Select D"")"),"")</f>
        <v/>
      </c>
      <c r="E972" s="1" t="str">
        <f>IFERROR(__xludf.DUMMYFUNCTION(" QUERY(Request_Import!A972:H972, ""Select E"")"),"")</f>
        <v/>
      </c>
      <c r="F972" s="1" t="str">
        <f>IFERROR(__xludf.DUMMYFUNCTION(" QUERY(Request_Import!A972:H972, ""Select G"")"),"")</f>
        <v/>
      </c>
      <c r="G972" s="1" t="str">
        <f>IFERROR(__xludf.DUMMYFUNCTION(" QUERY(Request_Import!A972:H972, ""Select H"")"),"")</f>
        <v/>
      </c>
      <c r="H972" s="1" t="str">
        <f>IFERROR(__xludf.DUMMYFUNCTION(" IF(ISBLANK(B972), """", TIMEVALUE(ARRAYFORMULA(QUERY(Request_Import!D972:K972, ""Select I""))))"),"")</f>
        <v/>
      </c>
      <c r="I972" s="1" t="str">
        <f>IFERROR(__xludf.DUMMYFUNCTION(" QUERY(Request_Import!A972:J972, ""Select F"")"),"")</f>
        <v/>
      </c>
      <c r="J972" s="1" t="str">
        <f>IFERROR(__xludf.DUMMYFUNCTION(" QUERY(Request_Import!A972:J972, ""Select J"")"),"")</f>
        <v/>
      </c>
    </row>
    <row r="973">
      <c r="A973" s="9" t="str">
        <f t="array" ref="A973">IF(ISBLANK(B973), "", concatenate("R", ROW()))</f>
        <v/>
      </c>
      <c r="B973" s="9" t="str">
        <f>IFERROR(__xludf.DUMMYFUNCTION(" QUERY(Request_Import!A973:H973, ""Select B"")"),"")</f>
        <v/>
      </c>
      <c r="C973" s="1" t="str">
        <f>IFERROR(__xludf.DUMMYFUNCTION(" QUERY(Request_Import!A973:H973, ""Select C"")"),"")</f>
        <v/>
      </c>
      <c r="D973" s="1" t="str">
        <f>IFERROR(__xludf.DUMMYFUNCTION(" QUERY(Request_Import!A973:H973, ""Select D"")"),"")</f>
        <v/>
      </c>
      <c r="E973" s="1" t="str">
        <f>IFERROR(__xludf.DUMMYFUNCTION(" QUERY(Request_Import!A973:H973, ""Select E"")"),"")</f>
        <v/>
      </c>
      <c r="F973" s="1" t="str">
        <f>IFERROR(__xludf.DUMMYFUNCTION(" QUERY(Request_Import!A973:H973, ""Select G"")"),"")</f>
        <v/>
      </c>
      <c r="G973" s="1" t="str">
        <f>IFERROR(__xludf.DUMMYFUNCTION(" QUERY(Request_Import!A973:H973, ""Select H"")"),"")</f>
        <v/>
      </c>
      <c r="H973" s="1" t="str">
        <f>IFERROR(__xludf.DUMMYFUNCTION(" IF(ISBLANK(B973), """", TIMEVALUE(ARRAYFORMULA(QUERY(Request_Import!D973:K973, ""Select I""))))"),"")</f>
        <v/>
      </c>
      <c r="I973" s="1" t="str">
        <f>IFERROR(__xludf.DUMMYFUNCTION(" QUERY(Request_Import!A973:J973, ""Select F"")"),"")</f>
        <v/>
      </c>
      <c r="J973" s="1" t="str">
        <f>IFERROR(__xludf.DUMMYFUNCTION(" QUERY(Request_Import!A973:J973, ""Select J"")"),"")</f>
        <v/>
      </c>
    </row>
    <row r="974">
      <c r="A974" s="9" t="str">
        <f t="array" ref="A974">IF(ISBLANK(B974), "", concatenate("R", ROW()))</f>
        <v/>
      </c>
      <c r="B974" s="9" t="str">
        <f>IFERROR(__xludf.DUMMYFUNCTION(" QUERY(Request_Import!A974:H974, ""Select B"")"),"")</f>
        <v/>
      </c>
      <c r="C974" s="1" t="str">
        <f>IFERROR(__xludf.DUMMYFUNCTION(" QUERY(Request_Import!A974:H974, ""Select C"")"),"")</f>
        <v/>
      </c>
      <c r="D974" s="1" t="str">
        <f>IFERROR(__xludf.DUMMYFUNCTION(" QUERY(Request_Import!A974:H974, ""Select D"")"),"")</f>
        <v/>
      </c>
      <c r="E974" s="1" t="str">
        <f>IFERROR(__xludf.DUMMYFUNCTION(" QUERY(Request_Import!A974:H974, ""Select E"")"),"")</f>
        <v/>
      </c>
      <c r="F974" s="1" t="str">
        <f>IFERROR(__xludf.DUMMYFUNCTION(" QUERY(Request_Import!A974:H974, ""Select G"")"),"")</f>
        <v/>
      </c>
      <c r="G974" s="1" t="str">
        <f>IFERROR(__xludf.DUMMYFUNCTION(" QUERY(Request_Import!A974:H974, ""Select H"")"),"")</f>
        <v/>
      </c>
      <c r="H974" s="1" t="str">
        <f>IFERROR(__xludf.DUMMYFUNCTION(" IF(ISBLANK(B974), """", TIMEVALUE(ARRAYFORMULA(QUERY(Request_Import!D974:K974, ""Select I""))))"),"")</f>
        <v/>
      </c>
      <c r="I974" s="1" t="str">
        <f>IFERROR(__xludf.DUMMYFUNCTION(" QUERY(Request_Import!A974:J974, ""Select F"")"),"")</f>
        <v/>
      </c>
      <c r="J974" s="1" t="str">
        <f>IFERROR(__xludf.DUMMYFUNCTION(" QUERY(Request_Import!A974:J974, ""Select J"")"),"")</f>
        <v/>
      </c>
    </row>
    <row r="975">
      <c r="A975" s="9" t="str">
        <f t="array" ref="A975">IF(ISBLANK(B975), "", concatenate("R", ROW()))</f>
        <v/>
      </c>
      <c r="B975" s="9" t="str">
        <f>IFERROR(__xludf.DUMMYFUNCTION(" QUERY(Request_Import!A975:H975, ""Select B"")"),"")</f>
        <v/>
      </c>
      <c r="C975" s="1" t="str">
        <f>IFERROR(__xludf.DUMMYFUNCTION(" QUERY(Request_Import!A975:H975, ""Select C"")"),"")</f>
        <v/>
      </c>
      <c r="D975" s="1" t="str">
        <f>IFERROR(__xludf.DUMMYFUNCTION(" QUERY(Request_Import!A975:H975, ""Select D"")"),"")</f>
        <v/>
      </c>
      <c r="E975" s="1" t="str">
        <f>IFERROR(__xludf.DUMMYFUNCTION(" QUERY(Request_Import!A975:H975, ""Select E"")"),"")</f>
        <v/>
      </c>
      <c r="F975" s="1" t="str">
        <f>IFERROR(__xludf.DUMMYFUNCTION(" QUERY(Request_Import!A975:H975, ""Select G"")"),"")</f>
        <v/>
      </c>
      <c r="G975" s="1" t="str">
        <f>IFERROR(__xludf.DUMMYFUNCTION(" QUERY(Request_Import!A975:H975, ""Select H"")"),"")</f>
        <v/>
      </c>
      <c r="H975" s="1" t="str">
        <f>IFERROR(__xludf.DUMMYFUNCTION(" IF(ISBLANK(B975), """", TIMEVALUE(ARRAYFORMULA(QUERY(Request_Import!D975:K975, ""Select I""))))"),"")</f>
        <v/>
      </c>
      <c r="I975" s="1" t="str">
        <f>IFERROR(__xludf.DUMMYFUNCTION(" QUERY(Request_Import!A975:J975, ""Select F"")"),"")</f>
        <v/>
      </c>
      <c r="J975" s="1" t="str">
        <f>IFERROR(__xludf.DUMMYFUNCTION(" QUERY(Request_Import!A975:J975, ""Select J"")"),"")</f>
        <v/>
      </c>
    </row>
    <row r="976">
      <c r="A976" s="9" t="str">
        <f t="array" ref="A976">IF(ISBLANK(B976), "", concatenate("R", ROW()))</f>
        <v/>
      </c>
      <c r="B976" s="9" t="str">
        <f>IFERROR(__xludf.DUMMYFUNCTION(" QUERY(Request_Import!A976:H976, ""Select B"")"),"")</f>
        <v/>
      </c>
      <c r="C976" s="1" t="str">
        <f>IFERROR(__xludf.DUMMYFUNCTION(" QUERY(Request_Import!A976:H976, ""Select C"")"),"")</f>
        <v/>
      </c>
      <c r="D976" s="1" t="str">
        <f>IFERROR(__xludf.DUMMYFUNCTION(" QUERY(Request_Import!A976:H976, ""Select D"")"),"")</f>
        <v/>
      </c>
      <c r="E976" s="1" t="str">
        <f>IFERROR(__xludf.DUMMYFUNCTION(" QUERY(Request_Import!A976:H976, ""Select E"")"),"")</f>
        <v/>
      </c>
      <c r="F976" s="1" t="str">
        <f>IFERROR(__xludf.DUMMYFUNCTION(" QUERY(Request_Import!A976:H976, ""Select G"")"),"")</f>
        <v/>
      </c>
      <c r="G976" s="1" t="str">
        <f>IFERROR(__xludf.DUMMYFUNCTION(" QUERY(Request_Import!A976:H976, ""Select H"")"),"")</f>
        <v/>
      </c>
      <c r="H976" s="1" t="str">
        <f>IFERROR(__xludf.DUMMYFUNCTION(" IF(ISBLANK(B976), """", TIMEVALUE(ARRAYFORMULA(QUERY(Request_Import!D976:K976, ""Select I""))))"),"")</f>
        <v/>
      </c>
      <c r="I976" s="1" t="str">
        <f>IFERROR(__xludf.DUMMYFUNCTION(" QUERY(Request_Import!A976:J976, ""Select F"")"),"")</f>
        <v/>
      </c>
      <c r="J976" s="1" t="str">
        <f>IFERROR(__xludf.DUMMYFUNCTION(" QUERY(Request_Import!A976:J976, ""Select J"")"),"")</f>
        <v/>
      </c>
    </row>
    <row r="977">
      <c r="A977" s="9" t="str">
        <f t="array" ref="A977">IF(ISBLANK(B977), "", concatenate("R", ROW()))</f>
        <v/>
      </c>
      <c r="B977" s="9" t="str">
        <f>IFERROR(__xludf.DUMMYFUNCTION(" QUERY(Request_Import!A977:H977, ""Select B"")"),"")</f>
        <v/>
      </c>
      <c r="C977" s="1" t="str">
        <f>IFERROR(__xludf.DUMMYFUNCTION(" QUERY(Request_Import!A977:H977, ""Select C"")"),"")</f>
        <v/>
      </c>
      <c r="D977" s="1" t="str">
        <f>IFERROR(__xludf.DUMMYFUNCTION(" QUERY(Request_Import!A977:H977, ""Select D"")"),"")</f>
        <v/>
      </c>
      <c r="E977" s="1" t="str">
        <f>IFERROR(__xludf.DUMMYFUNCTION(" QUERY(Request_Import!A977:H977, ""Select E"")"),"")</f>
        <v/>
      </c>
      <c r="F977" s="1" t="str">
        <f>IFERROR(__xludf.DUMMYFUNCTION(" QUERY(Request_Import!A977:H977, ""Select G"")"),"")</f>
        <v/>
      </c>
      <c r="G977" s="1" t="str">
        <f>IFERROR(__xludf.DUMMYFUNCTION(" QUERY(Request_Import!A977:H977, ""Select H"")"),"")</f>
        <v/>
      </c>
      <c r="H977" s="1" t="str">
        <f>IFERROR(__xludf.DUMMYFUNCTION(" IF(ISBLANK(B977), """", TIMEVALUE(ARRAYFORMULA(QUERY(Request_Import!D977:K977, ""Select I""))))"),"")</f>
        <v/>
      </c>
      <c r="I977" s="1" t="str">
        <f>IFERROR(__xludf.DUMMYFUNCTION(" QUERY(Request_Import!A977:J977, ""Select F"")"),"")</f>
        <v/>
      </c>
      <c r="J977" s="1" t="str">
        <f>IFERROR(__xludf.DUMMYFUNCTION(" QUERY(Request_Import!A977:J977, ""Select J"")"),"")</f>
        <v/>
      </c>
    </row>
    <row r="978">
      <c r="A978" s="9" t="str">
        <f t="array" ref="A978">IF(ISBLANK(B978), "", concatenate("R", ROW()))</f>
        <v/>
      </c>
      <c r="B978" s="9" t="str">
        <f>IFERROR(__xludf.DUMMYFUNCTION(" QUERY(Request_Import!A978:H978, ""Select B"")"),"")</f>
        <v/>
      </c>
      <c r="C978" s="1" t="str">
        <f>IFERROR(__xludf.DUMMYFUNCTION(" QUERY(Request_Import!A978:H978, ""Select C"")"),"")</f>
        <v/>
      </c>
      <c r="D978" s="1" t="str">
        <f>IFERROR(__xludf.DUMMYFUNCTION(" QUERY(Request_Import!A978:H978, ""Select D"")"),"")</f>
        <v/>
      </c>
      <c r="E978" s="1" t="str">
        <f>IFERROR(__xludf.DUMMYFUNCTION(" QUERY(Request_Import!A978:H978, ""Select E"")"),"")</f>
        <v/>
      </c>
      <c r="F978" s="1" t="str">
        <f>IFERROR(__xludf.DUMMYFUNCTION(" QUERY(Request_Import!A978:H978, ""Select G"")"),"")</f>
        <v/>
      </c>
      <c r="G978" s="1" t="str">
        <f>IFERROR(__xludf.DUMMYFUNCTION(" QUERY(Request_Import!A978:H978, ""Select H"")"),"")</f>
        <v/>
      </c>
      <c r="H978" s="1" t="str">
        <f>IFERROR(__xludf.DUMMYFUNCTION(" IF(ISBLANK(B978), """", TIMEVALUE(ARRAYFORMULA(QUERY(Request_Import!D978:K978, ""Select I""))))"),"")</f>
        <v/>
      </c>
      <c r="I978" s="1" t="str">
        <f>IFERROR(__xludf.DUMMYFUNCTION(" QUERY(Request_Import!A978:J978, ""Select F"")"),"")</f>
        <v/>
      </c>
      <c r="J978" s="1" t="str">
        <f>IFERROR(__xludf.DUMMYFUNCTION(" QUERY(Request_Import!A978:J978, ""Select J"")"),"")</f>
        <v/>
      </c>
    </row>
    <row r="979">
      <c r="A979" s="9" t="str">
        <f t="array" ref="A979">IF(ISBLANK(B979), "", concatenate("R", ROW()))</f>
        <v/>
      </c>
      <c r="B979" s="9" t="str">
        <f>IFERROR(__xludf.DUMMYFUNCTION(" QUERY(Request_Import!A979:H979, ""Select B"")"),"")</f>
        <v/>
      </c>
      <c r="C979" s="1" t="str">
        <f>IFERROR(__xludf.DUMMYFUNCTION(" QUERY(Request_Import!A979:H979, ""Select C"")"),"")</f>
        <v/>
      </c>
      <c r="D979" s="1" t="str">
        <f>IFERROR(__xludf.DUMMYFUNCTION(" QUERY(Request_Import!A979:H979, ""Select D"")"),"")</f>
        <v/>
      </c>
      <c r="E979" s="1" t="str">
        <f>IFERROR(__xludf.DUMMYFUNCTION(" QUERY(Request_Import!A979:H979, ""Select E"")"),"")</f>
        <v/>
      </c>
      <c r="F979" s="1" t="str">
        <f>IFERROR(__xludf.DUMMYFUNCTION(" QUERY(Request_Import!A979:H979, ""Select G"")"),"")</f>
        <v/>
      </c>
      <c r="G979" s="1" t="str">
        <f>IFERROR(__xludf.DUMMYFUNCTION(" QUERY(Request_Import!A979:H979, ""Select H"")"),"")</f>
        <v/>
      </c>
      <c r="H979" s="1" t="str">
        <f>IFERROR(__xludf.DUMMYFUNCTION(" IF(ISBLANK(B979), """", TIMEVALUE(ARRAYFORMULA(QUERY(Request_Import!D979:K979, ""Select I""))))"),"")</f>
        <v/>
      </c>
      <c r="I979" s="1" t="str">
        <f>IFERROR(__xludf.DUMMYFUNCTION(" QUERY(Request_Import!A979:J979, ""Select F"")"),"")</f>
        <v/>
      </c>
      <c r="J979" s="1" t="str">
        <f>IFERROR(__xludf.DUMMYFUNCTION(" QUERY(Request_Import!A979:J979, ""Select J"")"),"")</f>
        <v/>
      </c>
    </row>
    <row r="980">
      <c r="A980" s="9" t="str">
        <f t="array" ref="A980">IF(ISBLANK(B980), "", concatenate("R", ROW()))</f>
        <v/>
      </c>
      <c r="B980" s="9" t="str">
        <f>IFERROR(__xludf.DUMMYFUNCTION(" QUERY(Request_Import!A980:H980, ""Select B"")"),"")</f>
        <v/>
      </c>
      <c r="C980" s="1" t="str">
        <f>IFERROR(__xludf.DUMMYFUNCTION(" QUERY(Request_Import!A980:H980, ""Select C"")"),"")</f>
        <v/>
      </c>
      <c r="D980" s="1" t="str">
        <f>IFERROR(__xludf.DUMMYFUNCTION(" QUERY(Request_Import!A980:H980, ""Select D"")"),"")</f>
        <v/>
      </c>
      <c r="E980" s="1" t="str">
        <f>IFERROR(__xludf.DUMMYFUNCTION(" QUERY(Request_Import!A980:H980, ""Select E"")"),"")</f>
        <v/>
      </c>
      <c r="F980" s="1" t="str">
        <f>IFERROR(__xludf.DUMMYFUNCTION(" QUERY(Request_Import!A980:H980, ""Select G"")"),"")</f>
        <v/>
      </c>
      <c r="G980" s="1" t="str">
        <f>IFERROR(__xludf.DUMMYFUNCTION(" QUERY(Request_Import!A980:H980, ""Select H"")"),"")</f>
        <v/>
      </c>
      <c r="H980" s="1" t="str">
        <f>IFERROR(__xludf.DUMMYFUNCTION(" IF(ISBLANK(B980), """", TIMEVALUE(ARRAYFORMULA(QUERY(Request_Import!D980:K980, ""Select I""))))"),"")</f>
        <v/>
      </c>
      <c r="I980" s="1" t="str">
        <f>IFERROR(__xludf.DUMMYFUNCTION(" QUERY(Request_Import!A980:J980, ""Select F"")"),"")</f>
        <v/>
      </c>
      <c r="J980" s="1" t="str">
        <f>IFERROR(__xludf.DUMMYFUNCTION(" QUERY(Request_Import!A980:J980, ""Select J"")"),"")</f>
        <v/>
      </c>
    </row>
    <row r="981">
      <c r="A981" s="9" t="str">
        <f t="array" ref="A981">IF(ISBLANK(B981), "", concatenate("R", ROW()))</f>
        <v/>
      </c>
      <c r="B981" s="9" t="str">
        <f>IFERROR(__xludf.DUMMYFUNCTION(" QUERY(Request_Import!A981:H981, ""Select B"")"),"")</f>
        <v/>
      </c>
      <c r="C981" s="1" t="str">
        <f>IFERROR(__xludf.DUMMYFUNCTION(" QUERY(Request_Import!A981:H981, ""Select C"")"),"")</f>
        <v/>
      </c>
      <c r="D981" s="1" t="str">
        <f>IFERROR(__xludf.DUMMYFUNCTION(" QUERY(Request_Import!A981:H981, ""Select D"")"),"")</f>
        <v/>
      </c>
      <c r="E981" s="1" t="str">
        <f>IFERROR(__xludf.DUMMYFUNCTION(" QUERY(Request_Import!A981:H981, ""Select E"")"),"")</f>
        <v/>
      </c>
      <c r="F981" s="1" t="str">
        <f>IFERROR(__xludf.DUMMYFUNCTION(" QUERY(Request_Import!A981:H981, ""Select G"")"),"")</f>
        <v/>
      </c>
      <c r="G981" s="1" t="str">
        <f>IFERROR(__xludf.DUMMYFUNCTION(" QUERY(Request_Import!A981:H981, ""Select H"")"),"")</f>
        <v/>
      </c>
      <c r="H981" s="1" t="str">
        <f>IFERROR(__xludf.DUMMYFUNCTION(" IF(ISBLANK(B981), """", TIMEVALUE(ARRAYFORMULA(QUERY(Request_Import!D981:K981, ""Select I""))))"),"")</f>
        <v/>
      </c>
      <c r="I981" s="1" t="str">
        <f>IFERROR(__xludf.DUMMYFUNCTION(" QUERY(Request_Import!A981:J981, ""Select F"")"),"")</f>
        <v/>
      </c>
      <c r="J981" s="1" t="str">
        <f>IFERROR(__xludf.DUMMYFUNCTION(" QUERY(Request_Import!A981:J981, ""Select J"")"),"")</f>
        <v/>
      </c>
    </row>
    <row r="982">
      <c r="A982" s="9" t="str">
        <f t="array" ref="A982">IF(ISBLANK(B982), "", concatenate("R", ROW()))</f>
        <v/>
      </c>
      <c r="B982" s="9" t="str">
        <f>IFERROR(__xludf.DUMMYFUNCTION(" QUERY(Request_Import!A982:H982, ""Select B"")"),"")</f>
        <v/>
      </c>
      <c r="C982" s="1" t="str">
        <f>IFERROR(__xludf.DUMMYFUNCTION(" QUERY(Request_Import!A982:H982, ""Select C"")"),"")</f>
        <v/>
      </c>
      <c r="D982" s="1" t="str">
        <f>IFERROR(__xludf.DUMMYFUNCTION(" QUERY(Request_Import!A982:H982, ""Select D"")"),"")</f>
        <v/>
      </c>
      <c r="E982" s="1" t="str">
        <f>IFERROR(__xludf.DUMMYFUNCTION(" QUERY(Request_Import!A982:H982, ""Select E"")"),"")</f>
        <v/>
      </c>
      <c r="F982" s="1" t="str">
        <f>IFERROR(__xludf.DUMMYFUNCTION(" QUERY(Request_Import!A982:H982, ""Select G"")"),"")</f>
        <v/>
      </c>
      <c r="G982" s="1" t="str">
        <f>IFERROR(__xludf.DUMMYFUNCTION(" QUERY(Request_Import!A982:H982, ""Select H"")"),"")</f>
        <v/>
      </c>
      <c r="H982" s="1" t="str">
        <f>IFERROR(__xludf.DUMMYFUNCTION(" IF(ISBLANK(B982), """", TIMEVALUE(ARRAYFORMULA(QUERY(Request_Import!D982:K982, ""Select I""))))"),"")</f>
        <v/>
      </c>
      <c r="I982" s="1" t="str">
        <f>IFERROR(__xludf.DUMMYFUNCTION(" QUERY(Request_Import!A982:J982, ""Select F"")"),"")</f>
        <v/>
      </c>
      <c r="J982" s="1" t="str">
        <f>IFERROR(__xludf.DUMMYFUNCTION(" QUERY(Request_Import!A982:J982, ""Select J"")"),"")</f>
        <v/>
      </c>
    </row>
    <row r="983">
      <c r="A983" s="9" t="str">
        <f t="array" ref="A983">IF(ISBLANK(B983), "", concatenate("R", ROW()))</f>
        <v/>
      </c>
      <c r="B983" s="9" t="str">
        <f>IFERROR(__xludf.DUMMYFUNCTION(" QUERY(Request_Import!A983:H983, ""Select B"")"),"")</f>
        <v/>
      </c>
      <c r="C983" s="1" t="str">
        <f>IFERROR(__xludf.DUMMYFUNCTION(" QUERY(Request_Import!A983:H983, ""Select C"")"),"")</f>
        <v/>
      </c>
      <c r="D983" s="1" t="str">
        <f>IFERROR(__xludf.DUMMYFUNCTION(" QUERY(Request_Import!A983:H983, ""Select D"")"),"")</f>
        <v/>
      </c>
      <c r="E983" s="1" t="str">
        <f>IFERROR(__xludf.DUMMYFUNCTION(" QUERY(Request_Import!A983:H983, ""Select E"")"),"")</f>
        <v/>
      </c>
      <c r="F983" s="1" t="str">
        <f>IFERROR(__xludf.DUMMYFUNCTION(" QUERY(Request_Import!A983:H983, ""Select G"")"),"")</f>
        <v/>
      </c>
      <c r="G983" s="1" t="str">
        <f>IFERROR(__xludf.DUMMYFUNCTION(" QUERY(Request_Import!A983:H983, ""Select H"")"),"")</f>
        <v/>
      </c>
      <c r="H983" s="1" t="str">
        <f>IFERROR(__xludf.DUMMYFUNCTION(" IF(ISBLANK(B983), """", TIMEVALUE(ARRAYFORMULA(QUERY(Request_Import!D983:K983, ""Select I""))))"),"")</f>
        <v/>
      </c>
      <c r="I983" s="1" t="str">
        <f>IFERROR(__xludf.DUMMYFUNCTION(" QUERY(Request_Import!A983:J983, ""Select F"")"),"")</f>
        <v/>
      </c>
      <c r="J983" s="1" t="str">
        <f>IFERROR(__xludf.DUMMYFUNCTION(" QUERY(Request_Import!A983:J983, ""Select J"")"),"")</f>
        <v/>
      </c>
    </row>
    <row r="984">
      <c r="A984" s="9" t="str">
        <f t="array" ref="A984">IF(ISBLANK(B984), "", concatenate("R", ROW()))</f>
        <v/>
      </c>
      <c r="B984" s="9" t="str">
        <f>IFERROR(__xludf.DUMMYFUNCTION(" QUERY(Request_Import!A984:H984, ""Select B"")"),"")</f>
        <v/>
      </c>
      <c r="C984" s="1" t="str">
        <f>IFERROR(__xludf.DUMMYFUNCTION(" QUERY(Request_Import!A984:H984, ""Select C"")"),"")</f>
        <v/>
      </c>
      <c r="D984" s="1" t="str">
        <f>IFERROR(__xludf.DUMMYFUNCTION(" QUERY(Request_Import!A984:H984, ""Select D"")"),"")</f>
        <v/>
      </c>
      <c r="E984" s="1" t="str">
        <f>IFERROR(__xludf.DUMMYFUNCTION(" QUERY(Request_Import!A984:H984, ""Select E"")"),"")</f>
        <v/>
      </c>
      <c r="F984" s="1" t="str">
        <f>IFERROR(__xludf.DUMMYFUNCTION(" QUERY(Request_Import!A984:H984, ""Select G"")"),"")</f>
        <v/>
      </c>
      <c r="G984" s="1" t="str">
        <f>IFERROR(__xludf.DUMMYFUNCTION(" QUERY(Request_Import!A984:H984, ""Select H"")"),"")</f>
        <v/>
      </c>
      <c r="H984" s="1" t="str">
        <f>IFERROR(__xludf.DUMMYFUNCTION(" IF(ISBLANK(B984), """", TIMEVALUE(ARRAYFORMULA(QUERY(Request_Import!D984:K984, ""Select I""))))"),"")</f>
        <v/>
      </c>
      <c r="I984" s="1" t="str">
        <f>IFERROR(__xludf.DUMMYFUNCTION(" QUERY(Request_Import!A984:J984, ""Select F"")"),"")</f>
        <v/>
      </c>
      <c r="J984" s="1" t="str">
        <f>IFERROR(__xludf.DUMMYFUNCTION(" QUERY(Request_Import!A984:J984, ""Select J"")"),"")</f>
        <v/>
      </c>
    </row>
    <row r="985">
      <c r="A985" s="9" t="str">
        <f t="array" ref="A985">IF(ISBLANK(B985), "", concatenate("R", ROW()))</f>
        <v/>
      </c>
      <c r="B985" s="9" t="str">
        <f>IFERROR(__xludf.DUMMYFUNCTION(" QUERY(Request_Import!A985:H985, ""Select B"")"),"")</f>
        <v/>
      </c>
      <c r="C985" s="1" t="str">
        <f>IFERROR(__xludf.DUMMYFUNCTION(" QUERY(Request_Import!A985:H985, ""Select C"")"),"")</f>
        <v/>
      </c>
      <c r="D985" s="1" t="str">
        <f>IFERROR(__xludf.DUMMYFUNCTION(" QUERY(Request_Import!A985:H985, ""Select D"")"),"")</f>
        <v/>
      </c>
      <c r="E985" s="1" t="str">
        <f>IFERROR(__xludf.DUMMYFUNCTION(" QUERY(Request_Import!A985:H985, ""Select E"")"),"")</f>
        <v/>
      </c>
      <c r="F985" s="1" t="str">
        <f>IFERROR(__xludf.DUMMYFUNCTION(" QUERY(Request_Import!A985:H985, ""Select G"")"),"")</f>
        <v/>
      </c>
      <c r="G985" s="1" t="str">
        <f>IFERROR(__xludf.DUMMYFUNCTION(" QUERY(Request_Import!A985:H985, ""Select H"")"),"")</f>
        <v/>
      </c>
      <c r="H985" s="1" t="str">
        <f>IFERROR(__xludf.DUMMYFUNCTION(" IF(ISBLANK(B985), """", TIMEVALUE(ARRAYFORMULA(QUERY(Request_Import!D985:K985, ""Select I""))))"),"")</f>
        <v/>
      </c>
      <c r="I985" s="1" t="str">
        <f>IFERROR(__xludf.DUMMYFUNCTION(" QUERY(Request_Import!A985:J985, ""Select F"")"),"")</f>
        <v/>
      </c>
      <c r="J985" s="1" t="str">
        <f>IFERROR(__xludf.DUMMYFUNCTION(" QUERY(Request_Import!A985:J985, ""Select J"")"),"")</f>
        <v/>
      </c>
    </row>
    <row r="986">
      <c r="A986" s="9" t="str">
        <f t="array" ref="A986">IF(ISBLANK(B986), "", concatenate("R", ROW()))</f>
        <v/>
      </c>
      <c r="B986" s="9" t="str">
        <f>IFERROR(__xludf.DUMMYFUNCTION(" QUERY(Request_Import!A986:H986, ""Select B"")"),"")</f>
        <v/>
      </c>
      <c r="C986" s="1" t="str">
        <f>IFERROR(__xludf.DUMMYFUNCTION(" QUERY(Request_Import!A986:H986, ""Select C"")"),"")</f>
        <v/>
      </c>
      <c r="D986" s="1" t="str">
        <f>IFERROR(__xludf.DUMMYFUNCTION(" QUERY(Request_Import!A986:H986, ""Select D"")"),"")</f>
        <v/>
      </c>
      <c r="E986" s="1" t="str">
        <f>IFERROR(__xludf.DUMMYFUNCTION(" QUERY(Request_Import!A986:H986, ""Select E"")"),"")</f>
        <v/>
      </c>
      <c r="F986" s="1" t="str">
        <f>IFERROR(__xludf.DUMMYFUNCTION(" QUERY(Request_Import!A986:H986, ""Select G"")"),"")</f>
        <v/>
      </c>
      <c r="G986" s="1" t="str">
        <f>IFERROR(__xludf.DUMMYFUNCTION(" QUERY(Request_Import!A986:H986, ""Select H"")"),"")</f>
        <v/>
      </c>
      <c r="H986" s="1" t="str">
        <f>IFERROR(__xludf.DUMMYFUNCTION(" IF(ISBLANK(B986), """", TIMEVALUE(ARRAYFORMULA(QUERY(Request_Import!D986:K986, ""Select I""))))"),"")</f>
        <v/>
      </c>
      <c r="I986" s="1" t="str">
        <f>IFERROR(__xludf.DUMMYFUNCTION(" QUERY(Request_Import!A986:J986, ""Select F"")"),"")</f>
        <v/>
      </c>
      <c r="J986" s="1" t="str">
        <f>IFERROR(__xludf.DUMMYFUNCTION(" QUERY(Request_Import!A986:J986, ""Select J"")"),"")</f>
        <v/>
      </c>
    </row>
    <row r="987">
      <c r="A987" s="9" t="str">
        <f t="array" ref="A987">IF(ISBLANK(B987), "", concatenate("R", ROW()))</f>
        <v/>
      </c>
      <c r="B987" s="9" t="str">
        <f>IFERROR(__xludf.DUMMYFUNCTION(" QUERY(Request_Import!A987:H987, ""Select B"")"),"")</f>
        <v/>
      </c>
      <c r="C987" s="1" t="str">
        <f>IFERROR(__xludf.DUMMYFUNCTION(" QUERY(Request_Import!A987:H987, ""Select C"")"),"")</f>
        <v/>
      </c>
      <c r="D987" s="1" t="str">
        <f>IFERROR(__xludf.DUMMYFUNCTION(" QUERY(Request_Import!A987:H987, ""Select D"")"),"")</f>
        <v/>
      </c>
      <c r="E987" s="1" t="str">
        <f>IFERROR(__xludf.DUMMYFUNCTION(" QUERY(Request_Import!A987:H987, ""Select E"")"),"")</f>
        <v/>
      </c>
      <c r="F987" s="1" t="str">
        <f>IFERROR(__xludf.DUMMYFUNCTION(" QUERY(Request_Import!A987:H987, ""Select G"")"),"")</f>
        <v/>
      </c>
      <c r="G987" s="1" t="str">
        <f>IFERROR(__xludf.DUMMYFUNCTION(" QUERY(Request_Import!A987:H987, ""Select H"")"),"")</f>
        <v/>
      </c>
      <c r="H987" s="1" t="str">
        <f>IFERROR(__xludf.DUMMYFUNCTION(" IF(ISBLANK(B987), """", TIMEVALUE(ARRAYFORMULA(QUERY(Request_Import!D987:K987, ""Select I""))))"),"")</f>
        <v/>
      </c>
      <c r="I987" s="1" t="str">
        <f>IFERROR(__xludf.DUMMYFUNCTION(" QUERY(Request_Import!A987:J987, ""Select F"")"),"")</f>
        <v/>
      </c>
      <c r="J987" s="1" t="str">
        <f>IFERROR(__xludf.DUMMYFUNCTION(" QUERY(Request_Import!A987:J987, ""Select J"")"),"")</f>
        <v/>
      </c>
    </row>
    <row r="988">
      <c r="A988" s="9" t="str">
        <f t="array" ref="A988">IF(ISBLANK(B988), "", concatenate("R", ROW()))</f>
        <v/>
      </c>
      <c r="B988" s="9" t="str">
        <f>IFERROR(__xludf.DUMMYFUNCTION(" QUERY(Request_Import!A988:H988, ""Select B"")"),"")</f>
        <v/>
      </c>
      <c r="C988" s="1" t="str">
        <f>IFERROR(__xludf.DUMMYFUNCTION(" QUERY(Request_Import!A988:H988, ""Select C"")"),"")</f>
        <v/>
      </c>
      <c r="D988" s="1" t="str">
        <f>IFERROR(__xludf.DUMMYFUNCTION(" QUERY(Request_Import!A988:H988, ""Select D"")"),"")</f>
        <v/>
      </c>
      <c r="E988" s="1" t="str">
        <f>IFERROR(__xludf.DUMMYFUNCTION(" QUERY(Request_Import!A988:H988, ""Select E"")"),"")</f>
        <v/>
      </c>
      <c r="F988" s="1" t="str">
        <f>IFERROR(__xludf.DUMMYFUNCTION(" QUERY(Request_Import!A988:H988, ""Select G"")"),"")</f>
        <v/>
      </c>
      <c r="G988" s="1" t="str">
        <f>IFERROR(__xludf.DUMMYFUNCTION(" QUERY(Request_Import!A988:H988, ""Select H"")"),"")</f>
        <v/>
      </c>
      <c r="H988" s="1" t="str">
        <f>IFERROR(__xludf.DUMMYFUNCTION(" IF(ISBLANK(B988), """", TIMEVALUE(ARRAYFORMULA(QUERY(Request_Import!D988:K988, ""Select I""))))"),"")</f>
        <v/>
      </c>
      <c r="I988" s="1" t="str">
        <f>IFERROR(__xludf.DUMMYFUNCTION(" QUERY(Request_Import!A988:J988, ""Select F"")"),"")</f>
        <v/>
      </c>
      <c r="J988" s="1" t="str">
        <f>IFERROR(__xludf.DUMMYFUNCTION(" QUERY(Request_Import!A988:J988, ""Select J"")"),"")</f>
        <v/>
      </c>
    </row>
    <row r="989">
      <c r="A989" s="9" t="str">
        <f t="array" ref="A989">IF(ISBLANK(B989), "", concatenate("R", ROW()))</f>
        <v/>
      </c>
      <c r="B989" s="9" t="str">
        <f>IFERROR(__xludf.DUMMYFUNCTION(" QUERY(Request_Import!A989:H989, ""Select B"")"),"")</f>
        <v/>
      </c>
      <c r="C989" s="1" t="str">
        <f>IFERROR(__xludf.DUMMYFUNCTION(" QUERY(Request_Import!A989:H989, ""Select C"")"),"")</f>
        <v/>
      </c>
      <c r="D989" s="1" t="str">
        <f>IFERROR(__xludf.DUMMYFUNCTION(" QUERY(Request_Import!A989:H989, ""Select D"")"),"")</f>
        <v/>
      </c>
      <c r="E989" s="1" t="str">
        <f>IFERROR(__xludf.DUMMYFUNCTION(" QUERY(Request_Import!A989:H989, ""Select E"")"),"")</f>
        <v/>
      </c>
      <c r="F989" s="1" t="str">
        <f>IFERROR(__xludf.DUMMYFUNCTION(" QUERY(Request_Import!A989:H989, ""Select G"")"),"")</f>
        <v/>
      </c>
      <c r="G989" s="1" t="str">
        <f>IFERROR(__xludf.DUMMYFUNCTION(" QUERY(Request_Import!A989:H989, ""Select H"")"),"")</f>
        <v/>
      </c>
      <c r="H989" s="1" t="str">
        <f>IFERROR(__xludf.DUMMYFUNCTION(" IF(ISBLANK(B989), """", TIMEVALUE(ARRAYFORMULA(QUERY(Request_Import!D989:K989, ""Select I""))))"),"")</f>
        <v/>
      </c>
      <c r="I989" s="1" t="str">
        <f>IFERROR(__xludf.DUMMYFUNCTION(" QUERY(Request_Import!A989:J989, ""Select F"")"),"")</f>
        <v/>
      </c>
      <c r="J989" s="1" t="str">
        <f>IFERROR(__xludf.DUMMYFUNCTION(" QUERY(Request_Import!A989:J989, ""Select J"")"),"")</f>
        <v/>
      </c>
    </row>
    <row r="990">
      <c r="A990" s="9" t="str">
        <f t="array" ref="A990">IF(ISBLANK(B990), "", concatenate("R", ROW()))</f>
        <v/>
      </c>
      <c r="B990" s="9" t="str">
        <f>IFERROR(__xludf.DUMMYFUNCTION(" QUERY(Request_Import!A990:H990, ""Select B"")"),"")</f>
        <v/>
      </c>
      <c r="C990" s="1" t="str">
        <f>IFERROR(__xludf.DUMMYFUNCTION(" QUERY(Request_Import!A990:H990, ""Select C"")"),"")</f>
        <v/>
      </c>
      <c r="D990" s="1" t="str">
        <f>IFERROR(__xludf.DUMMYFUNCTION(" QUERY(Request_Import!A990:H990, ""Select D"")"),"")</f>
        <v/>
      </c>
      <c r="E990" s="1" t="str">
        <f>IFERROR(__xludf.DUMMYFUNCTION(" QUERY(Request_Import!A990:H990, ""Select E"")"),"")</f>
        <v/>
      </c>
      <c r="F990" s="1" t="str">
        <f>IFERROR(__xludf.DUMMYFUNCTION(" QUERY(Request_Import!A990:H990, ""Select G"")"),"")</f>
        <v/>
      </c>
      <c r="G990" s="1" t="str">
        <f>IFERROR(__xludf.DUMMYFUNCTION(" QUERY(Request_Import!A990:H990, ""Select H"")"),"")</f>
        <v/>
      </c>
      <c r="H990" s="1" t="str">
        <f>IFERROR(__xludf.DUMMYFUNCTION(" IF(ISBLANK(B990), """", TIMEVALUE(ARRAYFORMULA(QUERY(Request_Import!D990:K990, ""Select I""))))"),"")</f>
        <v/>
      </c>
      <c r="I990" s="1" t="str">
        <f>IFERROR(__xludf.DUMMYFUNCTION(" QUERY(Request_Import!A990:J990, ""Select F"")"),"")</f>
        <v/>
      </c>
      <c r="J990" s="1" t="str">
        <f>IFERROR(__xludf.DUMMYFUNCTION(" QUERY(Request_Import!A990:J990, ""Select J"")"),"")</f>
        <v/>
      </c>
    </row>
    <row r="991">
      <c r="A991" s="9" t="str">
        <f t="array" ref="A991">IF(ISBLANK(B991), "", concatenate("R", ROW()))</f>
        <v/>
      </c>
      <c r="B991" s="9" t="str">
        <f>IFERROR(__xludf.DUMMYFUNCTION(" QUERY(Request_Import!A991:H991, ""Select B"")"),"")</f>
        <v/>
      </c>
      <c r="C991" s="1" t="str">
        <f>IFERROR(__xludf.DUMMYFUNCTION(" QUERY(Request_Import!A991:H991, ""Select C"")"),"")</f>
        <v/>
      </c>
      <c r="D991" s="1" t="str">
        <f>IFERROR(__xludf.DUMMYFUNCTION(" QUERY(Request_Import!A991:H991, ""Select D"")"),"")</f>
        <v/>
      </c>
      <c r="E991" s="1" t="str">
        <f>IFERROR(__xludf.DUMMYFUNCTION(" QUERY(Request_Import!A991:H991, ""Select E"")"),"")</f>
        <v/>
      </c>
      <c r="F991" s="1" t="str">
        <f>IFERROR(__xludf.DUMMYFUNCTION(" QUERY(Request_Import!A991:H991, ""Select G"")"),"")</f>
        <v/>
      </c>
      <c r="G991" s="1" t="str">
        <f>IFERROR(__xludf.DUMMYFUNCTION(" QUERY(Request_Import!A991:H991, ""Select H"")"),"")</f>
        <v/>
      </c>
      <c r="H991" s="1" t="str">
        <f>IFERROR(__xludf.DUMMYFUNCTION(" IF(ISBLANK(B991), """", TIMEVALUE(ARRAYFORMULA(QUERY(Request_Import!D991:K991, ""Select I""))))"),"")</f>
        <v/>
      </c>
      <c r="I991" s="1" t="str">
        <f>IFERROR(__xludf.DUMMYFUNCTION(" QUERY(Request_Import!A991:J991, ""Select F"")"),"")</f>
        <v/>
      </c>
      <c r="J991" s="1" t="str">
        <f>IFERROR(__xludf.DUMMYFUNCTION(" QUERY(Request_Import!A991:J991, ""Select J"")"),"")</f>
        <v/>
      </c>
    </row>
    <row r="992">
      <c r="A992" s="9" t="str">
        <f t="array" ref="A992">IF(ISBLANK(B992), "", concatenate("R", ROW()))</f>
        <v/>
      </c>
      <c r="B992" s="9" t="str">
        <f>IFERROR(__xludf.DUMMYFUNCTION(" QUERY(Request_Import!A992:H992, ""Select B"")"),"")</f>
        <v/>
      </c>
      <c r="C992" s="1" t="str">
        <f>IFERROR(__xludf.DUMMYFUNCTION(" QUERY(Request_Import!A992:H992, ""Select C"")"),"")</f>
        <v/>
      </c>
      <c r="D992" s="1" t="str">
        <f>IFERROR(__xludf.DUMMYFUNCTION(" QUERY(Request_Import!A992:H992, ""Select D"")"),"")</f>
        <v/>
      </c>
      <c r="E992" s="1" t="str">
        <f>IFERROR(__xludf.DUMMYFUNCTION(" QUERY(Request_Import!A992:H992, ""Select E"")"),"")</f>
        <v/>
      </c>
      <c r="F992" s="1" t="str">
        <f>IFERROR(__xludf.DUMMYFUNCTION(" QUERY(Request_Import!A992:H992, ""Select G"")"),"")</f>
        <v/>
      </c>
      <c r="G992" s="1" t="str">
        <f>IFERROR(__xludf.DUMMYFUNCTION(" QUERY(Request_Import!A992:H992, ""Select H"")"),"")</f>
        <v/>
      </c>
      <c r="H992" s="1" t="str">
        <f>IFERROR(__xludf.DUMMYFUNCTION(" IF(ISBLANK(B992), """", TIMEVALUE(ARRAYFORMULA(QUERY(Request_Import!D992:K992, ""Select I""))))"),"")</f>
        <v/>
      </c>
      <c r="I992" s="1" t="str">
        <f>IFERROR(__xludf.DUMMYFUNCTION(" QUERY(Request_Import!A992:J992, ""Select F"")"),"")</f>
        <v/>
      </c>
      <c r="J992" s="1" t="str">
        <f>IFERROR(__xludf.DUMMYFUNCTION(" QUERY(Request_Import!A992:J992, ""Select J"")"),"")</f>
        <v/>
      </c>
    </row>
    <row r="993">
      <c r="A993" s="9" t="str">
        <f t="array" ref="A993">IF(ISBLANK(B993), "", concatenate("R", ROW()))</f>
        <v/>
      </c>
      <c r="B993" s="9" t="str">
        <f>IFERROR(__xludf.DUMMYFUNCTION(" QUERY(Request_Import!A993:H993, ""Select B"")"),"")</f>
        <v/>
      </c>
      <c r="C993" s="1" t="str">
        <f>IFERROR(__xludf.DUMMYFUNCTION(" QUERY(Request_Import!A993:H993, ""Select C"")"),"")</f>
        <v/>
      </c>
      <c r="D993" s="1" t="str">
        <f>IFERROR(__xludf.DUMMYFUNCTION(" QUERY(Request_Import!A993:H993, ""Select D"")"),"")</f>
        <v/>
      </c>
      <c r="E993" s="1" t="str">
        <f>IFERROR(__xludf.DUMMYFUNCTION(" QUERY(Request_Import!A993:H993, ""Select E"")"),"")</f>
        <v/>
      </c>
      <c r="F993" s="1" t="str">
        <f>IFERROR(__xludf.DUMMYFUNCTION(" QUERY(Request_Import!A993:H993, ""Select G"")"),"")</f>
        <v/>
      </c>
      <c r="G993" s="1" t="str">
        <f>IFERROR(__xludf.DUMMYFUNCTION(" QUERY(Request_Import!A993:H993, ""Select H"")"),"")</f>
        <v/>
      </c>
      <c r="H993" s="1" t="str">
        <f>IFERROR(__xludf.DUMMYFUNCTION(" IF(ISBLANK(B993), """", TIMEVALUE(ARRAYFORMULA(QUERY(Request_Import!D993:K993, ""Select I""))))"),"")</f>
        <v/>
      </c>
      <c r="I993" s="1" t="str">
        <f>IFERROR(__xludf.DUMMYFUNCTION(" QUERY(Request_Import!A993:J993, ""Select F"")"),"")</f>
        <v/>
      </c>
      <c r="J993" s="1" t="str">
        <f>IFERROR(__xludf.DUMMYFUNCTION(" QUERY(Request_Import!A993:J993, ""Select J"")"),"")</f>
        <v/>
      </c>
    </row>
    <row r="994">
      <c r="A994" s="9" t="str">
        <f t="array" ref="A994">IF(ISBLANK(B994), "", concatenate("R", ROW()))</f>
        <v/>
      </c>
      <c r="B994" s="9" t="str">
        <f>IFERROR(__xludf.DUMMYFUNCTION(" QUERY(Request_Import!A994:H994, ""Select B"")"),"")</f>
        <v/>
      </c>
      <c r="C994" s="1" t="str">
        <f>IFERROR(__xludf.DUMMYFUNCTION(" QUERY(Request_Import!A994:H994, ""Select C"")"),"")</f>
        <v/>
      </c>
      <c r="D994" s="1" t="str">
        <f>IFERROR(__xludf.DUMMYFUNCTION(" QUERY(Request_Import!A994:H994, ""Select D"")"),"")</f>
        <v/>
      </c>
      <c r="E994" s="1" t="str">
        <f>IFERROR(__xludf.DUMMYFUNCTION(" QUERY(Request_Import!A994:H994, ""Select E"")"),"")</f>
        <v/>
      </c>
      <c r="F994" s="1" t="str">
        <f>IFERROR(__xludf.DUMMYFUNCTION(" QUERY(Request_Import!A994:H994, ""Select G"")"),"")</f>
        <v/>
      </c>
      <c r="G994" s="1" t="str">
        <f>IFERROR(__xludf.DUMMYFUNCTION(" QUERY(Request_Import!A994:H994, ""Select H"")"),"")</f>
        <v/>
      </c>
      <c r="H994" s="1" t="str">
        <f>IFERROR(__xludf.DUMMYFUNCTION(" IF(ISBLANK(B994), """", TIMEVALUE(ARRAYFORMULA(QUERY(Request_Import!D994:K994, ""Select I""))))"),"")</f>
        <v/>
      </c>
      <c r="I994" s="1" t="str">
        <f>IFERROR(__xludf.DUMMYFUNCTION(" QUERY(Request_Import!A994:J994, ""Select F"")"),"")</f>
        <v/>
      </c>
      <c r="J994" s="1" t="str">
        <f>IFERROR(__xludf.DUMMYFUNCTION(" QUERY(Request_Import!A994:J994, ""Select J"")"),"")</f>
        <v/>
      </c>
    </row>
    <row r="995">
      <c r="A995" s="9" t="str">
        <f t="array" ref="A995">IF(ISBLANK(B995), "", concatenate("R", ROW()))</f>
        <v/>
      </c>
      <c r="B995" s="9" t="str">
        <f>IFERROR(__xludf.DUMMYFUNCTION(" QUERY(Request_Import!A995:H995, ""Select B"")"),"")</f>
        <v/>
      </c>
      <c r="C995" s="1" t="str">
        <f>IFERROR(__xludf.DUMMYFUNCTION(" QUERY(Request_Import!A995:H995, ""Select C"")"),"")</f>
        <v/>
      </c>
      <c r="D995" s="1" t="str">
        <f>IFERROR(__xludf.DUMMYFUNCTION(" QUERY(Request_Import!A995:H995, ""Select D"")"),"")</f>
        <v/>
      </c>
      <c r="E995" s="1" t="str">
        <f>IFERROR(__xludf.DUMMYFUNCTION(" QUERY(Request_Import!A995:H995, ""Select E"")"),"")</f>
        <v/>
      </c>
      <c r="F995" s="1" t="str">
        <f>IFERROR(__xludf.DUMMYFUNCTION(" QUERY(Request_Import!A995:H995, ""Select G"")"),"")</f>
        <v/>
      </c>
      <c r="G995" s="1" t="str">
        <f>IFERROR(__xludf.DUMMYFUNCTION(" QUERY(Request_Import!A995:H995, ""Select H"")"),"")</f>
        <v/>
      </c>
      <c r="H995" s="1" t="str">
        <f>IFERROR(__xludf.DUMMYFUNCTION(" IF(ISBLANK(B995), """", TIMEVALUE(ARRAYFORMULA(QUERY(Request_Import!D995:K995, ""Select I""))))"),"")</f>
        <v/>
      </c>
      <c r="I995" s="1" t="str">
        <f>IFERROR(__xludf.DUMMYFUNCTION(" QUERY(Request_Import!A995:J995, ""Select F"")"),"")</f>
        <v/>
      </c>
      <c r="J995" s="1" t="str">
        <f>IFERROR(__xludf.DUMMYFUNCTION(" QUERY(Request_Import!A995:J995, ""Select J"")"),"")</f>
        <v/>
      </c>
    </row>
    <row r="996">
      <c r="A996" s="9" t="str">
        <f t="array" ref="A996">IF(ISBLANK(B996), "", concatenate("R", ROW()))</f>
        <v/>
      </c>
      <c r="B996" s="9" t="str">
        <f>IFERROR(__xludf.DUMMYFUNCTION(" QUERY(Request_Import!A996:H996, ""Select B"")"),"")</f>
        <v/>
      </c>
      <c r="C996" s="1" t="str">
        <f>IFERROR(__xludf.DUMMYFUNCTION(" QUERY(Request_Import!A996:H996, ""Select C"")"),"")</f>
        <v/>
      </c>
      <c r="D996" s="1" t="str">
        <f>IFERROR(__xludf.DUMMYFUNCTION(" QUERY(Request_Import!A996:H996, ""Select D"")"),"")</f>
        <v/>
      </c>
      <c r="E996" s="1" t="str">
        <f>IFERROR(__xludf.DUMMYFUNCTION(" QUERY(Request_Import!A996:H996, ""Select E"")"),"")</f>
        <v/>
      </c>
      <c r="F996" s="1" t="str">
        <f>IFERROR(__xludf.DUMMYFUNCTION(" QUERY(Request_Import!A996:H996, ""Select G"")"),"")</f>
        <v/>
      </c>
      <c r="G996" s="1" t="str">
        <f>IFERROR(__xludf.DUMMYFUNCTION(" QUERY(Request_Import!A996:H996, ""Select H"")"),"")</f>
        <v/>
      </c>
      <c r="H996" s="1" t="str">
        <f>IFERROR(__xludf.DUMMYFUNCTION(" IF(ISBLANK(B996), """", TIMEVALUE(ARRAYFORMULA(QUERY(Request_Import!D996:K996, ""Select I""))))"),"")</f>
        <v/>
      </c>
      <c r="I996" s="1" t="str">
        <f>IFERROR(__xludf.DUMMYFUNCTION(" QUERY(Request_Import!A996:J996, ""Select F"")"),"")</f>
        <v/>
      </c>
      <c r="J996" s="1" t="str">
        <f>IFERROR(__xludf.DUMMYFUNCTION(" QUERY(Request_Import!A996:J996, ""Select J"")"),"")</f>
        <v/>
      </c>
    </row>
    <row r="997">
      <c r="A997" s="9" t="str">
        <f t="array" ref="A997">IF(ISBLANK(B997), "", concatenate("R", ROW()))</f>
        <v/>
      </c>
      <c r="B997" s="9" t="str">
        <f>IFERROR(__xludf.DUMMYFUNCTION(" QUERY(Request_Import!A997:H997, ""Select B"")"),"")</f>
        <v/>
      </c>
      <c r="C997" s="1" t="str">
        <f>IFERROR(__xludf.DUMMYFUNCTION(" QUERY(Request_Import!A997:H997, ""Select C"")"),"")</f>
        <v/>
      </c>
      <c r="D997" s="1" t="str">
        <f>IFERROR(__xludf.DUMMYFUNCTION(" QUERY(Request_Import!A997:H997, ""Select D"")"),"")</f>
        <v/>
      </c>
      <c r="E997" s="1" t="str">
        <f>IFERROR(__xludf.DUMMYFUNCTION(" QUERY(Request_Import!A997:H997, ""Select E"")"),"")</f>
        <v/>
      </c>
      <c r="F997" s="1" t="str">
        <f>IFERROR(__xludf.DUMMYFUNCTION(" QUERY(Request_Import!A997:H997, ""Select G"")"),"")</f>
        <v/>
      </c>
      <c r="G997" s="1" t="str">
        <f>IFERROR(__xludf.DUMMYFUNCTION(" QUERY(Request_Import!A997:H997, ""Select H"")"),"")</f>
        <v/>
      </c>
      <c r="H997" s="1" t="str">
        <f>IFERROR(__xludf.DUMMYFUNCTION(" IF(ISBLANK(B997), """", TIMEVALUE(ARRAYFORMULA(QUERY(Request_Import!D997:K997, ""Select I""))))"),"")</f>
        <v/>
      </c>
      <c r="I997" s="1" t="str">
        <f>IFERROR(__xludf.DUMMYFUNCTION(" QUERY(Request_Import!A997:J997, ""Select F"")"),"")</f>
        <v/>
      </c>
      <c r="J997" s="1" t="str">
        <f>IFERROR(__xludf.DUMMYFUNCTION(" QUERY(Request_Import!A997:J997, ""Select J"")"),"")</f>
        <v/>
      </c>
    </row>
    <row r="998">
      <c r="A998" s="9" t="str">
        <f t="array" ref="A998">IF(ISBLANK(B998), "", concatenate("R", ROW()))</f>
        <v/>
      </c>
      <c r="B998" s="9" t="str">
        <f>IFERROR(__xludf.DUMMYFUNCTION(" QUERY(Request_Import!A998:H998, ""Select B"")"),"")</f>
        <v/>
      </c>
      <c r="C998" s="1" t="str">
        <f>IFERROR(__xludf.DUMMYFUNCTION(" QUERY(Request_Import!A998:H998, ""Select C"")"),"")</f>
        <v/>
      </c>
      <c r="D998" s="1" t="str">
        <f>IFERROR(__xludf.DUMMYFUNCTION(" QUERY(Request_Import!A998:H998, ""Select D"")"),"")</f>
        <v/>
      </c>
      <c r="E998" s="1" t="str">
        <f>IFERROR(__xludf.DUMMYFUNCTION(" QUERY(Request_Import!A998:H998, ""Select E"")"),"")</f>
        <v/>
      </c>
      <c r="F998" s="1" t="str">
        <f>IFERROR(__xludf.DUMMYFUNCTION(" QUERY(Request_Import!A998:H998, ""Select G"")"),"")</f>
        <v/>
      </c>
      <c r="G998" s="1" t="str">
        <f>IFERROR(__xludf.DUMMYFUNCTION(" QUERY(Request_Import!A998:H998, ""Select H"")"),"")</f>
        <v/>
      </c>
      <c r="H998" s="1" t="str">
        <f>IFERROR(__xludf.DUMMYFUNCTION(" IF(ISBLANK(B998), """", TIMEVALUE(ARRAYFORMULA(QUERY(Request_Import!D998:K998, ""Select I""))))"),"")</f>
        <v/>
      </c>
      <c r="I998" s="1" t="str">
        <f>IFERROR(__xludf.DUMMYFUNCTION(" QUERY(Request_Import!A998:J998, ""Select F"")"),"")</f>
        <v/>
      </c>
      <c r="J998" s="1" t="str">
        <f>IFERROR(__xludf.DUMMYFUNCTION(" QUERY(Request_Import!A998:J998, ""Select J"")"),"")</f>
        <v/>
      </c>
    </row>
    <row r="999">
      <c r="A999" s="9" t="str">
        <f t="array" ref="A999">IF(ISBLANK(B999), "", concatenate("R", ROW()))</f>
        <v/>
      </c>
      <c r="B999" s="9" t="str">
        <f>IFERROR(__xludf.DUMMYFUNCTION(" QUERY(Request_Import!A999:H999, ""Select B"")"),"")</f>
        <v/>
      </c>
      <c r="C999" s="1" t="str">
        <f>IFERROR(__xludf.DUMMYFUNCTION(" QUERY(Request_Import!A999:H999, ""Select C"")"),"")</f>
        <v/>
      </c>
      <c r="D999" s="1" t="str">
        <f>IFERROR(__xludf.DUMMYFUNCTION(" QUERY(Request_Import!A999:H999, ""Select D"")"),"")</f>
        <v/>
      </c>
      <c r="E999" s="1" t="str">
        <f>IFERROR(__xludf.DUMMYFUNCTION(" QUERY(Request_Import!A999:H999, ""Select E"")"),"")</f>
        <v/>
      </c>
      <c r="F999" s="1" t="str">
        <f>IFERROR(__xludf.DUMMYFUNCTION(" QUERY(Request_Import!A999:H999, ""Select G"")"),"")</f>
        <v/>
      </c>
      <c r="G999" s="1" t="str">
        <f>IFERROR(__xludf.DUMMYFUNCTION(" QUERY(Request_Import!A999:H999, ""Select H"")"),"")</f>
        <v/>
      </c>
      <c r="H999" s="1" t="str">
        <f>IFERROR(__xludf.DUMMYFUNCTION(" IF(ISBLANK(B999), """", TIMEVALUE(ARRAYFORMULA(QUERY(Request_Import!D999:K999, ""Select I""))))"),"")</f>
        <v/>
      </c>
      <c r="I999" s="1" t="str">
        <f>IFERROR(__xludf.DUMMYFUNCTION(" QUERY(Request_Import!A999:J999, ""Select F"")"),"")</f>
        <v/>
      </c>
      <c r="J999" s="1" t="str">
        <f>IFERROR(__xludf.DUMMYFUNCTION(" QUERY(Request_Import!A999:J999, ""Select J"")"),"")</f>
        <v/>
      </c>
    </row>
    <row r="1000">
      <c r="A1000" s="9" t="str">
        <f t="array" ref="A1000">IF(ISBLANK(B1000), "", concatenate("R", ROW()))</f>
        <v/>
      </c>
      <c r="B1000" s="9" t="str">
        <f>IFERROR(__xludf.DUMMYFUNCTION(" QUERY(Request_Import!A1000:H1000, ""Select B"")"),"")</f>
        <v/>
      </c>
      <c r="C1000" s="1" t="str">
        <f>IFERROR(__xludf.DUMMYFUNCTION(" QUERY(Request_Import!A1000:H1000, ""Select C"")"),"")</f>
        <v/>
      </c>
      <c r="D1000" s="1" t="str">
        <f>IFERROR(__xludf.DUMMYFUNCTION(" QUERY(Request_Import!A1000:H1000, ""Select D"")"),"")</f>
        <v/>
      </c>
      <c r="E1000" s="1" t="str">
        <f>IFERROR(__xludf.DUMMYFUNCTION(" QUERY(Request_Import!A1000:H1000, ""Select E"")"),"")</f>
        <v/>
      </c>
      <c r="F1000" s="1" t="str">
        <f>IFERROR(__xludf.DUMMYFUNCTION(" QUERY(Request_Import!A1000:H1000, ""Select G"")"),"")</f>
        <v/>
      </c>
      <c r="G1000" s="1" t="str">
        <f>IFERROR(__xludf.DUMMYFUNCTION(" QUERY(Request_Import!A1000:H1000, ""Select H"")"),"")</f>
        <v/>
      </c>
      <c r="H1000" s="1" t="str">
        <f>IFERROR(__xludf.DUMMYFUNCTION(" IF(ISBLANK(B1000), """", TIMEVALUE(ARRAYFORMULA(QUERY(Request_Import!D1000:K1000, ""Select I""))))"),"")</f>
        <v/>
      </c>
      <c r="I1000" s="1" t="str">
        <f>IFERROR(__xludf.DUMMYFUNCTION(" QUERY(Request_Import!A1000:J1000, ""Select F"")"),"")</f>
        <v/>
      </c>
      <c r="J1000" s="1" t="str">
        <f>IFERROR(__xludf.DUMMYFUNCTION(" QUERY(Request_Import!A1000:J1000, ""Select J"")"),"")</f>
        <v/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145</v>
      </c>
      <c r="B1" s="8" t="s">
        <v>18</v>
      </c>
      <c r="C1" s="8" t="s">
        <v>146</v>
      </c>
      <c r="D1" s="8" t="s">
        <v>12</v>
      </c>
      <c r="E1" s="8" t="s">
        <v>147</v>
      </c>
      <c r="F1" s="10" t="s">
        <v>41</v>
      </c>
      <c r="G1" s="11" t="s">
        <v>151</v>
      </c>
      <c r="H1" s="11" t="s">
        <v>36</v>
      </c>
      <c r="I1" s="11" t="s">
        <v>14</v>
      </c>
      <c r="J1" s="11" t="s">
        <v>19</v>
      </c>
      <c r="K1" s="11" t="s">
        <v>44</v>
      </c>
      <c r="L1" s="8" t="s">
        <v>152</v>
      </c>
      <c r="M1" s="8" t="s">
        <v>37</v>
      </c>
      <c r="N1" s="8" t="s">
        <v>15</v>
      </c>
      <c r="O1" s="8" t="s">
        <v>107</v>
      </c>
      <c r="P1" s="8" t="s">
        <v>25</v>
      </c>
      <c r="Q1" s="8" t="s">
        <v>29</v>
      </c>
      <c r="R1" s="8" t="s">
        <v>20</v>
      </c>
      <c r="S1" s="8" t="s">
        <v>70</v>
      </c>
      <c r="T1" s="8" t="s">
        <v>153</v>
      </c>
      <c r="U1" s="8" t="s">
        <v>154</v>
      </c>
      <c r="V1" s="8" t="s">
        <v>155</v>
      </c>
      <c r="W1" s="8" t="s">
        <v>156</v>
      </c>
      <c r="X1" s="8" t="s">
        <v>157</v>
      </c>
      <c r="Y1" s="8" t="s">
        <v>158</v>
      </c>
    </row>
    <row r="2">
      <c r="A2" s="1" t="str">
        <f t="array" ref="A2">IF(ISBLANK(B2), "", concatenate("V", ROW()))</f>
        <v>V2</v>
      </c>
      <c r="B2" s="1" t="str">
        <f>IFERROR(__xludf.DUMMYFUNCTION(" QUERY(Volunteer_Import!A2:H2, ""Select B"")"),"yop@yopmail.com")</f>
        <v>yop@yopmail.com</v>
      </c>
      <c r="C2" s="1" t="str">
        <f>IFERROR(__xludf.DUMMYFUNCTION(" IF(ISBLANK(B2), """", QUERY(Volunteer_Import!B2:I2, ""Select C""))"),"Volunteer1")</f>
        <v>Volunteer1</v>
      </c>
      <c r="D2" s="1">
        <f>IFERROR(__xludf.DUMMYFUNCTION(" IF(ISBLANK(B2), """", QUERY(Volunteer_Import!B2:I2, ""Select D""))"),123.0)</f>
        <v>123</v>
      </c>
      <c r="E2" s="1" t="str">
        <f>IFERROR(__xludf.DUMMYFUNCTION(" IF(ISBLANK(B2), """", QUERY(Volunteer_Import!B2:I2, ""Select E""))"),"Email")</f>
        <v>Email</v>
      </c>
      <c r="F2" s="9">
        <f> IF(ISBLANK(B2), "", COUNTIF(Volunteer_Import!F2, "*Central Berkeley Trader Joe’s*"))</f>
        <v>1</v>
      </c>
      <c r="G2" s="1">
        <f> IF(ISBLANK(B2), "", COUNTIF(Volunteer_Import!F2, "*North Berkeley Safeway*"))</f>
        <v>0</v>
      </c>
      <c r="H2" s="1">
        <f> IF(ISBLANK(B2), "", COUNTIF(Volunteer_Import!F2, "*North Berkeley Trader Joe’s*"))</f>
        <v>1</v>
      </c>
      <c r="I2" s="9">
        <f> IF(ISBLANK(B2), "", COUNTIF(Volunteer_Import!F2, "*South Berkeley Berkeley Bowl*"))</f>
        <v>0</v>
      </c>
      <c r="J2" s="1">
        <f> IF(ISBLANK(B2), "", COUNTIF(Volunteer_Import!F2, "*South Berkeley/Oakland Safeway*"))</f>
        <v>1</v>
      </c>
      <c r="K2" s="1">
        <f> IF(ISBLANK(B2), "", COUNTIF(Volunteer_Import!F2, "*Southwest Berkeley Berkeley Bowl*"))</f>
        <v>0</v>
      </c>
      <c r="L2" s="1">
        <f> IF(ISBLANK(B2), "", COUNTIF(Volunteer_Import!F2, "*Other (open to local stores unlisted above)*"))</f>
        <v>1</v>
      </c>
      <c r="M2" s="19">
        <f> IF(ISBLANK(B2), "", COUNTIF(Volunteer_Import!G2, "*Monday*"))</f>
        <v>0</v>
      </c>
      <c r="N2" s="19">
        <f> IF(ISBLANK(B2), "", COUNTIF(Volunteer_Import!G2, "*Tuesday*"))</f>
        <v>0</v>
      </c>
      <c r="O2" s="19">
        <f> IF(ISBLANK(B2), "", COUNTIF(Volunteer_Import!G2, "*Wednesday*"))</f>
        <v>1</v>
      </c>
      <c r="P2" s="19">
        <f> IF(ISBLANK(B2), "", COUNTIF(Volunteer_Import!G2, "*Thursday*"))</f>
        <v>1</v>
      </c>
      <c r="Q2" s="19">
        <f> IF(ISBLANK(B2), "", COUNTIF(Volunteer_Import!G2, "*Friday*"))</f>
        <v>0</v>
      </c>
      <c r="R2" s="19">
        <f> IF(ISBLANK(B2), "", COUNTIF(Volunteer_Import!G2, "*Saturday*"))</f>
        <v>1</v>
      </c>
      <c r="S2" s="19">
        <f> IF(ISBLANK(B2), "", COUNTIF(Volunteer_Import!G2, "*Sunday*"))</f>
        <v>0</v>
      </c>
      <c r="T2" s="1">
        <f> IF(ISBLANK(B2), "", COUNTIF(Volunteer_Import!H2, "*6am - 8am*"))</f>
        <v>0</v>
      </c>
      <c r="U2" s="19">
        <f> IF(ISBLANK(B2), "", COUNTIF(Volunteer_Import!H2, "*8am - 12pm*"))</f>
        <v>1</v>
      </c>
      <c r="V2" s="19">
        <f> IF(ISBLANK(B2), "", COUNTIF(Volunteer_Import!H2, "*12pm - 3pm*"))</f>
        <v>1</v>
      </c>
      <c r="W2" s="19">
        <f> IF(ISBLANK(B2), "", COUNTIF(Volunteer_Import!H2, "*3pm - 6pm*"))</f>
        <v>0</v>
      </c>
      <c r="X2" s="19">
        <f> IF(ISBLANK(B2), "", COUNTIF(Volunteer_Import!H2, "*6pm - 9pm*"))</f>
        <v>0</v>
      </c>
      <c r="Y2" s="19">
        <f> IF(ISBLANK(B2), "", COUNTIF(Volunteer_Import!H2, "*9pm - 11pm*"))</f>
        <v>1</v>
      </c>
    </row>
    <row r="3">
      <c r="A3" s="1" t="str">
        <f t="array" ref="A3">IF(ISBLANK(B3), "", concatenate("V", ROW()))</f>
        <v>V3</v>
      </c>
      <c r="B3" s="1" t="str">
        <f>IFERROR(__xludf.DUMMYFUNCTION(" QUERY(Volunteer_Import!A3:H3, ""Select B"")"),"yop@yopmail.com")</f>
        <v>yop@yopmail.com</v>
      </c>
      <c r="C3" s="1" t="str">
        <f>IFERROR(__xludf.DUMMYFUNCTION(" IF(ISBLANK(B3), """", QUERY(Volunteer_Import!B3:I3, ""Select C""))"),"Volunteer2")</f>
        <v>Volunteer2</v>
      </c>
      <c r="D3" s="1">
        <f>IFERROR(__xludf.DUMMYFUNCTION(" IF(ISBLANK(B3), """", QUERY(Volunteer_Import!B3:I3, ""Select D""))"),123.0)</f>
        <v>123</v>
      </c>
      <c r="E3" s="1" t="str">
        <f>IFERROR(__xludf.DUMMYFUNCTION(" IF(ISBLANK(B3), """", QUERY(Volunteer_Import!B3:I3, ""Select E""))"),"Phone")</f>
        <v>Phone</v>
      </c>
      <c r="F3" s="9">
        <f> IF(ISBLANK(B3), "", COUNTIF(Volunteer_Import!F3, "*Central Berkeley Trader Joe’s*"))</f>
        <v>1</v>
      </c>
      <c r="G3" s="1">
        <f> IF(ISBLANK(B3), "", COUNTIF(Volunteer_Import!F3, "*North Berkeley Safeway*"))</f>
        <v>1</v>
      </c>
      <c r="H3" s="1">
        <f> IF(ISBLANK(B3), "", COUNTIF(Volunteer_Import!F3, "*North Berkeley Trader Joe’s*"))</f>
        <v>0</v>
      </c>
      <c r="I3" s="9">
        <f> IF(ISBLANK(B3), "", COUNTIF(Volunteer_Import!F3, "*South Berkeley Berkeley Bowl*"))</f>
        <v>1</v>
      </c>
      <c r="J3" s="1">
        <f> IF(ISBLANK(B3), "", COUNTIF(Volunteer_Import!F3, "*South Berkeley/Oakland Safeway*"))</f>
        <v>1</v>
      </c>
      <c r="K3" s="1">
        <f> IF(ISBLANK(B3), "", COUNTIF(Volunteer_Import!F3, "*Southwest Berkeley Berkeley Bowl*"))</f>
        <v>0</v>
      </c>
      <c r="L3" s="1">
        <f> IF(ISBLANK(B3), "", COUNTIF(Volunteer_Import!F3, "*Other (open to local stores unlisted above)*"))</f>
        <v>0</v>
      </c>
      <c r="M3" s="19">
        <f> IF(ISBLANK(B3), "", COUNTIF(Volunteer_Import!G3, "*Monday*"))</f>
        <v>1</v>
      </c>
      <c r="N3" s="19">
        <f> IF(ISBLANK(B3), "", COUNTIF(Volunteer_Import!G3, "*Tuesday*"))</f>
        <v>1</v>
      </c>
      <c r="O3" s="19">
        <f> IF(ISBLANK(B3), "", COUNTIF(Volunteer_Import!G3, "*Wednesday*"))</f>
        <v>0</v>
      </c>
      <c r="P3" s="19">
        <f> IF(ISBLANK(B3), "", COUNTIF(Volunteer_Import!G3, "*Thursday*"))</f>
        <v>0</v>
      </c>
      <c r="Q3" s="19">
        <f> IF(ISBLANK(B3), "", COUNTIF(Volunteer_Import!G3, "*Friday*"))</f>
        <v>1</v>
      </c>
      <c r="R3" s="19">
        <f> IF(ISBLANK(B3), "", COUNTIF(Volunteer_Import!G3, "*Saturday*"))</f>
        <v>1</v>
      </c>
      <c r="S3" s="19">
        <f> IF(ISBLANK(B3), "", COUNTIF(Volunteer_Import!G3, "*Sunday*"))</f>
        <v>1</v>
      </c>
      <c r="T3" s="1">
        <f> IF(ISBLANK(B3), "", COUNTIF(Volunteer_Import!H3, "*6am - 8am*"))</f>
        <v>1</v>
      </c>
      <c r="U3" s="19">
        <f> IF(ISBLANK(B3), "", COUNTIF(Volunteer_Import!H3, "*8am - 12pm*"))</f>
        <v>1</v>
      </c>
      <c r="V3" s="19">
        <f> IF(ISBLANK(B3), "", COUNTIF(Volunteer_Import!H3, "*12pm - 3pm*"))</f>
        <v>0</v>
      </c>
      <c r="W3" s="19">
        <f> IF(ISBLANK(B3), "", COUNTIF(Volunteer_Import!H3, "*3pm - 6pm*"))</f>
        <v>1</v>
      </c>
      <c r="X3" s="19">
        <f> IF(ISBLANK(B3), "", COUNTIF(Volunteer_Import!H3, "*6pm - 9pm*"))</f>
        <v>1</v>
      </c>
      <c r="Y3" s="19">
        <f> IF(ISBLANK(B3), "", COUNTIF(Volunteer_Import!H3, "*9pm - 11pm*"))</f>
        <v>0</v>
      </c>
    </row>
    <row r="4">
      <c r="A4" s="1" t="str">
        <f t="array" ref="A4">IF(ISBLANK(B4), "", concatenate("V", ROW()))</f>
        <v>V4</v>
      </c>
      <c r="B4" s="1" t="str">
        <f>IFERROR(__xludf.DUMMYFUNCTION(" QUERY(Volunteer_Import!A4:H4, ""Select B"")"),"yop@yopmail.com")</f>
        <v>yop@yopmail.com</v>
      </c>
      <c r="C4" s="1" t="str">
        <f>IFERROR(__xludf.DUMMYFUNCTION(" IF(ISBLANK(B4), """", QUERY(Volunteer_Import!B4:I4, ""Select C""))"),"Volunteer3")</f>
        <v>Volunteer3</v>
      </c>
      <c r="D4" s="1">
        <f>IFERROR(__xludf.DUMMYFUNCTION(" IF(ISBLANK(B4), """", QUERY(Volunteer_Import!B4:I4, ""Select D""))"),134.0)</f>
        <v>134</v>
      </c>
      <c r="E4" s="1" t="str">
        <f>IFERROR(__xludf.DUMMYFUNCTION(" IF(ISBLANK(B4), """", QUERY(Volunteer_Import!B4:I4, ""Select E""))"),"Email")</f>
        <v>Email</v>
      </c>
      <c r="F4" s="9">
        <f> IF(ISBLANK(B4), "", COUNTIF(Volunteer_Import!F4, "*Central Berkeley Trader Joe’s*"))</f>
        <v>1</v>
      </c>
      <c r="G4" s="1">
        <f> IF(ISBLANK(B4), "", COUNTIF(Volunteer_Import!F4, "*North Berkeley Safeway*"))</f>
        <v>1</v>
      </c>
      <c r="H4" s="1">
        <f> IF(ISBLANK(B4), "", COUNTIF(Volunteer_Import!F4, "*North Berkeley Trader Joe’s*"))</f>
        <v>0</v>
      </c>
      <c r="I4" s="9">
        <f> IF(ISBLANK(B4), "", COUNTIF(Volunteer_Import!F4, "*South Berkeley Berkeley Bowl*"))</f>
        <v>1</v>
      </c>
      <c r="J4" s="1">
        <f> IF(ISBLANK(B4), "", COUNTIF(Volunteer_Import!F4, "*South Berkeley/Oakland Safeway*"))</f>
        <v>1</v>
      </c>
      <c r="K4" s="1">
        <f> IF(ISBLANK(B4), "", COUNTIF(Volunteer_Import!F4, "*Southwest Berkeley Berkeley Bowl*"))</f>
        <v>0</v>
      </c>
      <c r="L4" s="1">
        <f> IF(ISBLANK(B4), "", COUNTIF(Volunteer_Import!F4, "*Other (open to local stores unlisted above)*"))</f>
        <v>1</v>
      </c>
      <c r="M4" s="19">
        <f> IF(ISBLANK(B4), "", COUNTIF(Volunteer_Import!G4, "*Monday*"))</f>
        <v>1</v>
      </c>
      <c r="N4" s="19">
        <f> IF(ISBLANK(B4), "", COUNTIF(Volunteer_Import!G4, "*Tuesday*"))</f>
        <v>0</v>
      </c>
      <c r="O4" s="19">
        <f> IF(ISBLANK(B4), "", COUNTIF(Volunteer_Import!G4, "*Wednesday*"))</f>
        <v>1</v>
      </c>
      <c r="P4" s="19">
        <f> IF(ISBLANK(B4), "", COUNTIF(Volunteer_Import!G4, "*Thursday*"))</f>
        <v>1</v>
      </c>
      <c r="Q4" s="19">
        <f> IF(ISBLANK(B4), "", COUNTIF(Volunteer_Import!G4, "*Friday*"))</f>
        <v>1</v>
      </c>
      <c r="R4" s="19">
        <f> IF(ISBLANK(B4), "", COUNTIF(Volunteer_Import!G4, "*Saturday*"))</f>
        <v>0</v>
      </c>
      <c r="S4" s="19">
        <f> IF(ISBLANK(B4), "", COUNTIF(Volunteer_Import!G4, "*Sunday*"))</f>
        <v>1</v>
      </c>
      <c r="T4" s="1">
        <f> IF(ISBLANK(B4), "", COUNTIF(Volunteer_Import!H4, "*6am - 8am*"))</f>
        <v>0</v>
      </c>
      <c r="U4" s="19">
        <f> IF(ISBLANK(B4), "", COUNTIF(Volunteer_Import!H4, "*8am - 12pm*"))</f>
        <v>1</v>
      </c>
      <c r="V4" s="19">
        <f> IF(ISBLANK(B4), "", COUNTIF(Volunteer_Import!H4, "*12pm - 3pm*"))</f>
        <v>1</v>
      </c>
      <c r="W4" s="19">
        <f> IF(ISBLANK(B4), "", COUNTIF(Volunteer_Import!H4, "*3pm - 6pm*"))</f>
        <v>1</v>
      </c>
      <c r="X4" s="19">
        <f> IF(ISBLANK(B4), "", COUNTIF(Volunteer_Import!H4, "*6pm - 9pm*"))</f>
        <v>1</v>
      </c>
      <c r="Y4" s="19">
        <f> IF(ISBLANK(B4), "", COUNTIF(Volunteer_Import!H4, "*9pm - 11pm*"))</f>
        <v>1</v>
      </c>
    </row>
    <row r="5">
      <c r="A5" s="1" t="str">
        <f t="array" ref="A5">IF(ISBLANK(B5), "", concatenate("V", ROW()))</f>
        <v>V5</v>
      </c>
      <c r="B5" s="1" t="str">
        <f>IFERROR(__xludf.DUMMYFUNCTION(" QUERY(Volunteer_Import!A5:H5, ""Select B"")"),"yop@yopmail.com")</f>
        <v>yop@yopmail.com</v>
      </c>
      <c r="C5" s="1" t="str">
        <f>IFERROR(__xludf.DUMMYFUNCTION(" IF(ISBLANK(B5), """", QUERY(Volunteer_Import!B5:I5, ""Select C""))"),"Volunteer4")</f>
        <v>Volunteer4</v>
      </c>
      <c r="D5" s="1">
        <f>IFERROR(__xludf.DUMMYFUNCTION(" IF(ISBLANK(B5), """", QUERY(Volunteer_Import!B5:I5, ""Select D""))"),149.0)</f>
        <v>149</v>
      </c>
      <c r="E5" s="1" t="str">
        <f>IFERROR(__xludf.DUMMYFUNCTION(" IF(ISBLANK(B5), """", QUERY(Volunteer_Import!B5:I5, ""Select E""))"),"Phone")</f>
        <v>Phone</v>
      </c>
      <c r="F5" s="9">
        <f> IF(ISBLANK(B5), "", COUNTIF(Volunteer_Import!F5, "*Central Berkeley Trader Joe’s*"))</f>
        <v>1</v>
      </c>
      <c r="G5" s="1">
        <f> IF(ISBLANK(B5), "", COUNTIF(Volunteer_Import!F5, "*North Berkeley Safeway*"))</f>
        <v>1</v>
      </c>
      <c r="H5" s="1">
        <f> IF(ISBLANK(B5), "", COUNTIF(Volunteer_Import!F5, "*North Berkeley Trader Joe’s*"))</f>
        <v>1</v>
      </c>
      <c r="I5" s="9">
        <f> IF(ISBLANK(B5), "", COUNTIF(Volunteer_Import!F5, "*South Berkeley Berkeley Bowl*"))</f>
        <v>0</v>
      </c>
      <c r="J5" s="1">
        <f> IF(ISBLANK(B5), "", COUNTIF(Volunteer_Import!F5, "*South Berkeley/Oakland Safeway*"))</f>
        <v>0</v>
      </c>
      <c r="K5" s="1">
        <f> IF(ISBLANK(B5), "", COUNTIF(Volunteer_Import!F5, "*Southwest Berkeley Berkeley Bowl*"))</f>
        <v>0</v>
      </c>
      <c r="L5" s="1">
        <f> IF(ISBLANK(B5), "", COUNTIF(Volunteer_Import!F5, "*Other (open to local stores unlisted above)*"))</f>
        <v>1</v>
      </c>
      <c r="M5" s="19">
        <f> IF(ISBLANK(B5), "", COUNTIF(Volunteer_Import!G5, "*Monday*"))</f>
        <v>1</v>
      </c>
      <c r="N5" s="19">
        <f> IF(ISBLANK(B5), "", COUNTIF(Volunteer_Import!G5, "*Tuesday*"))</f>
        <v>0</v>
      </c>
      <c r="O5" s="19">
        <f> IF(ISBLANK(B5), "", COUNTIF(Volunteer_Import!G5, "*Wednesday*"))</f>
        <v>0</v>
      </c>
      <c r="P5" s="19">
        <f> IF(ISBLANK(B5), "", COUNTIF(Volunteer_Import!G5, "*Thursday*"))</f>
        <v>0</v>
      </c>
      <c r="Q5" s="19">
        <f> IF(ISBLANK(B5), "", COUNTIF(Volunteer_Import!G5, "*Friday*"))</f>
        <v>1</v>
      </c>
      <c r="R5" s="19">
        <f> IF(ISBLANK(B5), "", COUNTIF(Volunteer_Import!G5, "*Saturday*"))</f>
        <v>1</v>
      </c>
      <c r="S5" s="19">
        <f> IF(ISBLANK(B5), "", COUNTIF(Volunteer_Import!G5, "*Sunday*"))</f>
        <v>1</v>
      </c>
      <c r="T5" s="1">
        <f> IF(ISBLANK(B5), "", COUNTIF(Volunteer_Import!H5, "*6am - 8am*"))</f>
        <v>1</v>
      </c>
      <c r="U5" s="19">
        <f> IF(ISBLANK(B5), "", COUNTIF(Volunteer_Import!H5, "*8am - 12pm*"))</f>
        <v>0</v>
      </c>
      <c r="V5" s="19">
        <f> IF(ISBLANK(B5), "", COUNTIF(Volunteer_Import!H5, "*12pm - 3pm*"))</f>
        <v>1</v>
      </c>
      <c r="W5" s="19">
        <f> IF(ISBLANK(B5), "", COUNTIF(Volunteer_Import!H5, "*3pm - 6pm*"))</f>
        <v>0</v>
      </c>
      <c r="X5" s="19">
        <f> IF(ISBLANK(B5), "", COUNTIF(Volunteer_Import!H5, "*6pm - 9pm*"))</f>
        <v>0</v>
      </c>
      <c r="Y5" s="19">
        <f> IF(ISBLANK(B5), "", COUNTIF(Volunteer_Import!H5, "*9pm - 11pm*"))</f>
        <v>1</v>
      </c>
    </row>
    <row r="6">
      <c r="A6" s="1" t="str">
        <f t="array" ref="A6">IF(ISBLANK(B6), "", concatenate("V", ROW()))</f>
        <v>V6</v>
      </c>
      <c r="B6" s="1" t="str">
        <f>IFERROR(__xludf.DUMMYFUNCTION(" QUERY(Volunteer_Import!A6:H6, ""Select B"")"),"yop@yopmail.com")</f>
        <v>yop@yopmail.com</v>
      </c>
      <c r="C6" s="1" t="str">
        <f>IFERROR(__xludf.DUMMYFUNCTION(" IF(ISBLANK(B6), """", QUERY(Volunteer_Import!B6:I6, ""Select C""))"),"Volunteer5")</f>
        <v>Volunteer5</v>
      </c>
      <c r="D6" s="1">
        <f>IFERROR(__xludf.DUMMYFUNCTION(" IF(ISBLANK(B6), """", QUERY(Volunteer_Import!B6:I6, ""Select D""))"),209.0)</f>
        <v>209</v>
      </c>
      <c r="E6" s="1" t="str">
        <f>IFERROR(__xludf.DUMMYFUNCTION(" IF(ISBLANK(B6), """", QUERY(Volunteer_Import!B6:I6, ""Select E""))"),"Phone")</f>
        <v>Phone</v>
      </c>
      <c r="F6" s="9">
        <f> IF(ISBLANK(B6), "", COUNTIF(Volunteer_Import!F6, "*Central Berkeley Trader Joe’s*"))</f>
        <v>1</v>
      </c>
      <c r="G6" s="1">
        <f> IF(ISBLANK(B6), "", COUNTIF(Volunteer_Import!F6, "*North Berkeley Safeway*"))</f>
        <v>0</v>
      </c>
      <c r="H6" s="1">
        <f> IF(ISBLANK(B6), "", COUNTIF(Volunteer_Import!F6, "*North Berkeley Trader Joe’s*"))</f>
        <v>1</v>
      </c>
      <c r="I6" s="9">
        <f> IF(ISBLANK(B6), "", COUNTIF(Volunteer_Import!F6, "*South Berkeley Berkeley Bowl*"))</f>
        <v>1</v>
      </c>
      <c r="J6" s="1">
        <f> IF(ISBLANK(B6), "", COUNTIF(Volunteer_Import!F6, "*South Berkeley/Oakland Safeway*"))</f>
        <v>0</v>
      </c>
      <c r="K6" s="1">
        <f> IF(ISBLANK(B6), "", COUNTIF(Volunteer_Import!F6, "*Southwest Berkeley Berkeley Bowl*"))</f>
        <v>1</v>
      </c>
      <c r="L6" s="1">
        <f> IF(ISBLANK(B6), "", COUNTIF(Volunteer_Import!F6, "*Other (open to local stores unlisted above)*"))</f>
        <v>1</v>
      </c>
      <c r="M6" s="19">
        <f> IF(ISBLANK(B6), "", COUNTIF(Volunteer_Import!G6, "*Monday*"))</f>
        <v>1</v>
      </c>
      <c r="N6" s="19">
        <f> IF(ISBLANK(B6), "", COUNTIF(Volunteer_Import!G6, "*Tuesday*"))</f>
        <v>1</v>
      </c>
      <c r="O6" s="19">
        <f> IF(ISBLANK(B6), "", COUNTIF(Volunteer_Import!G6, "*Wednesday*"))</f>
        <v>0</v>
      </c>
      <c r="P6" s="19">
        <f> IF(ISBLANK(B6), "", COUNTIF(Volunteer_Import!G6, "*Thursday*"))</f>
        <v>1</v>
      </c>
      <c r="Q6" s="19">
        <f> IF(ISBLANK(B6), "", COUNTIF(Volunteer_Import!G6, "*Friday*"))</f>
        <v>0</v>
      </c>
      <c r="R6" s="19">
        <f> IF(ISBLANK(B6), "", COUNTIF(Volunteer_Import!G6, "*Saturday*"))</f>
        <v>0</v>
      </c>
      <c r="S6" s="19">
        <f> IF(ISBLANK(B6), "", COUNTIF(Volunteer_Import!G6, "*Sunday*"))</f>
        <v>1</v>
      </c>
      <c r="T6" s="1">
        <f> IF(ISBLANK(B6), "", COUNTIF(Volunteer_Import!H6, "*6am - 8am*"))</f>
        <v>1</v>
      </c>
      <c r="U6" s="19">
        <f> IF(ISBLANK(B6), "", COUNTIF(Volunteer_Import!H6, "*8am - 12pm*"))</f>
        <v>0</v>
      </c>
      <c r="V6" s="19">
        <f> IF(ISBLANK(B6), "", COUNTIF(Volunteer_Import!H6, "*12pm - 3pm*"))</f>
        <v>1</v>
      </c>
      <c r="W6" s="19">
        <f> IF(ISBLANK(B6), "", COUNTIF(Volunteer_Import!H6, "*3pm - 6pm*"))</f>
        <v>0</v>
      </c>
      <c r="X6" s="19">
        <f> IF(ISBLANK(B6), "", COUNTIF(Volunteer_Import!H6, "*6pm - 9pm*"))</f>
        <v>1</v>
      </c>
      <c r="Y6" s="19">
        <f> IF(ISBLANK(B6), "", COUNTIF(Volunteer_Import!H6, "*9pm - 11pm*"))</f>
        <v>1</v>
      </c>
    </row>
    <row r="7">
      <c r="A7" s="1" t="str">
        <f t="array" ref="A7">IF(ISBLANK(B7), "", concatenate("V", ROW()))</f>
        <v>V7</v>
      </c>
      <c r="B7" s="1" t="str">
        <f>IFERROR(__xludf.DUMMYFUNCTION(" QUERY(Volunteer_Import!A7:H7, ""Select B"")"),"yop@yopmail.com")</f>
        <v>yop@yopmail.com</v>
      </c>
      <c r="C7" s="1" t="str">
        <f>IFERROR(__xludf.DUMMYFUNCTION(" IF(ISBLANK(B7), """", QUERY(Volunteer_Import!B7:I7, ""Select C""))"),"Volunteer7")</f>
        <v>Volunteer7</v>
      </c>
      <c r="D7" s="1">
        <f>IFERROR(__xludf.DUMMYFUNCTION(" IF(ISBLANK(B7), """", QUERY(Volunteer_Import!B7:I7, ""Select D""))"),193.0)</f>
        <v>193</v>
      </c>
      <c r="E7" s="1" t="str">
        <f>IFERROR(__xludf.DUMMYFUNCTION(" IF(ISBLANK(B7), """", QUERY(Volunteer_Import!B7:I7, ""Select E""))"),"Email")</f>
        <v>Email</v>
      </c>
      <c r="F7" s="9">
        <f> IF(ISBLANK(B7), "", COUNTIF(Volunteer_Import!F7, "*Central Berkeley Trader Joe’s*"))</f>
        <v>1</v>
      </c>
      <c r="G7" s="1">
        <f> IF(ISBLANK(B7), "", COUNTIF(Volunteer_Import!F7, "*North Berkeley Safeway*"))</f>
        <v>0</v>
      </c>
      <c r="H7" s="1">
        <f> IF(ISBLANK(B7), "", COUNTIF(Volunteer_Import!F7, "*North Berkeley Trader Joe’s*"))</f>
        <v>1</v>
      </c>
      <c r="I7" s="9">
        <f> IF(ISBLANK(B7), "", COUNTIF(Volunteer_Import!F7, "*South Berkeley Berkeley Bowl*"))</f>
        <v>0</v>
      </c>
      <c r="J7" s="1">
        <f> IF(ISBLANK(B7), "", COUNTIF(Volunteer_Import!F7, "*South Berkeley/Oakland Safeway*"))</f>
        <v>0</v>
      </c>
      <c r="K7" s="1">
        <f> IF(ISBLANK(B7), "", COUNTIF(Volunteer_Import!F7, "*Southwest Berkeley Berkeley Bowl*"))</f>
        <v>1</v>
      </c>
      <c r="L7" s="1">
        <f> IF(ISBLANK(B7), "", COUNTIF(Volunteer_Import!F7, "*Other (open to local stores unlisted above)*"))</f>
        <v>1</v>
      </c>
      <c r="M7" s="19">
        <f> IF(ISBLANK(B7), "", COUNTIF(Volunteer_Import!G7, "*Monday*"))</f>
        <v>0</v>
      </c>
      <c r="N7" s="19">
        <f> IF(ISBLANK(B7), "", COUNTIF(Volunteer_Import!G7, "*Tuesday*"))</f>
        <v>1</v>
      </c>
      <c r="O7" s="19">
        <f> IF(ISBLANK(B7), "", COUNTIF(Volunteer_Import!G7, "*Wednesday*"))</f>
        <v>1</v>
      </c>
      <c r="P7" s="19">
        <f> IF(ISBLANK(B7), "", COUNTIF(Volunteer_Import!G7, "*Thursday*"))</f>
        <v>1</v>
      </c>
      <c r="Q7" s="19">
        <f> IF(ISBLANK(B7), "", COUNTIF(Volunteer_Import!G7, "*Friday*"))</f>
        <v>0</v>
      </c>
      <c r="R7" s="19">
        <f> IF(ISBLANK(B7), "", COUNTIF(Volunteer_Import!G7, "*Saturday*"))</f>
        <v>0</v>
      </c>
      <c r="S7" s="19">
        <f> IF(ISBLANK(B7), "", COUNTIF(Volunteer_Import!G7, "*Sunday*"))</f>
        <v>1</v>
      </c>
      <c r="T7" s="1">
        <f> IF(ISBLANK(B7), "", COUNTIF(Volunteer_Import!H7, "*6am - 8am*"))</f>
        <v>1</v>
      </c>
      <c r="U7" s="19">
        <f> IF(ISBLANK(B7), "", COUNTIF(Volunteer_Import!H7, "*8am - 12pm*"))</f>
        <v>0</v>
      </c>
      <c r="V7" s="19">
        <f> IF(ISBLANK(B7), "", COUNTIF(Volunteer_Import!H7, "*12pm - 3pm*"))</f>
        <v>1</v>
      </c>
      <c r="W7" s="19">
        <f> IF(ISBLANK(B7), "", COUNTIF(Volunteer_Import!H7, "*3pm - 6pm*"))</f>
        <v>1</v>
      </c>
      <c r="X7" s="19">
        <f> IF(ISBLANK(B7), "", COUNTIF(Volunteer_Import!H7, "*6pm - 9pm*"))</f>
        <v>0</v>
      </c>
      <c r="Y7" s="19">
        <f> IF(ISBLANK(B7), "", COUNTIF(Volunteer_Import!H7, "*9pm - 11pm*"))</f>
        <v>1</v>
      </c>
    </row>
    <row r="8">
      <c r="A8" s="1" t="str">
        <f t="array" ref="A8">IF(ISBLANK(B8), "", concatenate("V", ROW()))</f>
        <v>V8</v>
      </c>
      <c r="B8" s="1" t="str">
        <f>IFERROR(__xludf.DUMMYFUNCTION(" QUERY(Volunteer_Import!A8:H8, ""Select B"")"),"yop@yopmail.com")</f>
        <v>yop@yopmail.com</v>
      </c>
      <c r="C8" s="1" t="str">
        <f>IFERROR(__xludf.DUMMYFUNCTION(" IF(ISBLANK(B8), """", QUERY(Volunteer_Import!B8:I8, ""Select C""))"),"Volunteer8")</f>
        <v>Volunteer8</v>
      </c>
      <c r="D8" s="1">
        <f>IFERROR(__xludf.DUMMYFUNCTION(" IF(ISBLANK(B8), """", QUERY(Volunteer_Import!B8:I8, ""Select D""))"),129.0)</f>
        <v>129</v>
      </c>
      <c r="E8" s="1" t="str">
        <f>IFERROR(__xludf.DUMMYFUNCTION(" IF(ISBLANK(B8), """", QUERY(Volunteer_Import!B8:I8, ""Select E""))"),"Phone")</f>
        <v>Phone</v>
      </c>
      <c r="F8" s="9">
        <f> IF(ISBLANK(B8), "", COUNTIF(Volunteer_Import!F8, "*Central Berkeley Trader Joe’s*"))</f>
        <v>1</v>
      </c>
      <c r="G8" s="1">
        <f> IF(ISBLANK(B8), "", COUNTIF(Volunteer_Import!F8, "*North Berkeley Safeway*"))</f>
        <v>1</v>
      </c>
      <c r="H8" s="1">
        <f> IF(ISBLANK(B8), "", COUNTIF(Volunteer_Import!F8, "*North Berkeley Trader Joe’s*"))</f>
        <v>0</v>
      </c>
      <c r="I8" s="9">
        <f> IF(ISBLANK(B8), "", COUNTIF(Volunteer_Import!F8, "*South Berkeley Berkeley Bowl*"))</f>
        <v>1</v>
      </c>
      <c r="J8" s="1">
        <f> IF(ISBLANK(B8), "", COUNTIF(Volunteer_Import!F8, "*South Berkeley/Oakland Safeway*"))</f>
        <v>1</v>
      </c>
      <c r="K8" s="1">
        <f> IF(ISBLANK(B8), "", COUNTIF(Volunteer_Import!F8, "*Southwest Berkeley Berkeley Bowl*"))</f>
        <v>1</v>
      </c>
      <c r="L8" s="1">
        <f> IF(ISBLANK(B8), "", COUNTIF(Volunteer_Import!F8, "*Other (open to local stores unlisted above)*"))</f>
        <v>1</v>
      </c>
      <c r="M8" s="19">
        <f> IF(ISBLANK(B8), "", COUNTIF(Volunteer_Import!G8, "*Monday*"))</f>
        <v>0</v>
      </c>
      <c r="N8" s="19">
        <f> IF(ISBLANK(B8), "", COUNTIF(Volunteer_Import!G8, "*Tuesday*"))</f>
        <v>0</v>
      </c>
      <c r="O8" s="19">
        <f> IF(ISBLANK(B8), "", COUNTIF(Volunteer_Import!G8, "*Wednesday*"))</f>
        <v>0</v>
      </c>
      <c r="P8" s="19">
        <f> IF(ISBLANK(B8), "", COUNTIF(Volunteer_Import!G8, "*Thursday*"))</f>
        <v>0</v>
      </c>
      <c r="Q8" s="19">
        <f> IF(ISBLANK(B8), "", COUNTIF(Volunteer_Import!G8, "*Friday*"))</f>
        <v>1</v>
      </c>
      <c r="R8" s="19">
        <f> IF(ISBLANK(B8), "", COUNTIF(Volunteer_Import!G8, "*Saturday*"))</f>
        <v>1</v>
      </c>
      <c r="S8" s="19">
        <f> IF(ISBLANK(B8), "", COUNTIF(Volunteer_Import!G8, "*Sunday*"))</f>
        <v>1</v>
      </c>
      <c r="T8" s="1">
        <f> IF(ISBLANK(B8), "", COUNTIF(Volunteer_Import!H8, "*6am - 8am*"))</f>
        <v>0</v>
      </c>
      <c r="U8" s="19">
        <f> IF(ISBLANK(B8), "", COUNTIF(Volunteer_Import!H8, "*8am - 12pm*"))</f>
        <v>0</v>
      </c>
      <c r="V8" s="19">
        <f> IF(ISBLANK(B8), "", COUNTIF(Volunteer_Import!H8, "*12pm - 3pm*"))</f>
        <v>1</v>
      </c>
      <c r="W8" s="19">
        <f> IF(ISBLANK(B8), "", COUNTIF(Volunteer_Import!H8, "*3pm - 6pm*"))</f>
        <v>1</v>
      </c>
      <c r="X8" s="19">
        <f> IF(ISBLANK(B8), "", COUNTIF(Volunteer_Import!H8, "*6pm - 9pm*"))</f>
        <v>1</v>
      </c>
      <c r="Y8" s="19">
        <f> IF(ISBLANK(B8), "", COUNTIF(Volunteer_Import!H8, "*9pm - 11pm*"))</f>
        <v>0</v>
      </c>
    </row>
    <row r="9">
      <c r="A9" s="1" t="str">
        <f t="array" ref="A9">IF(ISBLANK(B9), "", concatenate("V", ROW()))</f>
        <v>V9</v>
      </c>
      <c r="B9" s="1" t="str">
        <f>IFERROR(__xludf.DUMMYFUNCTION(" QUERY(Volunteer_Import!A9:H9, ""Select B"")"),"yop@yopmail.com")</f>
        <v>yop@yopmail.com</v>
      </c>
      <c r="C9" s="1" t="str">
        <f>IFERROR(__xludf.DUMMYFUNCTION(" IF(ISBLANK(B9), """", QUERY(Volunteer_Import!B9:I9, ""Select C""))"),"Volunteer9")</f>
        <v>Volunteer9</v>
      </c>
      <c r="D9" s="1">
        <f>IFERROR(__xludf.DUMMYFUNCTION(" IF(ISBLANK(B9), """", QUERY(Volunteer_Import!B9:I9, ""Select D""))"),394.0)</f>
        <v>394</v>
      </c>
      <c r="E9" s="1" t="str">
        <f>IFERROR(__xludf.DUMMYFUNCTION(" IF(ISBLANK(B9), """", QUERY(Volunteer_Import!B9:I9, ""Select E""))"),"Email")</f>
        <v>Email</v>
      </c>
      <c r="F9" s="9">
        <f> IF(ISBLANK(B9), "", COUNTIF(Volunteer_Import!F9, "*Central Berkeley Trader Joe’s*"))</f>
        <v>0</v>
      </c>
      <c r="G9" s="1">
        <f> IF(ISBLANK(B9), "", COUNTIF(Volunteer_Import!F9, "*North Berkeley Safeway*"))</f>
        <v>1</v>
      </c>
      <c r="H9" s="1">
        <f> IF(ISBLANK(B9), "", COUNTIF(Volunteer_Import!F9, "*North Berkeley Trader Joe’s*"))</f>
        <v>1</v>
      </c>
      <c r="I9" s="9">
        <f> IF(ISBLANK(B9), "", COUNTIF(Volunteer_Import!F9, "*South Berkeley Berkeley Bowl*"))</f>
        <v>1</v>
      </c>
      <c r="J9" s="1">
        <f> IF(ISBLANK(B9), "", COUNTIF(Volunteer_Import!F9, "*South Berkeley/Oakland Safeway*"))</f>
        <v>1</v>
      </c>
      <c r="K9" s="1">
        <f> IF(ISBLANK(B9), "", COUNTIF(Volunteer_Import!F9, "*Southwest Berkeley Berkeley Bowl*"))</f>
        <v>1</v>
      </c>
      <c r="L9" s="1">
        <f> IF(ISBLANK(B9), "", COUNTIF(Volunteer_Import!F9, "*Other (open to local stores unlisted above)*"))</f>
        <v>1</v>
      </c>
      <c r="M9" s="19">
        <f> IF(ISBLANK(B9), "", COUNTIF(Volunteer_Import!G9, "*Monday*"))</f>
        <v>1</v>
      </c>
      <c r="N9" s="19">
        <f> IF(ISBLANK(B9), "", COUNTIF(Volunteer_Import!G9, "*Tuesday*"))</f>
        <v>1</v>
      </c>
      <c r="O9" s="19">
        <f> IF(ISBLANK(B9), "", COUNTIF(Volunteer_Import!G9, "*Wednesday*"))</f>
        <v>1</v>
      </c>
      <c r="P9" s="19">
        <f> IF(ISBLANK(B9), "", COUNTIF(Volunteer_Import!G9, "*Thursday*"))</f>
        <v>0</v>
      </c>
      <c r="Q9" s="19">
        <f> IF(ISBLANK(B9), "", COUNTIF(Volunteer_Import!G9, "*Friday*"))</f>
        <v>1</v>
      </c>
      <c r="R9" s="19">
        <f> IF(ISBLANK(B9), "", COUNTIF(Volunteer_Import!G9, "*Saturday*"))</f>
        <v>0</v>
      </c>
      <c r="S9" s="19">
        <f> IF(ISBLANK(B9), "", COUNTIF(Volunteer_Import!G9, "*Sunday*"))</f>
        <v>1</v>
      </c>
      <c r="T9" s="1">
        <f> IF(ISBLANK(B9), "", COUNTIF(Volunteer_Import!H9, "*6am - 8am*"))</f>
        <v>0</v>
      </c>
      <c r="U9" s="19">
        <f> IF(ISBLANK(B9), "", COUNTIF(Volunteer_Import!H9, "*8am - 12pm*"))</f>
        <v>0</v>
      </c>
      <c r="V9" s="19">
        <f> IF(ISBLANK(B9), "", COUNTIF(Volunteer_Import!H9, "*12pm - 3pm*"))</f>
        <v>1</v>
      </c>
      <c r="W9" s="19">
        <f> IF(ISBLANK(B9), "", COUNTIF(Volunteer_Import!H9, "*3pm - 6pm*"))</f>
        <v>0</v>
      </c>
      <c r="X9" s="19">
        <f> IF(ISBLANK(B9), "", COUNTIF(Volunteer_Import!H9, "*6pm - 9pm*"))</f>
        <v>1</v>
      </c>
      <c r="Y9" s="19">
        <f> IF(ISBLANK(B9), "", COUNTIF(Volunteer_Import!H9, "*9pm - 11pm*"))</f>
        <v>0</v>
      </c>
    </row>
    <row r="10">
      <c r="A10" s="1" t="str">
        <f t="array" ref="A10">IF(ISBLANK(B10), "", concatenate("V", ROW()))</f>
        <v>V10</v>
      </c>
      <c r="B10" s="1" t="str">
        <f>IFERROR(__xludf.DUMMYFUNCTION(" QUERY(Volunteer_Import!A10:H10, ""Select B"")"),"yop@yopmail.com")</f>
        <v>yop@yopmail.com</v>
      </c>
      <c r="C10" s="1" t="str">
        <f>IFERROR(__xludf.DUMMYFUNCTION(" IF(ISBLANK(B10), """", QUERY(Volunteer_Import!B10:I10, ""Select C""))"),"Volunteer10")</f>
        <v>Volunteer10</v>
      </c>
      <c r="D10" s="1">
        <f>IFERROR(__xludf.DUMMYFUNCTION(" IF(ISBLANK(B10), """", QUERY(Volunteer_Import!B10:I10, ""Select D""))"),394.0)</f>
        <v>394</v>
      </c>
      <c r="E10" s="1" t="str">
        <f>IFERROR(__xludf.DUMMYFUNCTION(" IF(ISBLANK(B10), """", QUERY(Volunteer_Import!B10:I10, ""Select E""))"),"Email")</f>
        <v>Email</v>
      </c>
      <c r="F10" s="9">
        <f> IF(ISBLANK(B10), "", COUNTIF(Volunteer_Import!F10, "*Central Berkeley Trader Joe’s*"))</f>
        <v>0</v>
      </c>
      <c r="G10" s="1">
        <f> IF(ISBLANK(B10), "", COUNTIF(Volunteer_Import!F10, "*North Berkeley Safeway*"))</f>
        <v>1</v>
      </c>
      <c r="H10" s="1">
        <f> IF(ISBLANK(B10), "", COUNTIF(Volunteer_Import!F10, "*North Berkeley Trader Joe’s*"))</f>
        <v>0</v>
      </c>
      <c r="I10" s="9">
        <f> IF(ISBLANK(B10), "", COUNTIF(Volunteer_Import!F10, "*South Berkeley Berkeley Bowl*"))</f>
        <v>0</v>
      </c>
      <c r="J10" s="1">
        <f> IF(ISBLANK(B10), "", COUNTIF(Volunteer_Import!F10, "*South Berkeley/Oakland Safeway*"))</f>
        <v>0</v>
      </c>
      <c r="K10" s="1">
        <f> IF(ISBLANK(B10), "", COUNTIF(Volunteer_Import!F10, "*Southwest Berkeley Berkeley Bowl*"))</f>
        <v>0</v>
      </c>
      <c r="L10" s="1">
        <f> IF(ISBLANK(B10), "", COUNTIF(Volunteer_Import!F10, "*Other (open to local stores unlisted above)*"))</f>
        <v>1</v>
      </c>
      <c r="M10" s="19">
        <f> IF(ISBLANK(B10), "", COUNTIF(Volunteer_Import!G10, "*Monday*"))</f>
        <v>1</v>
      </c>
      <c r="N10" s="19">
        <f> IF(ISBLANK(B10), "", COUNTIF(Volunteer_Import!G10, "*Tuesday*"))</f>
        <v>0</v>
      </c>
      <c r="O10" s="19">
        <f> IF(ISBLANK(B10), "", COUNTIF(Volunteer_Import!G10, "*Wednesday*"))</f>
        <v>1</v>
      </c>
      <c r="P10" s="19">
        <f> IF(ISBLANK(B10), "", COUNTIF(Volunteer_Import!G10, "*Thursday*"))</f>
        <v>1</v>
      </c>
      <c r="Q10" s="19">
        <f> IF(ISBLANK(B10), "", COUNTIF(Volunteer_Import!G10, "*Friday*"))</f>
        <v>0</v>
      </c>
      <c r="R10" s="19">
        <f> IF(ISBLANK(B10), "", COUNTIF(Volunteer_Import!G10, "*Saturday*"))</f>
        <v>1</v>
      </c>
      <c r="S10" s="19">
        <f> IF(ISBLANK(B10), "", COUNTIF(Volunteer_Import!G10, "*Sunday*"))</f>
        <v>0</v>
      </c>
      <c r="T10" s="1">
        <f> IF(ISBLANK(B10), "", COUNTIF(Volunteer_Import!H10, "*6am - 8am*"))</f>
        <v>1</v>
      </c>
      <c r="U10" s="19">
        <f> IF(ISBLANK(B10), "", COUNTIF(Volunteer_Import!H10, "*8am - 12pm*"))</f>
        <v>0</v>
      </c>
      <c r="V10" s="19">
        <f> IF(ISBLANK(B10), "", COUNTIF(Volunteer_Import!H10, "*12pm - 3pm*"))</f>
        <v>0</v>
      </c>
      <c r="W10" s="19">
        <f> IF(ISBLANK(B10), "", COUNTIF(Volunteer_Import!H10, "*3pm - 6pm*"))</f>
        <v>0</v>
      </c>
      <c r="X10" s="19">
        <f> IF(ISBLANK(B10), "", COUNTIF(Volunteer_Import!H10, "*6pm - 9pm*"))</f>
        <v>1</v>
      </c>
      <c r="Y10" s="19">
        <f> IF(ISBLANK(B10), "", COUNTIF(Volunteer_Import!H10, "*9pm - 11pm*"))</f>
        <v>1</v>
      </c>
    </row>
    <row r="11">
      <c r="A11" s="1" t="str">
        <f t="array" ref="A11">IF(ISBLANK(B11), "", concatenate("V", ROW()))</f>
        <v>V11</v>
      </c>
      <c r="B11" s="1" t="str">
        <f>IFERROR(__xludf.DUMMYFUNCTION(" QUERY(Volunteer_Import!A11:H11, ""Select B"")"),"yop@yopmail.com")</f>
        <v>yop@yopmail.com</v>
      </c>
      <c r="C11" s="1" t="str">
        <f>IFERROR(__xludf.DUMMYFUNCTION(" IF(ISBLANK(B11), """", QUERY(Volunteer_Import!B11:I11, ""Select C""))"),"Volunteer11")</f>
        <v>Volunteer11</v>
      </c>
      <c r="D11" s="1">
        <f>IFERROR(__xludf.DUMMYFUNCTION(" IF(ISBLANK(B11), """", QUERY(Volunteer_Import!B11:I11, ""Select D""))"),109.0)</f>
        <v>109</v>
      </c>
      <c r="E11" s="1" t="str">
        <f>IFERROR(__xludf.DUMMYFUNCTION(" IF(ISBLANK(B11), """", QUERY(Volunteer_Import!B11:I11, ""Select E""))"),"Email")</f>
        <v>Email</v>
      </c>
      <c r="F11" s="9">
        <f> IF(ISBLANK(B11), "", COUNTIF(Volunteer_Import!F11, "*Central Berkeley Trader Joe’s*"))</f>
        <v>1</v>
      </c>
      <c r="G11" s="1">
        <f> IF(ISBLANK(B11), "", COUNTIF(Volunteer_Import!F11, "*North Berkeley Safeway*"))</f>
        <v>0</v>
      </c>
      <c r="H11" s="1">
        <f> IF(ISBLANK(B11), "", COUNTIF(Volunteer_Import!F11, "*North Berkeley Trader Joe’s*"))</f>
        <v>0</v>
      </c>
      <c r="I11" s="9">
        <f> IF(ISBLANK(B11), "", COUNTIF(Volunteer_Import!F11, "*South Berkeley Berkeley Bowl*"))</f>
        <v>1</v>
      </c>
      <c r="J11" s="1">
        <f> IF(ISBLANK(B11), "", COUNTIF(Volunteer_Import!F11, "*South Berkeley/Oakland Safeway*"))</f>
        <v>1</v>
      </c>
      <c r="K11" s="1">
        <f> IF(ISBLANK(B11), "", COUNTIF(Volunteer_Import!F11, "*Southwest Berkeley Berkeley Bowl*"))</f>
        <v>0</v>
      </c>
      <c r="L11" s="1">
        <f> IF(ISBLANK(B11), "", COUNTIF(Volunteer_Import!F11, "*Other (open to local stores unlisted above)*"))</f>
        <v>1</v>
      </c>
      <c r="M11" s="19">
        <f> IF(ISBLANK(B11), "", COUNTIF(Volunteer_Import!G11, "*Monday*"))</f>
        <v>0</v>
      </c>
      <c r="N11" s="19">
        <f> IF(ISBLANK(B11), "", COUNTIF(Volunteer_Import!G11, "*Tuesday*"))</f>
        <v>1</v>
      </c>
      <c r="O11" s="19">
        <f> IF(ISBLANK(B11), "", COUNTIF(Volunteer_Import!G11, "*Wednesday*"))</f>
        <v>0</v>
      </c>
      <c r="P11" s="19">
        <f> IF(ISBLANK(B11), "", COUNTIF(Volunteer_Import!G11, "*Thursday*"))</f>
        <v>1</v>
      </c>
      <c r="Q11" s="19">
        <f> IF(ISBLANK(B11), "", COUNTIF(Volunteer_Import!G11, "*Friday*"))</f>
        <v>1</v>
      </c>
      <c r="R11" s="19">
        <f> IF(ISBLANK(B11), "", COUNTIF(Volunteer_Import!G11, "*Saturday*"))</f>
        <v>0</v>
      </c>
      <c r="S11" s="19">
        <f> IF(ISBLANK(B11), "", COUNTIF(Volunteer_Import!G11, "*Sunday*"))</f>
        <v>1</v>
      </c>
      <c r="T11" s="1">
        <f> IF(ISBLANK(B11), "", COUNTIF(Volunteer_Import!H11, "*6am - 8am*"))</f>
        <v>0</v>
      </c>
      <c r="U11" s="19">
        <f> IF(ISBLANK(B11), "", COUNTIF(Volunteer_Import!H11, "*8am - 12pm*"))</f>
        <v>0</v>
      </c>
      <c r="V11" s="19">
        <f> IF(ISBLANK(B11), "", COUNTIF(Volunteer_Import!H11, "*12pm - 3pm*"))</f>
        <v>1</v>
      </c>
      <c r="W11" s="19">
        <f> IF(ISBLANK(B11), "", COUNTIF(Volunteer_Import!H11, "*3pm - 6pm*"))</f>
        <v>0</v>
      </c>
      <c r="X11" s="19">
        <f> IF(ISBLANK(B11), "", COUNTIF(Volunteer_Import!H11, "*6pm - 9pm*"))</f>
        <v>1</v>
      </c>
      <c r="Y11" s="19">
        <f> IF(ISBLANK(B11), "", COUNTIF(Volunteer_Import!H11, "*9pm - 11pm*"))</f>
        <v>1</v>
      </c>
    </row>
    <row r="12">
      <c r="A12" s="1" t="str">
        <f t="array" ref="A12">IF(ISBLANK(B12), "", concatenate("V", ROW()))</f>
        <v>V12</v>
      </c>
      <c r="B12" s="1" t="str">
        <f>IFERROR(__xludf.DUMMYFUNCTION(" QUERY(Volunteer_Import!A12:H12, ""Select B"")"),"yop@yopmail.com")</f>
        <v>yop@yopmail.com</v>
      </c>
      <c r="C12" s="1" t="str">
        <f>IFERROR(__xludf.DUMMYFUNCTION(" IF(ISBLANK(B12), """", QUERY(Volunteer_Import!B12:I12, ""Select C""))"),"Volunteer12")</f>
        <v>Volunteer12</v>
      </c>
      <c r="D12" s="1">
        <f>IFERROR(__xludf.DUMMYFUNCTION(" IF(ISBLANK(B12), """", QUERY(Volunteer_Import!B12:I12, ""Select D""))"),198.0)</f>
        <v>198</v>
      </c>
      <c r="E12" s="1" t="str">
        <f>IFERROR(__xludf.DUMMYFUNCTION(" IF(ISBLANK(B12), """", QUERY(Volunteer_Import!B12:I12, ""Select E""))"),"Phone")</f>
        <v>Phone</v>
      </c>
      <c r="F12" s="9">
        <f> IF(ISBLANK(B12), "", COUNTIF(Volunteer_Import!F12, "*Central Berkeley Trader Joe’s*"))</f>
        <v>1</v>
      </c>
      <c r="G12" s="1">
        <f> IF(ISBLANK(B12), "", COUNTIF(Volunteer_Import!F12, "*North Berkeley Safeway*"))</f>
        <v>0</v>
      </c>
      <c r="H12" s="1">
        <f> IF(ISBLANK(B12), "", COUNTIF(Volunteer_Import!F12, "*North Berkeley Trader Joe’s*"))</f>
        <v>1</v>
      </c>
      <c r="I12" s="9">
        <f> IF(ISBLANK(B12), "", COUNTIF(Volunteer_Import!F12, "*South Berkeley Berkeley Bowl*"))</f>
        <v>0</v>
      </c>
      <c r="J12" s="1">
        <f> IF(ISBLANK(B12), "", COUNTIF(Volunteer_Import!F12, "*South Berkeley/Oakland Safeway*"))</f>
        <v>0</v>
      </c>
      <c r="K12" s="1">
        <f> IF(ISBLANK(B12), "", COUNTIF(Volunteer_Import!F12, "*Southwest Berkeley Berkeley Bowl*"))</f>
        <v>1</v>
      </c>
      <c r="L12" s="1">
        <f> IF(ISBLANK(B12), "", COUNTIF(Volunteer_Import!F12, "*Other (open to local stores unlisted above)*"))</f>
        <v>1</v>
      </c>
      <c r="M12" s="19">
        <f> IF(ISBLANK(B12), "", COUNTIF(Volunteer_Import!G12, "*Monday*"))</f>
        <v>1</v>
      </c>
      <c r="N12" s="19">
        <f> IF(ISBLANK(B12), "", COUNTIF(Volunteer_Import!G12, "*Tuesday*"))</f>
        <v>0</v>
      </c>
      <c r="O12" s="19">
        <f> IF(ISBLANK(B12), "", COUNTIF(Volunteer_Import!G12, "*Wednesday*"))</f>
        <v>1</v>
      </c>
      <c r="P12" s="19">
        <f> IF(ISBLANK(B12), "", COUNTIF(Volunteer_Import!G12, "*Thursday*"))</f>
        <v>0</v>
      </c>
      <c r="Q12" s="19">
        <f> IF(ISBLANK(B12), "", COUNTIF(Volunteer_Import!G12, "*Friday*"))</f>
        <v>0</v>
      </c>
      <c r="R12" s="19">
        <f> IF(ISBLANK(B12), "", COUNTIF(Volunteer_Import!G12, "*Saturday*"))</f>
        <v>0</v>
      </c>
      <c r="S12" s="19">
        <f> IF(ISBLANK(B12), "", COUNTIF(Volunteer_Import!G12, "*Sunday*"))</f>
        <v>1</v>
      </c>
      <c r="T12" s="1">
        <f> IF(ISBLANK(B12), "", COUNTIF(Volunteer_Import!H12, "*6am - 8am*"))</f>
        <v>1</v>
      </c>
      <c r="U12" s="19">
        <f> IF(ISBLANK(B12), "", COUNTIF(Volunteer_Import!H12, "*8am - 12pm*"))</f>
        <v>0</v>
      </c>
      <c r="V12" s="19">
        <f> IF(ISBLANK(B12), "", COUNTIF(Volunteer_Import!H12, "*12pm - 3pm*"))</f>
        <v>0</v>
      </c>
      <c r="W12" s="19">
        <f> IF(ISBLANK(B12), "", COUNTIF(Volunteer_Import!H12, "*3pm - 6pm*"))</f>
        <v>1</v>
      </c>
      <c r="X12" s="19">
        <f> IF(ISBLANK(B12), "", COUNTIF(Volunteer_Import!H12, "*6pm - 9pm*"))</f>
        <v>1</v>
      </c>
      <c r="Y12" s="19">
        <f> IF(ISBLANK(B12), "", COUNTIF(Volunteer_Import!H12, "*9pm - 11pm*"))</f>
        <v>0</v>
      </c>
    </row>
    <row r="13">
      <c r="A13" s="1" t="str">
        <f t="array" ref="A13">IF(ISBLANK(B13), "", concatenate("V", ROW()))</f>
        <v>V13</v>
      </c>
      <c r="B13" s="1" t="str">
        <f>IFERROR(__xludf.DUMMYFUNCTION(" QUERY(Volunteer_Import!A13:H13, ""Select B"")"),"yop@yopmail.com")</f>
        <v>yop@yopmail.com</v>
      </c>
      <c r="C13" s="1" t="str">
        <f>IFERROR(__xludf.DUMMYFUNCTION(" IF(ISBLANK(B13), """", QUERY(Volunteer_Import!B13:I13, ""Select C""))"),"Volunteer13")</f>
        <v>Volunteer13</v>
      </c>
      <c r="D13" s="1">
        <f>IFERROR(__xludf.DUMMYFUNCTION(" IF(ISBLANK(B13), """", QUERY(Volunteer_Import!B13:I13, ""Select D""))"),3245.0)</f>
        <v>3245</v>
      </c>
      <c r="E13" s="1" t="str">
        <f>IFERROR(__xludf.DUMMYFUNCTION(" IF(ISBLANK(B13), """", QUERY(Volunteer_Import!B13:I13, ""Select E""))"),"Phone")</f>
        <v>Phone</v>
      </c>
      <c r="F13" s="9">
        <f> IF(ISBLANK(B13), "", COUNTIF(Volunteer_Import!F13, "*Central Berkeley Trader Joe’s*"))</f>
        <v>1</v>
      </c>
      <c r="G13" s="1">
        <f> IF(ISBLANK(B13), "", COUNTIF(Volunteer_Import!F13, "*North Berkeley Safeway*"))</f>
        <v>0</v>
      </c>
      <c r="H13" s="1">
        <f> IF(ISBLANK(B13), "", COUNTIF(Volunteer_Import!F13, "*North Berkeley Trader Joe’s*"))</f>
        <v>0</v>
      </c>
      <c r="I13" s="9">
        <f> IF(ISBLANK(B13), "", COUNTIF(Volunteer_Import!F13, "*South Berkeley Berkeley Bowl*"))</f>
        <v>1</v>
      </c>
      <c r="J13" s="1">
        <f> IF(ISBLANK(B13), "", COUNTIF(Volunteer_Import!F13, "*South Berkeley/Oakland Safeway*"))</f>
        <v>1</v>
      </c>
      <c r="K13" s="1">
        <f> IF(ISBLANK(B13), "", COUNTIF(Volunteer_Import!F13, "*Southwest Berkeley Berkeley Bowl*"))</f>
        <v>0</v>
      </c>
      <c r="L13" s="1">
        <f> IF(ISBLANK(B13), "", COUNTIF(Volunteer_Import!F13, "*Other (open to local stores unlisted above)*"))</f>
        <v>1</v>
      </c>
      <c r="M13" s="19">
        <f> IF(ISBLANK(B13), "", COUNTIF(Volunteer_Import!G13, "*Monday*"))</f>
        <v>1</v>
      </c>
      <c r="N13" s="19">
        <f> IF(ISBLANK(B13), "", COUNTIF(Volunteer_Import!G13, "*Tuesday*"))</f>
        <v>0</v>
      </c>
      <c r="O13" s="19">
        <f> IF(ISBLANK(B13), "", COUNTIF(Volunteer_Import!G13, "*Wednesday*"))</f>
        <v>1</v>
      </c>
      <c r="P13" s="19">
        <f> IF(ISBLANK(B13), "", COUNTIF(Volunteer_Import!G13, "*Thursday*"))</f>
        <v>0</v>
      </c>
      <c r="Q13" s="19">
        <f> IF(ISBLANK(B13), "", COUNTIF(Volunteer_Import!G13, "*Friday*"))</f>
        <v>1</v>
      </c>
      <c r="R13" s="19">
        <f> IF(ISBLANK(B13), "", COUNTIF(Volunteer_Import!G13, "*Saturday*"))</f>
        <v>0</v>
      </c>
      <c r="S13" s="19">
        <f> IF(ISBLANK(B13), "", COUNTIF(Volunteer_Import!G13, "*Sunday*"))</f>
        <v>1</v>
      </c>
      <c r="T13" s="1">
        <f> IF(ISBLANK(B13), "", COUNTIF(Volunteer_Import!H13, "*6am - 8am*"))</f>
        <v>0</v>
      </c>
      <c r="U13" s="19">
        <f> IF(ISBLANK(B13), "", COUNTIF(Volunteer_Import!H13, "*8am - 12pm*"))</f>
        <v>1</v>
      </c>
      <c r="V13" s="19">
        <f> IF(ISBLANK(B13), "", COUNTIF(Volunteer_Import!H13, "*12pm - 3pm*"))</f>
        <v>1</v>
      </c>
      <c r="W13" s="19">
        <f> IF(ISBLANK(B13), "", COUNTIF(Volunteer_Import!H13, "*3pm - 6pm*"))</f>
        <v>0</v>
      </c>
      <c r="X13" s="19">
        <f> IF(ISBLANK(B13), "", COUNTIF(Volunteer_Import!H13, "*6pm - 9pm*"))</f>
        <v>0</v>
      </c>
      <c r="Y13" s="19">
        <f> IF(ISBLANK(B13), "", COUNTIF(Volunteer_Import!H13, "*9pm - 11pm*"))</f>
        <v>0</v>
      </c>
    </row>
    <row r="14">
      <c r="A14" s="1" t="str">
        <f t="array" ref="A14">IF(ISBLANK(B14), "", concatenate("V", ROW()))</f>
        <v>V14</v>
      </c>
      <c r="B14" s="1" t="str">
        <f>IFERROR(__xludf.DUMMYFUNCTION(" QUERY(Volunteer_Import!A14:H14, ""Select B"")"),"yop@yopmail.com")</f>
        <v>yop@yopmail.com</v>
      </c>
      <c r="C14" s="1" t="str">
        <f>IFERROR(__xludf.DUMMYFUNCTION(" IF(ISBLANK(B14), """", QUERY(Volunteer_Import!B14:I14, ""Select C""))"),"Volunteer14")</f>
        <v>Volunteer14</v>
      </c>
      <c r="D14" s="1">
        <f>IFERROR(__xludf.DUMMYFUNCTION(" IF(ISBLANK(B14), """", QUERY(Volunteer_Import!B14:I14, ""Select D""))"),43624.0)</f>
        <v>43624</v>
      </c>
      <c r="E14" s="1" t="str">
        <f>IFERROR(__xludf.DUMMYFUNCTION(" IF(ISBLANK(B14), """", QUERY(Volunteer_Import!B14:I14, ""Select E""))"),"Phone")</f>
        <v>Phone</v>
      </c>
      <c r="F14" s="9">
        <f> IF(ISBLANK(B14), "", COUNTIF(Volunteer_Import!F14, "*Central Berkeley Trader Joe’s*"))</f>
        <v>0</v>
      </c>
      <c r="G14" s="1">
        <f> IF(ISBLANK(B14), "", COUNTIF(Volunteer_Import!F14, "*North Berkeley Safeway*"))</f>
        <v>0</v>
      </c>
      <c r="H14" s="1">
        <f> IF(ISBLANK(B14), "", COUNTIF(Volunteer_Import!F14, "*North Berkeley Trader Joe’s*"))</f>
        <v>0</v>
      </c>
      <c r="I14" s="9">
        <f> IF(ISBLANK(B14), "", COUNTIF(Volunteer_Import!F14, "*South Berkeley Berkeley Bowl*"))</f>
        <v>0</v>
      </c>
      <c r="J14" s="1">
        <f> IF(ISBLANK(B14), "", COUNTIF(Volunteer_Import!F14, "*South Berkeley/Oakland Safeway*"))</f>
        <v>0</v>
      </c>
      <c r="K14" s="1">
        <f> IF(ISBLANK(B14), "", COUNTIF(Volunteer_Import!F14, "*Southwest Berkeley Berkeley Bowl*"))</f>
        <v>1</v>
      </c>
      <c r="L14" s="1">
        <f> IF(ISBLANK(B14), "", COUNTIF(Volunteer_Import!F14, "*Other (open to local stores unlisted above)*"))</f>
        <v>0</v>
      </c>
      <c r="M14" s="19">
        <f> IF(ISBLANK(B14), "", COUNTIF(Volunteer_Import!G14, "*Monday*"))</f>
        <v>0</v>
      </c>
      <c r="N14" s="19">
        <f> IF(ISBLANK(B14), "", COUNTIF(Volunteer_Import!G14, "*Tuesday*"))</f>
        <v>0</v>
      </c>
      <c r="O14" s="19">
        <f> IF(ISBLANK(B14), "", COUNTIF(Volunteer_Import!G14, "*Wednesday*"))</f>
        <v>1</v>
      </c>
      <c r="P14" s="19">
        <f> IF(ISBLANK(B14), "", COUNTIF(Volunteer_Import!G14, "*Thursday*"))</f>
        <v>0</v>
      </c>
      <c r="Q14" s="19">
        <f> IF(ISBLANK(B14), "", COUNTIF(Volunteer_Import!G14, "*Friday*"))</f>
        <v>0</v>
      </c>
      <c r="R14" s="19">
        <f> IF(ISBLANK(B14), "", COUNTIF(Volunteer_Import!G14, "*Saturday*"))</f>
        <v>0</v>
      </c>
      <c r="S14" s="19">
        <f> IF(ISBLANK(B14), "", COUNTIF(Volunteer_Import!G14, "*Sunday*"))</f>
        <v>0</v>
      </c>
      <c r="T14" s="1">
        <f> IF(ISBLANK(B14), "", COUNTIF(Volunteer_Import!H14, "*6am - 8am*"))</f>
        <v>1</v>
      </c>
      <c r="U14" s="19">
        <f> IF(ISBLANK(B14), "", COUNTIF(Volunteer_Import!H14, "*8am - 12pm*"))</f>
        <v>0</v>
      </c>
      <c r="V14" s="19">
        <f> IF(ISBLANK(B14), "", COUNTIF(Volunteer_Import!H14, "*12pm - 3pm*"))</f>
        <v>0</v>
      </c>
      <c r="W14" s="19">
        <f> IF(ISBLANK(B14), "", COUNTIF(Volunteer_Import!H14, "*3pm - 6pm*"))</f>
        <v>0</v>
      </c>
      <c r="X14" s="19">
        <f> IF(ISBLANK(B14), "", COUNTIF(Volunteer_Import!H14, "*6pm - 9pm*"))</f>
        <v>1</v>
      </c>
      <c r="Y14" s="19">
        <f> IF(ISBLANK(B14), "", COUNTIF(Volunteer_Import!H14, "*9pm - 11pm*"))</f>
        <v>1</v>
      </c>
    </row>
    <row r="15">
      <c r="A15" s="1" t="str">
        <f t="array" ref="A15">IF(ISBLANK(B15), "", concatenate("V", ROW()))</f>
        <v>V15</v>
      </c>
      <c r="B15" s="1" t="str">
        <f>IFERROR(__xludf.DUMMYFUNCTION(" QUERY(Volunteer_Import!A15:H15, ""Select B"")"),"yop@yopmail.com")</f>
        <v>yop@yopmail.com</v>
      </c>
      <c r="C15" s="1" t="str">
        <f>IFERROR(__xludf.DUMMYFUNCTION(" IF(ISBLANK(B15), """", QUERY(Volunteer_Import!B15:I15, ""Select C""))"),"Volunteer16")</f>
        <v>Volunteer16</v>
      </c>
      <c r="D15" s="1" t="str">
        <f>IFERROR(__xludf.DUMMYFUNCTION(" IF(ISBLANK(B15), """", QUERY(Volunteer_Import!B15:I15, ""Select D""))"),"093285")</f>
        <v>093285</v>
      </c>
      <c r="E15" s="1" t="str">
        <f>IFERROR(__xludf.DUMMYFUNCTION(" IF(ISBLANK(B15), """", QUERY(Volunteer_Import!B15:I15, ""Select E""))"),"Email")</f>
        <v>Email</v>
      </c>
      <c r="F15" s="9">
        <f> IF(ISBLANK(B15), "", COUNTIF(Volunteer_Import!F15, "*Central Berkeley Trader Joe’s*"))</f>
        <v>0</v>
      </c>
      <c r="G15" s="1">
        <f> IF(ISBLANK(B15), "", COUNTIF(Volunteer_Import!F15, "*North Berkeley Safeway*"))</f>
        <v>0</v>
      </c>
      <c r="H15" s="1">
        <f> IF(ISBLANK(B15), "", COUNTIF(Volunteer_Import!F15, "*North Berkeley Trader Joe’s*"))</f>
        <v>1</v>
      </c>
      <c r="I15" s="9">
        <f> IF(ISBLANK(B15), "", COUNTIF(Volunteer_Import!F15, "*South Berkeley Berkeley Bowl*"))</f>
        <v>1</v>
      </c>
      <c r="J15" s="1">
        <f> IF(ISBLANK(B15), "", COUNTIF(Volunteer_Import!F15, "*South Berkeley/Oakland Safeway*"))</f>
        <v>0</v>
      </c>
      <c r="K15" s="1">
        <f> IF(ISBLANK(B15), "", COUNTIF(Volunteer_Import!F15, "*Southwest Berkeley Berkeley Bowl*"))</f>
        <v>0</v>
      </c>
      <c r="L15" s="1">
        <f> IF(ISBLANK(B15), "", COUNTIF(Volunteer_Import!F15, "*Other (open to local stores unlisted above)*"))</f>
        <v>0</v>
      </c>
      <c r="M15" s="19">
        <f> IF(ISBLANK(B15), "", COUNTIF(Volunteer_Import!G15, "*Monday*"))</f>
        <v>0</v>
      </c>
      <c r="N15" s="19">
        <f> IF(ISBLANK(B15), "", COUNTIF(Volunteer_Import!G15, "*Tuesday*"))</f>
        <v>1</v>
      </c>
      <c r="O15" s="19">
        <f> IF(ISBLANK(B15), "", COUNTIF(Volunteer_Import!G15, "*Wednesday*"))</f>
        <v>0</v>
      </c>
      <c r="P15" s="19">
        <f> IF(ISBLANK(B15), "", COUNTIF(Volunteer_Import!G15, "*Thursday*"))</f>
        <v>0</v>
      </c>
      <c r="Q15" s="19">
        <f> IF(ISBLANK(B15), "", COUNTIF(Volunteer_Import!G15, "*Friday*"))</f>
        <v>0</v>
      </c>
      <c r="R15" s="19">
        <f> IF(ISBLANK(B15), "", COUNTIF(Volunteer_Import!G15, "*Saturday*"))</f>
        <v>1</v>
      </c>
      <c r="S15" s="19">
        <f> IF(ISBLANK(B15), "", COUNTIF(Volunteer_Import!G15, "*Sunday*"))</f>
        <v>0</v>
      </c>
      <c r="T15" s="1">
        <f> IF(ISBLANK(B15), "", COUNTIF(Volunteer_Import!H15, "*6am - 8am*"))</f>
        <v>0</v>
      </c>
      <c r="U15" s="19">
        <f> IF(ISBLANK(B15), "", COUNTIF(Volunteer_Import!H15, "*8am - 12pm*"))</f>
        <v>0</v>
      </c>
      <c r="V15" s="19">
        <f> IF(ISBLANK(B15), "", COUNTIF(Volunteer_Import!H15, "*12pm - 3pm*"))</f>
        <v>0</v>
      </c>
      <c r="W15" s="19">
        <f> IF(ISBLANK(B15), "", COUNTIF(Volunteer_Import!H15, "*3pm - 6pm*"))</f>
        <v>0</v>
      </c>
      <c r="X15" s="19">
        <f> IF(ISBLANK(B15), "", COUNTIF(Volunteer_Import!H15, "*6pm - 9pm*"))</f>
        <v>1</v>
      </c>
      <c r="Y15" s="19">
        <f> IF(ISBLANK(B15), "", COUNTIF(Volunteer_Import!H15, "*9pm - 11pm*"))</f>
        <v>0</v>
      </c>
    </row>
    <row r="16">
      <c r="A16" s="1" t="str">
        <f t="array" ref="A16">IF(ISBLANK(B16), "", concatenate("V", ROW()))</f>
        <v>V16</v>
      </c>
      <c r="B16" s="1" t="str">
        <f>IFERROR(__xludf.DUMMYFUNCTION(" QUERY(Volunteer_Import!A16:H16, ""Select B"")"),"yop@yopmail.com")</f>
        <v>yop@yopmail.com</v>
      </c>
      <c r="C16" s="1" t="str">
        <f>IFERROR(__xludf.DUMMYFUNCTION(" IF(ISBLANK(B16), """", QUERY(Volunteer_Import!B16:I16, ""Select C""))"),"Volunteer17")</f>
        <v>Volunteer17</v>
      </c>
      <c r="D16" s="1">
        <f>IFERROR(__xludf.DUMMYFUNCTION(" IF(ISBLANK(B16), """", QUERY(Volunteer_Import!B16:I16, ""Select D""))"),532.0)</f>
        <v>532</v>
      </c>
      <c r="E16" s="1" t="str">
        <f>IFERROR(__xludf.DUMMYFUNCTION(" IF(ISBLANK(B16), """", QUERY(Volunteer_Import!B16:I16, ""Select E""))"),"Phone")</f>
        <v>Phone</v>
      </c>
      <c r="F16" s="9">
        <f> IF(ISBLANK(B16), "", COUNTIF(Volunteer_Import!F16, "*Central Berkeley Trader Joe’s*"))</f>
        <v>0</v>
      </c>
      <c r="G16" s="1">
        <f> IF(ISBLANK(B16), "", COUNTIF(Volunteer_Import!F16, "*North Berkeley Safeway*"))</f>
        <v>0</v>
      </c>
      <c r="H16" s="1">
        <f> IF(ISBLANK(B16), "", COUNTIF(Volunteer_Import!F16, "*North Berkeley Trader Joe’s*"))</f>
        <v>1</v>
      </c>
      <c r="I16" s="9">
        <f> IF(ISBLANK(B16), "", COUNTIF(Volunteer_Import!F16, "*South Berkeley Berkeley Bowl*"))</f>
        <v>1</v>
      </c>
      <c r="J16" s="1">
        <f> IF(ISBLANK(B16), "", COUNTIF(Volunteer_Import!F16, "*South Berkeley/Oakland Safeway*"))</f>
        <v>1</v>
      </c>
      <c r="K16" s="1">
        <f> IF(ISBLANK(B16), "", COUNTIF(Volunteer_Import!F16, "*Southwest Berkeley Berkeley Bowl*"))</f>
        <v>0</v>
      </c>
      <c r="L16" s="1">
        <f> IF(ISBLANK(B16), "", COUNTIF(Volunteer_Import!F16, "*Other (open to local stores unlisted above)*"))</f>
        <v>1</v>
      </c>
      <c r="M16" s="19">
        <f> IF(ISBLANK(B16), "", COUNTIF(Volunteer_Import!G16, "*Monday*"))</f>
        <v>0</v>
      </c>
      <c r="N16" s="19">
        <f> IF(ISBLANK(B16), "", COUNTIF(Volunteer_Import!G16, "*Tuesday*"))</f>
        <v>0</v>
      </c>
      <c r="O16" s="19">
        <f> IF(ISBLANK(B16), "", COUNTIF(Volunteer_Import!G16, "*Wednesday*"))</f>
        <v>0</v>
      </c>
      <c r="P16" s="19">
        <f> IF(ISBLANK(B16), "", COUNTIF(Volunteer_Import!G16, "*Thursday*"))</f>
        <v>1</v>
      </c>
      <c r="Q16" s="19">
        <f> IF(ISBLANK(B16), "", COUNTIF(Volunteer_Import!G16, "*Friday*"))</f>
        <v>0</v>
      </c>
      <c r="R16" s="19">
        <f> IF(ISBLANK(B16), "", COUNTIF(Volunteer_Import!G16, "*Saturday*"))</f>
        <v>0</v>
      </c>
      <c r="S16" s="19">
        <f> IF(ISBLANK(B16), "", COUNTIF(Volunteer_Import!G16, "*Sunday*"))</f>
        <v>1</v>
      </c>
      <c r="T16" s="1">
        <f> IF(ISBLANK(B16), "", COUNTIF(Volunteer_Import!H16, "*6am - 8am*"))</f>
        <v>0</v>
      </c>
      <c r="U16" s="19">
        <f> IF(ISBLANK(B16), "", COUNTIF(Volunteer_Import!H16, "*8am - 12pm*"))</f>
        <v>1</v>
      </c>
      <c r="V16" s="19">
        <f> IF(ISBLANK(B16), "", COUNTIF(Volunteer_Import!H16, "*12pm - 3pm*"))</f>
        <v>0</v>
      </c>
      <c r="W16" s="19">
        <f> IF(ISBLANK(B16), "", COUNTIF(Volunteer_Import!H16, "*3pm - 6pm*"))</f>
        <v>0</v>
      </c>
      <c r="X16" s="19">
        <f> IF(ISBLANK(B16), "", COUNTIF(Volunteer_Import!H16, "*6pm - 9pm*"))</f>
        <v>0</v>
      </c>
      <c r="Y16" s="19">
        <f> IF(ISBLANK(B16), "", COUNTIF(Volunteer_Import!H16, "*9pm - 11pm*"))</f>
        <v>0</v>
      </c>
    </row>
    <row r="17">
      <c r="A17" s="1" t="str">
        <f t="array" ref="A17">IF(ISBLANK(B17), "", concatenate("V", ROW()))</f>
        <v>V17</v>
      </c>
      <c r="B17" s="1" t="str">
        <f>IFERROR(__xludf.DUMMYFUNCTION(" QUERY(Volunteer_Import!A17:H17, ""Select B"")"),"yop@yopmail.com")</f>
        <v>yop@yopmail.com</v>
      </c>
      <c r="C17" s="1" t="str">
        <f>IFERROR(__xludf.DUMMYFUNCTION(" IF(ISBLANK(B17), """", QUERY(Volunteer_Import!B17:I17, ""Select C""))"),"Volunteer18")</f>
        <v>Volunteer18</v>
      </c>
      <c r="D17" s="1">
        <f>IFERROR(__xludf.DUMMYFUNCTION(" IF(ISBLANK(B17), """", QUERY(Volunteer_Import!B17:I17, ""Select D""))"),23523.0)</f>
        <v>23523</v>
      </c>
      <c r="E17" s="1" t="str">
        <f>IFERROR(__xludf.DUMMYFUNCTION(" IF(ISBLANK(B17), """", QUERY(Volunteer_Import!B17:I17, ""Select E""))"),"Email")</f>
        <v>Email</v>
      </c>
      <c r="F17" s="9">
        <f> IF(ISBLANK(B17), "", COUNTIF(Volunteer_Import!F17, "*Central Berkeley Trader Joe’s*"))</f>
        <v>1</v>
      </c>
      <c r="G17" s="1">
        <f> IF(ISBLANK(B17), "", COUNTIF(Volunteer_Import!F17, "*North Berkeley Safeway*"))</f>
        <v>1</v>
      </c>
      <c r="H17" s="1">
        <f> IF(ISBLANK(B17), "", COUNTIF(Volunteer_Import!F17, "*North Berkeley Trader Joe’s*"))</f>
        <v>0</v>
      </c>
      <c r="I17" s="9">
        <f> IF(ISBLANK(B17), "", COUNTIF(Volunteer_Import!F17, "*South Berkeley Berkeley Bowl*"))</f>
        <v>0</v>
      </c>
      <c r="J17" s="1">
        <f> IF(ISBLANK(B17), "", COUNTIF(Volunteer_Import!F17, "*South Berkeley/Oakland Safeway*"))</f>
        <v>0</v>
      </c>
      <c r="K17" s="1">
        <f> IF(ISBLANK(B17), "", COUNTIF(Volunteer_Import!F17, "*Southwest Berkeley Berkeley Bowl*"))</f>
        <v>1</v>
      </c>
      <c r="L17" s="1">
        <f> IF(ISBLANK(B17), "", COUNTIF(Volunteer_Import!F17, "*Other (open to local stores unlisted above)*"))</f>
        <v>1</v>
      </c>
      <c r="M17" s="19">
        <f> IF(ISBLANK(B17), "", COUNTIF(Volunteer_Import!G17, "*Monday*"))</f>
        <v>1</v>
      </c>
      <c r="N17" s="19">
        <f> IF(ISBLANK(B17), "", COUNTIF(Volunteer_Import!G17, "*Tuesday*"))</f>
        <v>0</v>
      </c>
      <c r="O17" s="19">
        <f> IF(ISBLANK(B17), "", COUNTIF(Volunteer_Import!G17, "*Wednesday*"))</f>
        <v>0</v>
      </c>
      <c r="P17" s="19">
        <f> IF(ISBLANK(B17), "", COUNTIF(Volunteer_Import!G17, "*Thursday*"))</f>
        <v>0</v>
      </c>
      <c r="Q17" s="19">
        <f> IF(ISBLANK(B17), "", COUNTIF(Volunteer_Import!G17, "*Friday*"))</f>
        <v>1</v>
      </c>
      <c r="R17" s="19">
        <f> IF(ISBLANK(B17), "", COUNTIF(Volunteer_Import!G17, "*Saturday*"))</f>
        <v>0</v>
      </c>
      <c r="S17" s="19">
        <f> IF(ISBLANK(B17), "", COUNTIF(Volunteer_Import!G17, "*Sunday*"))</f>
        <v>0</v>
      </c>
      <c r="T17" s="1">
        <f> IF(ISBLANK(B17), "", COUNTIF(Volunteer_Import!H17, "*6am - 8am*"))</f>
        <v>1</v>
      </c>
      <c r="U17" s="19">
        <f> IF(ISBLANK(B17), "", COUNTIF(Volunteer_Import!H17, "*8am - 12pm*"))</f>
        <v>0</v>
      </c>
      <c r="V17" s="19">
        <f> IF(ISBLANK(B17), "", COUNTIF(Volunteer_Import!H17, "*12pm - 3pm*"))</f>
        <v>1</v>
      </c>
      <c r="W17" s="19">
        <f> IF(ISBLANK(B17), "", COUNTIF(Volunteer_Import!H17, "*3pm - 6pm*"))</f>
        <v>1</v>
      </c>
      <c r="X17" s="19">
        <f> IF(ISBLANK(B17), "", COUNTIF(Volunteer_Import!H17, "*6pm - 9pm*"))</f>
        <v>0</v>
      </c>
      <c r="Y17" s="19">
        <f> IF(ISBLANK(B17), "", COUNTIF(Volunteer_Import!H17, "*9pm - 11pm*"))</f>
        <v>1</v>
      </c>
    </row>
    <row r="18">
      <c r="A18" s="1" t="str">
        <f t="array" ref="A18">IF(ISBLANK(B18), "", concatenate("V", ROW()))</f>
        <v>V18</v>
      </c>
      <c r="B18" s="1" t="str">
        <f>IFERROR(__xludf.DUMMYFUNCTION(" QUERY(Volunteer_Import!A18:H18, ""Select B"")"),"yop@yopmail.com")</f>
        <v>yop@yopmail.com</v>
      </c>
      <c r="C18" s="1" t="str">
        <f>IFERROR(__xludf.DUMMYFUNCTION(" IF(ISBLANK(B18), """", QUERY(Volunteer_Import!B18:I18, ""Select C""))"),"Volunteer19")</f>
        <v>Volunteer19</v>
      </c>
      <c r="D18" s="1">
        <f>IFERROR(__xludf.DUMMYFUNCTION(" IF(ISBLANK(B18), """", QUERY(Volunteer_Import!B18:I18, ""Select D""))"),452.0)</f>
        <v>452</v>
      </c>
      <c r="E18" s="1" t="str">
        <f>IFERROR(__xludf.DUMMYFUNCTION(" IF(ISBLANK(B18), """", QUERY(Volunteer_Import!B18:I18, ""Select E""))"),"Email")</f>
        <v>Email</v>
      </c>
      <c r="F18" s="9">
        <f> IF(ISBLANK(B18), "", COUNTIF(Volunteer_Import!F18, "*Central Berkeley Trader Joe’s*"))</f>
        <v>0</v>
      </c>
      <c r="G18" s="1">
        <f> IF(ISBLANK(B18), "", COUNTIF(Volunteer_Import!F18, "*North Berkeley Safeway*"))</f>
        <v>1</v>
      </c>
      <c r="H18" s="1">
        <f> IF(ISBLANK(B18), "", COUNTIF(Volunteer_Import!F18, "*North Berkeley Trader Joe’s*"))</f>
        <v>0</v>
      </c>
      <c r="I18" s="9">
        <f> IF(ISBLANK(B18), "", COUNTIF(Volunteer_Import!F18, "*South Berkeley Berkeley Bowl*"))</f>
        <v>0</v>
      </c>
      <c r="J18" s="1">
        <f> IF(ISBLANK(B18), "", COUNTIF(Volunteer_Import!F18, "*South Berkeley/Oakland Safeway*"))</f>
        <v>0</v>
      </c>
      <c r="K18" s="1">
        <f> IF(ISBLANK(B18), "", COUNTIF(Volunteer_Import!F18, "*Southwest Berkeley Berkeley Bowl*"))</f>
        <v>1</v>
      </c>
      <c r="L18" s="1">
        <f> IF(ISBLANK(B18), "", COUNTIF(Volunteer_Import!F18, "*Other (open to local stores unlisted above)*"))</f>
        <v>0</v>
      </c>
      <c r="M18" s="19">
        <f> IF(ISBLANK(B18), "", COUNTIF(Volunteer_Import!G18, "*Monday*"))</f>
        <v>1</v>
      </c>
      <c r="N18" s="19">
        <f> IF(ISBLANK(B18), "", COUNTIF(Volunteer_Import!G18, "*Tuesday*"))</f>
        <v>0</v>
      </c>
      <c r="O18" s="19">
        <f> IF(ISBLANK(B18), "", COUNTIF(Volunteer_Import!G18, "*Wednesday*"))</f>
        <v>1</v>
      </c>
      <c r="P18" s="19">
        <f> IF(ISBLANK(B18), "", COUNTIF(Volunteer_Import!G18, "*Thursday*"))</f>
        <v>0</v>
      </c>
      <c r="Q18" s="19">
        <f> IF(ISBLANK(B18), "", COUNTIF(Volunteer_Import!G18, "*Friday*"))</f>
        <v>1</v>
      </c>
      <c r="R18" s="19">
        <f> IF(ISBLANK(B18), "", COUNTIF(Volunteer_Import!G18, "*Saturday*"))</f>
        <v>0</v>
      </c>
      <c r="S18" s="19">
        <f> IF(ISBLANK(B18), "", COUNTIF(Volunteer_Import!G18, "*Sunday*"))</f>
        <v>1</v>
      </c>
      <c r="T18" s="1">
        <f> IF(ISBLANK(B18), "", COUNTIF(Volunteer_Import!H18, "*6am - 8am*"))</f>
        <v>1</v>
      </c>
      <c r="U18" s="19">
        <f> IF(ISBLANK(B18), "", COUNTIF(Volunteer_Import!H18, "*8am - 12pm*"))</f>
        <v>0</v>
      </c>
      <c r="V18" s="19">
        <f> IF(ISBLANK(B18), "", COUNTIF(Volunteer_Import!H18, "*12pm - 3pm*"))</f>
        <v>0</v>
      </c>
      <c r="W18" s="19">
        <f> IF(ISBLANK(B18), "", COUNTIF(Volunteer_Import!H18, "*3pm - 6pm*"))</f>
        <v>1</v>
      </c>
      <c r="X18" s="19">
        <f> IF(ISBLANK(B18), "", COUNTIF(Volunteer_Import!H18, "*6pm - 9pm*"))</f>
        <v>1</v>
      </c>
      <c r="Y18" s="19">
        <f> IF(ISBLANK(B18), "", COUNTIF(Volunteer_Import!H18, "*9pm - 11pm*"))</f>
        <v>0</v>
      </c>
    </row>
    <row r="19">
      <c r="A19" s="1" t="str">
        <f t="array" ref="A19">IF(ISBLANK(B19), "", concatenate("V", ROW()))</f>
        <v>V19</v>
      </c>
      <c r="B19" s="1" t="str">
        <f>IFERROR(__xludf.DUMMYFUNCTION(" QUERY(Volunteer_Import!A19:H19, ""Select B"")"),"yop@yopmail.com")</f>
        <v>yop@yopmail.com</v>
      </c>
      <c r="C19" s="1" t="str">
        <f>IFERROR(__xludf.DUMMYFUNCTION(" IF(ISBLANK(B19), """", QUERY(Volunteer_Import!B19:I19, ""Select C""))"),"Volunteer20")</f>
        <v>Volunteer20</v>
      </c>
      <c r="D19" s="1">
        <f>IFERROR(__xludf.DUMMYFUNCTION(" IF(ISBLANK(B19), """", QUERY(Volunteer_Import!B19:I19, ""Select D""))"),425.0)</f>
        <v>425</v>
      </c>
      <c r="E19" s="1" t="str">
        <f>IFERROR(__xludf.DUMMYFUNCTION(" IF(ISBLANK(B19), """", QUERY(Volunteer_Import!B19:I19, ""Select E""))"),"Phone")</f>
        <v>Phone</v>
      </c>
      <c r="F19" s="9">
        <f> IF(ISBLANK(B19), "", COUNTIF(Volunteer_Import!F19, "*Central Berkeley Trader Joe’s*"))</f>
        <v>1</v>
      </c>
      <c r="G19" s="1">
        <f> IF(ISBLANK(B19), "", COUNTIF(Volunteer_Import!F19, "*North Berkeley Safeway*"))</f>
        <v>0</v>
      </c>
      <c r="H19" s="1">
        <f> IF(ISBLANK(B19), "", COUNTIF(Volunteer_Import!F19, "*North Berkeley Trader Joe’s*"))</f>
        <v>1</v>
      </c>
      <c r="I19" s="9">
        <f> IF(ISBLANK(B19), "", COUNTIF(Volunteer_Import!F19, "*South Berkeley Berkeley Bowl*"))</f>
        <v>1</v>
      </c>
      <c r="J19" s="1">
        <f> IF(ISBLANK(B19), "", COUNTIF(Volunteer_Import!F19, "*South Berkeley/Oakland Safeway*"))</f>
        <v>1</v>
      </c>
      <c r="K19" s="1">
        <f> IF(ISBLANK(B19), "", COUNTIF(Volunteer_Import!F19, "*Southwest Berkeley Berkeley Bowl*"))</f>
        <v>0</v>
      </c>
      <c r="L19" s="1">
        <f> IF(ISBLANK(B19), "", COUNTIF(Volunteer_Import!F19, "*Other (open to local stores unlisted above)*"))</f>
        <v>1</v>
      </c>
      <c r="M19" s="19">
        <f> IF(ISBLANK(B19), "", COUNTIF(Volunteer_Import!G19, "*Monday*"))</f>
        <v>0</v>
      </c>
      <c r="N19" s="19">
        <f> IF(ISBLANK(B19), "", COUNTIF(Volunteer_Import!G19, "*Tuesday*"))</f>
        <v>1</v>
      </c>
      <c r="O19" s="19">
        <f> IF(ISBLANK(B19), "", COUNTIF(Volunteer_Import!G19, "*Wednesday*"))</f>
        <v>0</v>
      </c>
      <c r="P19" s="19">
        <f> IF(ISBLANK(B19), "", COUNTIF(Volunteer_Import!G19, "*Thursday*"))</f>
        <v>0</v>
      </c>
      <c r="Q19" s="19">
        <f> IF(ISBLANK(B19), "", COUNTIF(Volunteer_Import!G19, "*Friday*"))</f>
        <v>1</v>
      </c>
      <c r="R19" s="19">
        <f> IF(ISBLANK(B19), "", COUNTIF(Volunteer_Import!G19, "*Saturday*"))</f>
        <v>0</v>
      </c>
      <c r="S19" s="19">
        <f> IF(ISBLANK(B19), "", COUNTIF(Volunteer_Import!G19, "*Sunday*"))</f>
        <v>0</v>
      </c>
      <c r="T19" s="1">
        <f> IF(ISBLANK(B19), "", COUNTIF(Volunteer_Import!H19, "*6am - 8am*"))</f>
        <v>0</v>
      </c>
      <c r="U19" s="19">
        <f> IF(ISBLANK(B19), "", COUNTIF(Volunteer_Import!H19, "*8am - 12pm*"))</f>
        <v>0</v>
      </c>
      <c r="V19" s="19">
        <f> IF(ISBLANK(B19), "", COUNTIF(Volunteer_Import!H19, "*12pm - 3pm*"))</f>
        <v>1</v>
      </c>
      <c r="W19" s="19">
        <f> IF(ISBLANK(B19), "", COUNTIF(Volunteer_Import!H19, "*3pm - 6pm*"))</f>
        <v>0</v>
      </c>
      <c r="X19" s="19">
        <f> IF(ISBLANK(B19), "", COUNTIF(Volunteer_Import!H19, "*6pm - 9pm*"))</f>
        <v>0</v>
      </c>
      <c r="Y19" s="19">
        <f> IF(ISBLANK(B19), "", COUNTIF(Volunteer_Import!H19, "*9pm - 11pm*"))</f>
        <v>0</v>
      </c>
    </row>
    <row r="20">
      <c r="A20" s="1" t="str">
        <f t="array" ref="A20">IF(ISBLANK(B20), "", concatenate("V", ROW()))</f>
        <v>V20</v>
      </c>
      <c r="B20" s="1" t="str">
        <f>IFERROR(__xludf.DUMMYFUNCTION(" QUERY(Volunteer_Import!A20:H20, ""Select B"")"),"yop@yopmail.com")</f>
        <v>yop@yopmail.com</v>
      </c>
      <c r="C20" s="1" t="str">
        <f>IFERROR(__xludf.DUMMYFUNCTION(" IF(ISBLANK(B20), """", QUERY(Volunteer_Import!B20:I20, ""Select C""))"),"Volunteer21")</f>
        <v>Volunteer21</v>
      </c>
      <c r="D20" s="1">
        <f>IFERROR(__xludf.DUMMYFUNCTION(" IF(ISBLANK(B20), """", QUERY(Volunteer_Import!B20:I20, ""Select D""))"),3.2341413E7)</f>
        <v>32341413</v>
      </c>
      <c r="E20" s="1" t="str">
        <f>IFERROR(__xludf.DUMMYFUNCTION(" IF(ISBLANK(B20), """", QUERY(Volunteer_Import!B20:I20, ""Select E""))"),"Email")</f>
        <v>Email</v>
      </c>
      <c r="F20" s="9">
        <f> IF(ISBLANK(B20), "", COUNTIF(Volunteer_Import!F20, "*Central Berkeley Trader Joe’s*"))</f>
        <v>1</v>
      </c>
      <c r="G20" s="1">
        <f> IF(ISBLANK(B20), "", COUNTIF(Volunteer_Import!F20, "*North Berkeley Safeway*"))</f>
        <v>1</v>
      </c>
      <c r="H20" s="1">
        <f> IF(ISBLANK(B20), "", COUNTIF(Volunteer_Import!F20, "*North Berkeley Trader Joe’s*"))</f>
        <v>1</v>
      </c>
      <c r="I20" s="9">
        <f> IF(ISBLANK(B20), "", COUNTIF(Volunteer_Import!F20, "*South Berkeley Berkeley Bowl*"))</f>
        <v>1</v>
      </c>
      <c r="J20" s="1">
        <f> IF(ISBLANK(B20), "", COUNTIF(Volunteer_Import!F20, "*South Berkeley/Oakland Safeway*"))</f>
        <v>1</v>
      </c>
      <c r="K20" s="1">
        <f> IF(ISBLANK(B20), "", COUNTIF(Volunteer_Import!F20, "*Southwest Berkeley Berkeley Bowl*"))</f>
        <v>1</v>
      </c>
      <c r="L20" s="1">
        <f> IF(ISBLANK(B20), "", COUNTIF(Volunteer_Import!F20, "*Other (open to local stores unlisted above)*"))</f>
        <v>1</v>
      </c>
      <c r="M20" s="19">
        <f> IF(ISBLANK(B20), "", COUNTIF(Volunteer_Import!G20, "*Monday*"))</f>
        <v>1</v>
      </c>
      <c r="N20" s="19">
        <f> IF(ISBLANK(B20), "", COUNTIF(Volunteer_Import!G20, "*Tuesday*"))</f>
        <v>1</v>
      </c>
      <c r="O20" s="19">
        <f> IF(ISBLANK(B20), "", COUNTIF(Volunteer_Import!G20, "*Wednesday*"))</f>
        <v>1</v>
      </c>
      <c r="P20" s="19">
        <f> IF(ISBLANK(B20), "", COUNTIF(Volunteer_Import!G20, "*Thursday*"))</f>
        <v>1</v>
      </c>
      <c r="Q20" s="19">
        <f> IF(ISBLANK(B20), "", COUNTIF(Volunteer_Import!G20, "*Friday*"))</f>
        <v>1</v>
      </c>
      <c r="R20" s="19">
        <f> IF(ISBLANK(B20), "", COUNTIF(Volunteer_Import!G20, "*Saturday*"))</f>
        <v>1</v>
      </c>
      <c r="S20" s="19">
        <f> IF(ISBLANK(B20), "", COUNTIF(Volunteer_Import!G20, "*Sunday*"))</f>
        <v>1</v>
      </c>
      <c r="T20" s="1">
        <f> IF(ISBLANK(B20), "", COUNTIF(Volunteer_Import!H20, "*6am - 8am*"))</f>
        <v>1</v>
      </c>
      <c r="U20" s="19">
        <f> IF(ISBLANK(B20), "", COUNTIF(Volunteer_Import!H20, "*8am - 12pm*"))</f>
        <v>1</v>
      </c>
      <c r="V20" s="19">
        <f> IF(ISBLANK(B20), "", COUNTIF(Volunteer_Import!H20, "*12pm - 3pm*"))</f>
        <v>1</v>
      </c>
      <c r="W20" s="19">
        <f> IF(ISBLANK(B20), "", COUNTIF(Volunteer_Import!H20, "*3pm - 6pm*"))</f>
        <v>1</v>
      </c>
      <c r="X20" s="19">
        <f> IF(ISBLANK(B20), "", COUNTIF(Volunteer_Import!H20, "*6pm - 9pm*"))</f>
        <v>1</v>
      </c>
      <c r="Y20" s="19">
        <f> IF(ISBLANK(B20), "", COUNTIF(Volunteer_Import!H20, "*9pm - 11pm*"))</f>
        <v>1</v>
      </c>
    </row>
    <row r="21">
      <c r="A21" s="1" t="str">
        <f t="array" ref="A21">IF(ISBLANK(B21), "", concatenate("V", ROW()))</f>
        <v>V21</v>
      </c>
      <c r="B21" s="1" t="str">
        <f>IFERROR(__xludf.DUMMYFUNCTION(" QUERY(Volunteer_Import!A21:H21, ""Select B"")"),"yop@yopmail.com")</f>
        <v>yop@yopmail.com</v>
      </c>
      <c r="C21" s="1" t="str">
        <f>IFERROR(__xludf.DUMMYFUNCTION(" IF(ISBLANK(B21), """", QUERY(Volunteer_Import!B21:I21, ""Select C""))"),"Volunteer22")</f>
        <v>Volunteer22</v>
      </c>
      <c r="D21" s="1">
        <f>IFERROR(__xludf.DUMMYFUNCTION(" IF(ISBLANK(B21), """", QUERY(Volunteer_Import!B21:I21, ""Select D""))"),356.0)</f>
        <v>356</v>
      </c>
      <c r="E21" s="1" t="str">
        <f>IFERROR(__xludf.DUMMYFUNCTION(" IF(ISBLANK(B21), """", QUERY(Volunteer_Import!B21:I21, ""Select E""))"),"Phone")</f>
        <v>Phone</v>
      </c>
      <c r="F21" s="9">
        <f> IF(ISBLANK(B21), "", COUNTIF(Volunteer_Import!F21, "*Central Berkeley Trader Joe’s*"))</f>
        <v>0</v>
      </c>
      <c r="G21" s="1">
        <f> IF(ISBLANK(B21), "", COUNTIF(Volunteer_Import!F21, "*North Berkeley Safeway*"))</f>
        <v>1</v>
      </c>
      <c r="H21" s="1">
        <f> IF(ISBLANK(B21), "", COUNTIF(Volunteer_Import!F21, "*North Berkeley Trader Joe’s*"))</f>
        <v>1</v>
      </c>
      <c r="I21" s="9">
        <f> IF(ISBLANK(B21), "", COUNTIF(Volunteer_Import!F21, "*South Berkeley Berkeley Bowl*"))</f>
        <v>1</v>
      </c>
      <c r="J21" s="1">
        <f> IF(ISBLANK(B21), "", COUNTIF(Volunteer_Import!F21, "*South Berkeley/Oakland Safeway*"))</f>
        <v>0</v>
      </c>
      <c r="K21" s="1">
        <f> IF(ISBLANK(B21), "", COUNTIF(Volunteer_Import!F21, "*Southwest Berkeley Berkeley Bowl*"))</f>
        <v>1</v>
      </c>
      <c r="L21" s="1">
        <f> IF(ISBLANK(B21), "", COUNTIF(Volunteer_Import!F21, "*Other (open to local stores unlisted above)*"))</f>
        <v>1</v>
      </c>
      <c r="M21" s="19">
        <f> IF(ISBLANK(B21), "", COUNTIF(Volunteer_Import!G21, "*Monday*"))</f>
        <v>0</v>
      </c>
      <c r="N21" s="19">
        <f> IF(ISBLANK(B21), "", COUNTIF(Volunteer_Import!G21, "*Tuesday*"))</f>
        <v>1</v>
      </c>
      <c r="O21" s="19">
        <f> IF(ISBLANK(B21), "", COUNTIF(Volunteer_Import!G21, "*Wednesday*"))</f>
        <v>1</v>
      </c>
      <c r="P21" s="19">
        <f> IF(ISBLANK(B21), "", COUNTIF(Volunteer_Import!G21, "*Thursday*"))</f>
        <v>1</v>
      </c>
      <c r="Q21" s="19">
        <f> IF(ISBLANK(B21), "", COUNTIF(Volunteer_Import!G21, "*Friday*"))</f>
        <v>1</v>
      </c>
      <c r="R21" s="19">
        <f> IF(ISBLANK(B21), "", COUNTIF(Volunteer_Import!G21, "*Saturday*"))</f>
        <v>1</v>
      </c>
      <c r="S21" s="19">
        <f> IF(ISBLANK(B21), "", COUNTIF(Volunteer_Import!G21, "*Sunday*"))</f>
        <v>1</v>
      </c>
      <c r="T21" s="1">
        <f> IF(ISBLANK(B21), "", COUNTIF(Volunteer_Import!H21, "*6am - 8am*"))</f>
        <v>1</v>
      </c>
      <c r="U21" s="19">
        <f> IF(ISBLANK(B21), "", COUNTIF(Volunteer_Import!H21, "*8am - 12pm*"))</f>
        <v>0</v>
      </c>
      <c r="V21" s="19">
        <f> IF(ISBLANK(B21), "", COUNTIF(Volunteer_Import!H21, "*12pm - 3pm*"))</f>
        <v>1</v>
      </c>
      <c r="W21" s="19">
        <f> IF(ISBLANK(B21), "", COUNTIF(Volunteer_Import!H21, "*3pm - 6pm*"))</f>
        <v>0</v>
      </c>
      <c r="X21" s="19">
        <f> IF(ISBLANK(B21), "", COUNTIF(Volunteer_Import!H21, "*6pm - 9pm*"))</f>
        <v>1</v>
      </c>
      <c r="Y21" s="19">
        <f> IF(ISBLANK(B21), "", COUNTIF(Volunteer_Import!H21, "*9pm - 11pm*"))</f>
        <v>1</v>
      </c>
    </row>
    <row r="22">
      <c r="A22" s="1" t="str">
        <f t="array" ref="A22">IF(ISBLANK(B22), "", concatenate("V", ROW()))</f>
        <v>V22</v>
      </c>
      <c r="B22" s="1" t="str">
        <f>IFERROR(__xludf.DUMMYFUNCTION(" QUERY(Volunteer_Import!A22:H22, ""Select B"")"),"yop@yopmail.com")</f>
        <v>yop@yopmail.com</v>
      </c>
      <c r="C22" s="1" t="str">
        <f>IFERROR(__xludf.DUMMYFUNCTION(" IF(ISBLANK(B22), """", QUERY(Volunteer_Import!B22:I22, ""Select C""))"),"Volunteer23")</f>
        <v>Volunteer23</v>
      </c>
      <c r="D22" s="1">
        <f>IFERROR(__xludf.DUMMYFUNCTION(" IF(ISBLANK(B22), """", QUERY(Volunteer_Import!B22:I22, ""Select D""))"),64.0)</f>
        <v>64</v>
      </c>
      <c r="E22" s="1" t="str">
        <f>IFERROR(__xludf.DUMMYFUNCTION(" IF(ISBLANK(B22), """", QUERY(Volunteer_Import!B22:I22, ""Select E""))"),"Phone")</f>
        <v>Phone</v>
      </c>
      <c r="F22" s="9">
        <f> IF(ISBLANK(B22), "", COUNTIF(Volunteer_Import!F22, "*Central Berkeley Trader Joe’s*"))</f>
        <v>0</v>
      </c>
      <c r="G22" s="1">
        <f> IF(ISBLANK(B22), "", COUNTIF(Volunteer_Import!F22, "*North Berkeley Safeway*"))</f>
        <v>1</v>
      </c>
      <c r="H22" s="1">
        <f> IF(ISBLANK(B22), "", COUNTIF(Volunteer_Import!F22, "*North Berkeley Trader Joe’s*"))</f>
        <v>1</v>
      </c>
      <c r="I22" s="9">
        <f> IF(ISBLANK(B22), "", COUNTIF(Volunteer_Import!F22, "*South Berkeley Berkeley Bowl*"))</f>
        <v>1</v>
      </c>
      <c r="J22" s="1">
        <f> IF(ISBLANK(B22), "", COUNTIF(Volunteer_Import!F22, "*South Berkeley/Oakland Safeway*"))</f>
        <v>0</v>
      </c>
      <c r="K22" s="1">
        <f> IF(ISBLANK(B22), "", COUNTIF(Volunteer_Import!F22, "*Southwest Berkeley Berkeley Bowl*"))</f>
        <v>1</v>
      </c>
      <c r="L22" s="1">
        <f> IF(ISBLANK(B22), "", COUNTIF(Volunteer_Import!F22, "*Other (open to local stores unlisted above)*"))</f>
        <v>0</v>
      </c>
      <c r="M22" s="19">
        <f> IF(ISBLANK(B22), "", COUNTIF(Volunteer_Import!G22, "*Monday*"))</f>
        <v>0</v>
      </c>
      <c r="N22" s="19">
        <f> IF(ISBLANK(B22), "", COUNTIF(Volunteer_Import!G22, "*Tuesday*"))</f>
        <v>1</v>
      </c>
      <c r="O22" s="19">
        <f> IF(ISBLANK(B22), "", COUNTIF(Volunteer_Import!G22, "*Wednesday*"))</f>
        <v>0</v>
      </c>
      <c r="P22" s="19">
        <f> IF(ISBLANK(B22), "", COUNTIF(Volunteer_Import!G22, "*Thursday*"))</f>
        <v>1</v>
      </c>
      <c r="Q22" s="19">
        <f> IF(ISBLANK(B22), "", COUNTIF(Volunteer_Import!G22, "*Friday*"))</f>
        <v>1</v>
      </c>
      <c r="R22" s="19">
        <f> IF(ISBLANK(B22), "", COUNTIF(Volunteer_Import!G22, "*Saturday*"))</f>
        <v>0</v>
      </c>
      <c r="S22" s="19">
        <f> IF(ISBLANK(B22), "", COUNTIF(Volunteer_Import!G22, "*Sunday*"))</f>
        <v>1</v>
      </c>
      <c r="T22" s="1">
        <f> IF(ISBLANK(B22), "", COUNTIF(Volunteer_Import!H22, "*6am - 8am*"))</f>
        <v>0</v>
      </c>
      <c r="U22" s="19">
        <f> IF(ISBLANK(B22), "", COUNTIF(Volunteer_Import!H22, "*8am - 12pm*"))</f>
        <v>0</v>
      </c>
      <c r="V22" s="19">
        <f> IF(ISBLANK(B22), "", COUNTIF(Volunteer_Import!H22, "*12pm - 3pm*"))</f>
        <v>0</v>
      </c>
      <c r="W22" s="19">
        <f> IF(ISBLANK(B22), "", COUNTIF(Volunteer_Import!H22, "*3pm - 6pm*"))</f>
        <v>1</v>
      </c>
      <c r="X22" s="19">
        <f> IF(ISBLANK(B22), "", COUNTIF(Volunteer_Import!H22, "*6pm - 9pm*"))</f>
        <v>1</v>
      </c>
      <c r="Y22" s="19">
        <f> IF(ISBLANK(B22), "", COUNTIF(Volunteer_Import!H22, "*9pm - 11pm*"))</f>
        <v>0</v>
      </c>
    </row>
    <row r="23">
      <c r="A23" s="1" t="str">
        <f t="array" ref="A23">IF(ISBLANK(B23), "", concatenate("V", ROW()))</f>
        <v>V23</v>
      </c>
      <c r="B23" s="1" t="str">
        <f>IFERROR(__xludf.DUMMYFUNCTION(" QUERY(Volunteer_Import!A23:H23, ""Select B"")"),"yop@yopmail.com")</f>
        <v>yop@yopmail.com</v>
      </c>
      <c r="C23" s="1" t="str">
        <f>IFERROR(__xludf.DUMMYFUNCTION(" IF(ISBLANK(B23), """", QUERY(Volunteer_Import!B23:I23, ""Select C""))"),"Volunteer24")</f>
        <v>Volunteer24</v>
      </c>
      <c r="D23" s="1">
        <f>IFERROR(__xludf.DUMMYFUNCTION(" IF(ISBLANK(B23), """", QUERY(Volunteer_Import!B23:I23, ""Select D""))"),364.0)</f>
        <v>364</v>
      </c>
      <c r="E23" s="1" t="str">
        <f>IFERROR(__xludf.DUMMYFUNCTION(" IF(ISBLANK(B23), """", QUERY(Volunteer_Import!B23:I23, ""Select E""))"),"Phone")</f>
        <v>Phone</v>
      </c>
      <c r="F23" s="9">
        <f> IF(ISBLANK(B23), "", COUNTIF(Volunteer_Import!F23, "*Central Berkeley Trader Joe’s*"))</f>
        <v>0</v>
      </c>
      <c r="G23" s="1">
        <f> IF(ISBLANK(B23), "", COUNTIF(Volunteer_Import!F23, "*North Berkeley Safeway*"))</f>
        <v>0</v>
      </c>
      <c r="H23" s="1">
        <f> IF(ISBLANK(B23), "", COUNTIF(Volunteer_Import!F23, "*North Berkeley Trader Joe’s*"))</f>
        <v>1</v>
      </c>
      <c r="I23" s="9">
        <f> IF(ISBLANK(B23), "", COUNTIF(Volunteer_Import!F23, "*South Berkeley Berkeley Bowl*"))</f>
        <v>1</v>
      </c>
      <c r="J23" s="1">
        <f> IF(ISBLANK(B23), "", COUNTIF(Volunteer_Import!F23, "*South Berkeley/Oakland Safeway*"))</f>
        <v>0</v>
      </c>
      <c r="K23" s="1">
        <f> IF(ISBLANK(B23), "", COUNTIF(Volunteer_Import!F23, "*Southwest Berkeley Berkeley Bowl*"))</f>
        <v>0</v>
      </c>
      <c r="L23" s="1">
        <f> IF(ISBLANK(B23), "", COUNTIF(Volunteer_Import!F23, "*Other (open to local stores unlisted above)*"))</f>
        <v>0</v>
      </c>
      <c r="M23" s="19">
        <f> IF(ISBLANK(B23), "", COUNTIF(Volunteer_Import!G23, "*Monday*"))</f>
        <v>0</v>
      </c>
      <c r="N23" s="19">
        <f> IF(ISBLANK(B23), "", COUNTIF(Volunteer_Import!G23, "*Tuesday*"))</f>
        <v>0</v>
      </c>
      <c r="O23" s="19">
        <f> IF(ISBLANK(B23), "", COUNTIF(Volunteer_Import!G23, "*Wednesday*"))</f>
        <v>1</v>
      </c>
      <c r="P23" s="19">
        <f> IF(ISBLANK(B23), "", COUNTIF(Volunteer_Import!G23, "*Thursday*"))</f>
        <v>0</v>
      </c>
      <c r="Q23" s="19">
        <f> IF(ISBLANK(B23), "", COUNTIF(Volunteer_Import!G23, "*Friday*"))</f>
        <v>1</v>
      </c>
      <c r="R23" s="19">
        <f> IF(ISBLANK(B23), "", COUNTIF(Volunteer_Import!G23, "*Saturday*"))</f>
        <v>1</v>
      </c>
      <c r="S23" s="19">
        <f> IF(ISBLANK(B23), "", COUNTIF(Volunteer_Import!G23, "*Sunday*"))</f>
        <v>0</v>
      </c>
      <c r="T23" s="1">
        <f> IF(ISBLANK(B23), "", COUNTIF(Volunteer_Import!H23, "*6am - 8am*"))</f>
        <v>1</v>
      </c>
      <c r="U23" s="19">
        <f> IF(ISBLANK(B23), "", COUNTIF(Volunteer_Import!H23, "*8am - 12pm*"))</f>
        <v>1</v>
      </c>
      <c r="V23" s="19">
        <f> IF(ISBLANK(B23), "", COUNTIF(Volunteer_Import!H23, "*12pm - 3pm*"))</f>
        <v>1</v>
      </c>
      <c r="W23" s="19">
        <f> IF(ISBLANK(B23), "", COUNTIF(Volunteer_Import!H23, "*3pm - 6pm*"))</f>
        <v>0</v>
      </c>
      <c r="X23" s="19">
        <f> IF(ISBLANK(B23), "", COUNTIF(Volunteer_Import!H23, "*6pm - 9pm*"))</f>
        <v>1</v>
      </c>
      <c r="Y23" s="19">
        <f> IF(ISBLANK(B23), "", COUNTIF(Volunteer_Import!H23, "*9pm - 11pm*"))</f>
        <v>0</v>
      </c>
    </row>
    <row r="24">
      <c r="A24" s="1" t="str">
        <f t="array" ref="A24">IF(ISBLANK(B24), "", concatenate("V", ROW()))</f>
        <v>V24</v>
      </c>
      <c r="B24" s="1" t="str">
        <f>IFERROR(__xludf.DUMMYFUNCTION(" QUERY(Volunteer_Import!A24:H24, ""Select B"")"),"yop@yopmail.com")</f>
        <v>yop@yopmail.com</v>
      </c>
      <c r="C24" s="1" t="str">
        <f>IFERROR(__xludf.DUMMYFUNCTION(" IF(ISBLANK(B24), """", QUERY(Volunteer_Import!B24:I24, ""Select C""))"),"Volunteer25")</f>
        <v>Volunteer25</v>
      </c>
      <c r="D24" s="1">
        <f>IFERROR(__xludf.DUMMYFUNCTION(" IF(ISBLANK(B24), """", QUERY(Volunteer_Import!B24:I24, ""Select D""))"),24642.0)</f>
        <v>24642</v>
      </c>
      <c r="E24" s="1" t="str">
        <f>IFERROR(__xludf.DUMMYFUNCTION(" IF(ISBLANK(B24), """", QUERY(Volunteer_Import!B24:I24, ""Select E""))"),"Phone")</f>
        <v>Phone</v>
      </c>
      <c r="F24" s="9">
        <f> IF(ISBLANK(B24), "", COUNTIF(Volunteer_Import!F24, "*Central Berkeley Trader Joe’s*"))</f>
        <v>1</v>
      </c>
      <c r="G24" s="1">
        <f> IF(ISBLANK(B24), "", COUNTIF(Volunteer_Import!F24, "*North Berkeley Safeway*"))</f>
        <v>0</v>
      </c>
      <c r="H24" s="1">
        <f> IF(ISBLANK(B24), "", COUNTIF(Volunteer_Import!F24, "*North Berkeley Trader Joe’s*"))</f>
        <v>1</v>
      </c>
      <c r="I24" s="9">
        <f> IF(ISBLANK(B24), "", COUNTIF(Volunteer_Import!F24, "*South Berkeley Berkeley Bowl*"))</f>
        <v>1</v>
      </c>
      <c r="J24" s="1">
        <f> IF(ISBLANK(B24), "", COUNTIF(Volunteer_Import!F24, "*South Berkeley/Oakland Safeway*"))</f>
        <v>1</v>
      </c>
      <c r="K24" s="1">
        <f> IF(ISBLANK(B24), "", COUNTIF(Volunteer_Import!F24, "*Southwest Berkeley Berkeley Bowl*"))</f>
        <v>0</v>
      </c>
      <c r="L24" s="1">
        <f> IF(ISBLANK(B24), "", COUNTIF(Volunteer_Import!F24, "*Other (open to local stores unlisted above)*"))</f>
        <v>1</v>
      </c>
      <c r="M24" s="19">
        <f> IF(ISBLANK(B24), "", COUNTIF(Volunteer_Import!G24, "*Monday*"))</f>
        <v>0</v>
      </c>
      <c r="N24" s="19">
        <f> IF(ISBLANK(B24), "", COUNTIF(Volunteer_Import!G24, "*Tuesday*"))</f>
        <v>1</v>
      </c>
      <c r="O24" s="19">
        <f> IF(ISBLANK(B24), "", COUNTIF(Volunteer_Import!G24, "*Wednesday*"))</f>
        <v>0</v>
      </c>
      <c r="P24" s="19">
        <f> IF(ISBLANK(B24), "", COUNTIF(Volunteer_Import!G24, "*Thursday*"))</f>
        <v>0</v>
      </c>
      <c r="Q24" s="19">
        <f> IF(ISBLANK(B24), "", COUNTIF(Volunteer_Import!G24, "*Friday*"))</f>
        <v>1</v>
      </c>
      <c r="R24" s="19">
        <f> IF(ISBLANK(B24), "", COUNTIF(Volunteer_Import!G24, "*Saturday*"))</f>
        <v>1</v>
      </c>
      <c r="S24" s="19">
        <f> IF(ISBLANK(B24), "", COUNTIF(Volunteer_Import!G24, "*Sunday*"))</f>
        <v>1</v>
      </c>
      <c r="T24" s="1">
        <f> IF(ISBLANK(B24), "", COUNTIF(Volunteer_Import!H24, "*6am - 8am*"))</f>
        <v>1</v>
      </c>
      <c r="U24" s="19">
        <f> IF(ISBLANK(B24), "", COUNTIF(Volunteer_Import!H24, "*8am - 12pm*"))</f>
        <v>1</v>
      </c>
      <c r="V24" s="19">
        <f> IF(ISBLANK(B24), "", COUNTIF(Volunteer_Import!H24, "*12pm - 3pm*"))</f>
        <v>1</v>
      </c>
      <c r="W24" s="19">
        <f> IF(ISBLANK(B24), "", COUNTIF(Volunteer_Import!H24, "*3pm - 6pm*"))</f>
        <v>1</v>
      </c>
      <c r="X24" s="19">
        <f> IF(ISBLANK(B24), "", COUNTIF(Volunteer_Import!H24, "*6pm - 9pm*"))</f>
        <v>1</v>
      </c>
      <c r="Y24" s="19">
        <f> IF(ISBLANK(B24), "", COUNTIF(Volunteer_Import!H24, "*9pm - 11pm*"))</f>
        <v>1</v>
      </c>
    </row>
    <row r="25">
      <c r="A25" s="1" t="str">
        <f t="array" ref="A25">IF(ISBLANK(B25), "", concatenate("V", ROW()))</f>
        <v>V25</v>
      </c>
      <c r="B25" s="1" t="str">
        <f>IFERROR(__xludf.DUMMYFUNCTION(" QUERY(Volunteer_Import!A25:H25, ""Select B"")"),"yop@yopmail.com")</f>
        <v>yop@yopmail.com</v>
      </c>
      <c r="C25" s="1" t="str">
        <f>IFERROR(__xludf.DUMMYFUNCTION(" IF(ISBLANK(B25), """", QUERY(Volunteer_Import!B25:I25, ""Select C""))"),"Volunteer26")</f>
        <v>Volunteer26</v>
      </c>
      <c r="D25" s="1">
        <f>IFERROR(__xludf.DUMMYFUNCTION(" IF(ISBLANK(B25), """", QUERY(Volunteer_Import!B25:I25, ""Select D""))"),2345.0)</f>
        <v>2345</v>
      </c>
      <c r="E25" s="1" t="str">
        <f>IFERROR(__xludf.DUMMYFUNCTION(" IF(ISBLANK(B25), """", QUERY(Volunteer_Import!B25:I25, ""Select E""))"),"Email")</f>
        <v>Email</v>
      </c>
      <c r="F25" s="9">
        <f> IF(ISBLANK(B25), "", COUNTIF(Volunteer_Import!F25, "*Central Berkeley Trader Joe’s*"))</f>
        <v>1</v>
      </c>
      <c r="G25" s="1">
        <f> IF(ISBLANK(B25), "", COUNTIF(Volunteer_Import!F25, "*North Berkeley Safeway*"))</f>
        <v>1</v>
      </c>
      <c r="H25" s="1">
        <f> IF(ISBLANK(B25), "", COUNTIF(Volunteer_Import!F25, "*North Berkeley Trader Joe’s*"))</f>
        <v>1</v>
      </c>
      <c r="I25" s="9">
        <f> IF(ISBLANK(B25), "", COUNTIF(Volunteer_Import!F25, "*South Berkeley Berkeley Bowl*"))</f>
        <v>1</v>
      </c>
      <c r="J25" s="1">
        <f> IF(ISBLANK(B25), "", COUNTIF(Volunteer_Import!F25, "*South Berkeley/Oakland Safeway*"))</f>
        <v>1</v>
      </c>
      <c r="K25" s="1">
        <f> IF(ISBLANK(B25), "", COUNTIF(Volunteer_Import!F25, "*Southwest Berkeley Berkeley Bowl*"))</f>
        <v>1</v>
      </c>
      <c r="L25" s="1">
        <f> IF(ISBLANK(B25), "", COUNTIF(Volunteer_Import!F25, "*Other (open to local stores unlisted above)*"))</f>
        <v>1</v>
      </c>
      <c r="M25" s="19">
        <f> IF(ISBLANK(B25), "", COUNTIF(Volunteer_Import!G25, "*Monday*"))</f>
        <v>1</v>
      </c>
      <c r="N25" s="19">
        <f> IF(ISBLANK(B25), "", COUNTIF(Volunteer_Import!G25, "*Tuesday*"))</f>
        <v>1</v>
      </c>
      <c r="O25" s="19">
        <f> IF(ISBLANK(B25), "", COUNTIF(Volunteer_Import!G25, "*Wednesday*"))</f>
        <v>1</v>
      </c>
      <c r="P25" s="19">
        <f> IF(ISBLANK(B25), "", COUNTIF(Volunteer_Import!G25, "*Thursday*"))</f>
        <v>1</v>
      </c>
      <c r="Q25" s="19">
        <f> IF(ISBLANK(B25), "", COUNTIF(Volunteer_Import!G25, "*Friday*"))</f>
        <v>1</v>
      </c>
      <c r="R25" s="19">
        <f> IF(ISBLANK(B25), "", COUNTIF(Volunteer_Import!G25, "*Saturday*"))</f>
        <v>1</v>
      </c>
      <c r="S25" s="19">
        <f> IF(ISBLANK(B25), "", COUNTIF(Volunteer_Import!G25, "*Sunday*"))</f>
        <v>1</v>
      </c>
      <c r="T25" s="1">
        <f> IF(ISBLANK(B25), "", COUNTIF(Volunteer_Import!H25, "*6am - 8am*"))</f>
        <v>1</v>
      </c>
      <c r="U25" s="19">
        <f> IF(ISBLANK(B25), "", COUNTIF(Volunteer_Import!H25, "*8am - 12pm*"))</f>
        <v>1</v>
      </c>
      <c r="V25" s="19">
        <f> IF(ISBLANK(B25), "", COUNTIF(Volunteer_Import!H25, "*12pm - 3pm*"))</f>
        <v>1</v>
      </c>
      <c r="W25" s="19">
        <f> IF(ISBLANK(B25), "", COUNTIF(Volunteer_Import!H25, "*3pm - 6pm*"))</f>
        <v>1</v>
      </c>
      <c r="X25" s="19">
        <f> IF(ISBLANK(B25), "", COUNTIF(Volunteer_Import!H25, "*6pm - 9pm*"))</f>
        <v>1</v>
      </c>
      <c r="Y25" s="19">
        <f> IF(ISBLANK(B25), "", COUNTIF(Volunteer_Import!H25, "*9pm - 11pm*"))</f>
        <v>1</v>
      </c>
    </row>
    <row r="26">
      <c r="A26" s="1" t="str">
        <f t="array" ref="A26">IF(ISBLANK(B26), "", concatenate("V", ROW()))</f>
        <v>V26</v>
      </c>
      <c r="B26" s="1" t="str">
        <f>IFERROR(__xludf.DUMMYFUNCTION(" QUERY(Volunteer_Import!A26:H26, ""Select B"")"),"yop@yopmail.com")</f>
        <v>yop@yopmail.com</v>
      </c>
      <c r="C26" s="1" t="str">
        <f>IFERROR(__xludf.DUMMYFUNCTION(" IF(ISBLANK(B26), """", QUERY(Volunteer_Import!B26:I26, ""Select C""))"),"Volunteer27")</f>
        <v>Volunteer27</v>
      </c>
      <c r="D26" s="1" t="str">
        <f>IFERROR(__xludf.DUMMYFUNCTION(" IF(ISBLANK(B26), """", QUERY(Volunteer_Import!B26:I26, ""Select D""))"),"043")</f>
        <v>043</v>
      </c>
      <c r="E26" s="1" t="str">
        <f>IFERROR(__xludf.DUMMYFUNCTION(" IF(ISBLANK(B26), """", QUERY(Volunteer_Import!B26:I26, ""Select E""))"),"Email")</f>
        <v>Email</v>
      </c>
      <c r="F26" s="9">
        <f> IF(ISBLANK(B26), "", COUNTIF(Volunteer_Import!F26, "*Central Berkeley Trader Joe’s*"))</f>
        <v>1</v>
      </c>
      <c r="G26" s="1">
        <f> IF(ISBLANK(B26), "", COUNTIF(Volunteer_Import!F26, "*North Berkeley Safeway*"))</f>
        <v>1</v>
      </c>
      <c r="H26" s="1">
        <f> IF(ISBLANK(B26), "", COUNTIF(Volunteer_Import!F26, "*North Berkeley Trader Joe’s*"))</f>
        <v>1</v>
      </c>
      <c r="I26" s="9">
        <f> IF(ISBLANK(B26), "", COUNTIF(Volunteer_Import!F26, "*South Berkeley Berkeley Bowl*"))</f>
        <v>1</v>
      </c>
      <c r="J26" s="1">
        <f> IF(ISBLANK(B26), "", COUNTIF(Volunteer_Import!F26, "*South Berkeley/Oakland Safeway*"))</f>
        <v>1</v>
      </c>
      <c r="K26" s="1">
        <f> IF(ISBLANK(B26), "", COUNTIF(Volunteer_Import!F26, "*Southwest Berkeley Berkeley Bowl*"))</f>
        <v>1</v>
      </c>
      <c r="L26" s="1">
        <f> IF(ISBLANK(B26), "", COUNTIF(Volunteer_Import!F26, "*Other (open to local stores unlisted above)*"))</f>
        <v>1</v>
      </c>
      <c r="M26" s="19">
        <f> IF(ISBLANK(B26), "", COUNTIF(Volunteer_Import!G26, "*Monday*"))</f>
        <v>1</v>
      </c>
      <c r="N26" s="19">
        <f> IF(ISBLANK(B26), "", COUNTIF(Volunteer_Import!G26, "*Tuesday*"))</f>
        <v>1</v>
      </c>
      <c r="O26" s="19">
        <f> IF(ISBLANK(B26), "", COUNTIF(Volunteer_Import!G26, "*Wednesday*"))</f>
        <v>1</v>
      </c>
      <c r="P26" s="19">
        <f> IF(ISBLANK(B26), "", COUNTIF(Volunteer_Import!G26, "*Thursday*"))</f>
        <v>1</v>
      </c>
      <c r="Q26" s="19">
        <f> IF(ISBLANK(B26), "", COUNTIF(Volunteer_Import!G26, "*Friday*"))</f>
        <v>1</v>
      </c>
      <c r="R26" s="19">
        <f> IF(ISBLANK(B26), "", COUNTIF(Volunteer_Import!G26, "*Saturday*"))</f>
        <v>1</v>
      </c>
      <c r="S26" s="19">
        <f> IF(ISBLANK(B26), "", COUNTIF(Volunteer_Import!G26, "*Sunday*"))</f>
        <v>1</v>
      </c>
      <c r="T26" s="1">
        <f> IF(ISBLANK(B26), "", COUNTIF(Volunteer_Import!H26, "*6am - 8am*"))</f>
        <v>1</v>
      </c>
      <c r="U26" s="19">
        <f> IF(ISBLANK(B26), "", COUNTIF(Volunteer_Import!H26, "*8am - 12pm*"))</f>
        <v>1</v>
      </c>
      <c r="V26" s="19">
        <f> IF(ISBLANK(B26), "", COUNTIF(Volunteer_Import!H26, "*12pm - 3pm*"))</f>
        <v>1</v>
      </c>
      <c r="W26" s="19">
        <f> IF(ISBLANK(B26), "", COUNTIF(Volunteer_Import!H26, "*3pm - 6pm*"))</f>
        <v>1</v>
      </c>
      <c r="X26" s="19">
        <f> IF(ISBLANK(B26), "", COUNTIF(Volunteer_Import!H26, "*6pm - 9pm*"))</f>
        <v>1</v>
      </c>
      <c r="Y26" s="19">
        <f> IF(ISBLANK(B26), "", COUNTIF(Volunteer_Import!H26, "*9pm - 11pm*"))</f>
        <v>1</v>
      </c>
    </row>
    <row r="27">
      <c r="A27" s="1" t="str">
        <f t="array" ref="A27">IF(ISBLANK(B27), "", concatenate("V", ROW()))</f>
        <v>V27</v>
      </c>
      <c r="B27" s="1" t="str">
        <f>IFERROR(__xludf.DUMMYFUNCTION(" QUERY(Volunteer_Import!A27:H27, ""Select B"")"),"yop@yopmail.com")</f>
        <v>yop@yopmail.com</v>
      </c>
      <c r="C27" s="1" t="str">
        <f>IFERROR(__xludf.DUMMYFUNCTION(" IF(ISBLANK(B27), """", QUERY(Volunteer_Import!B27:I27, ""Select C""))"),"Volunteer28")</f>
        <v>Volunteer28</v>
      </c>
      <c r="D27" s="1" t="str">
        <f>IFERROR(__xludf.DUMMYFUNCTION(" IF(ISBLANK(B27), """", QUERY(Volunteer_Import!B27:I27, ""Select D""))"),"098")</f>
        <v>098</v>
      </c>
      <c r="E27" s="1" t="str">
        <f>IFERROR(__xludf.DUMMYFUNCTION(" IF(ISBLANK(B27), """", QUERY(Volunteer_Import!B27:I27, ""Select E""))"),"Phone")</f>
        <v>Phone</v>
      </c>
      <c r="F27" s="9">
        <f> IF(ISBLANK(B27), "", COUNTIF(Volunteer_Import!F27, "*Central Berkeley Trader Joe’s*"))</f>
        <v>1</v>
      </c>
      <c r="G27" s="1">
        <f> IF(ISBLANK(B27), "", COUNTIF(Volunteer_Import!F27, "*North Berkeley Safeway*"))</f>
        <v>1</v>
      </c>
      <c r="H27" s="1">
        <f> IF(ISBLANK(B27), "", COUNTIF(Volunteer_Import!F27, "*North Berkeley Trader Joe’s*"))</f>
        <v>1</v>
      </c>
      <c r="I27" s="9">
        <f> IF(ISBLANK(B27), "", COUNTIF(Volunteer_Import!F27, "*South Berkeley Berkeley Bowl*"))</f>
        <v>1</v>
      </c>
      <c r="J27" s="1">
        <f> IF(ISBLANK(B27), "", COUNTIF(Volunteer_Import!F27, "*South Berkeley/Oakland Safeway*"))</f>
        <v>1</v>
      </c>
      <c r="K27" s="1">
        <f> IF(ISBLANK(B27), "", COUNTIF(Volunteer_Import!F27, "*Southwest Berkeley Berkeley Bowl*"))</f>
        <v>1</v>
      </c>
      <c r="L27" s="1">
        <f> IF(ISBLANK(B27), "", COUNTIF(Volunteer_Import!F27, "*Other (open to local stores unlisted above)*"))</f>
        <v>1</v>
      </c>
      <c r="M27" s="19">
        <f> IF(ISBLANK(B27), "", COUNTIF(Volunteer_Import!G27, "*Monday*"))</f>
        <v>1</v>
      </c>
      <c r="N27" s="19">
        <f> IF(ISBLANK(B27), "", COUNTIF(Volunteer_Import!G27, "*Tuesday*"))</f>
        <v>1</v>
      </c>
      <c r="O27" s="19">
        <f> IF(ISBLANK(B27), "", COUNTIF(Volunteer_Import!G27, "*Wednesday*"))</f>
        <v>1</v>
      </c>
      <c r="P27" s="19">
        <f> IF(ISBLANK(B27), "", COUNTIF(Volunteer_Import!G27, "*Thursday*"))</f>
        <v>1</v>
      </c>
      <c r="Q27" s="19">
        <f> IF(ISBLANK(B27), "", COUNTIF(Volunteer_Import!G27, "*Friday*"))</f>
        <v>1</v>
      </c>
      <c r="R27" s="19">
        <f> IF(ISBLANK(B27), "", COUNTIF(Volunteer_Import!G27, "*Saturday*"))</f>
        <v>1</v>
      </c>
      <c r="S27" s="19">
        <f> IF(ISBLANK(B27), "", COUNTIF(Volunteer_Import!G27, "*Sunday*"))</f>
        <v>1</v>
      </c>
      <c r="T27" s="1">
        <f> IF(ISBLANK(B27), "", COUNTIF(Volunteer_Import!H27, "*6am - 8am*"))</f>
        <v>1</v>
      </c>
      <c r="U27" s="19">
        <f> IF(ISBLANK(B27), "", COUNTIF(Volunteer_Import!H27, "*8am - 12pm*"))</f>
        <v>1</v>
      </c>
      <c r="V27" s="19">
        <f> IF(ISBLANK(B27), "", COUNTIF(Volunteer_Import!H27, "*12pm - 3pm*"))</f>
        <v>1</v>
      </c>
      <c r="W27" s="19">
        <f> IF(ISBLANK(B27), "", COUNTIF(Volunteer_Import!H27, "*3pm - 6pm*"))</f>
        <v>1</v>
      </c>
      <c r="X27" s="19">
        <f> IF(ISBLANK(B27), "", COUNTIF(Volunteer_Import!H27, "*6pm - 9pm*"))</f>
        <v>1</v>
      </c>
      <c r="Y27" s="19">
        <f> IF(ISBLANK(B27), "", COUNTIF(Volunteer_Import!H27, "*9pm - 11pm*"))</f>
        <v>1</v>
      </c>
    </row>
    <row r="28">
      <c r="A28" s="1" t="str">
        <f t="array" ref="A28">IF(ISBLANK(B28), "", concatenate("V", ROW()))</f>
        <v/>
      </c>
      <c r="B28" s="1" t="str">
        <f>IFERROR(__xludf.DUMMYFUNCTION(" QUERY(Volunteer_Import!A28:H28, ""Select B"")"),"")</f>
        <v/>
      </c>
      <c r="C28" s="1" t="str">
        <f>IFERROR(__xludf.DUMMYFUNCTION(" IF(ISBLANK(B28), """", QUERY(Volunteer_Import!B28:I28, ""Select C""))"),"")</f>
        <v/>
      </c>
      <c r="D28" s="1" t="str">
        <f>IFERROR(__xludf.DUMMYFUNCTION(" IF(ISBLANK(B28), """", QUERY(Volunteer_Import!B28:I28, ""Select D""))"),"")</f>
        <v/>
      </c>
      <c r="E28" s="1" t="str">
        <f>IFERROR(__xludf.DUMMYFUNCTION(" IF(ISBLANK(B28), """", QUERY(Volunteer_Import!B28:I28, ""Select E""))"),"")</f>
        <v/>
      </c>
      <c r="F28" s="9" t="str">
        <f> IF(ISBLANK(B28), "", COUNTIF(Volunteer_Import!F28, "*Central Berkeley Trader Joe’s*"))</f>
        <v/>
      </c>
      <c r="G28" s="1" t="str">
        <f> IF(ISBLANK(B28), "", COUNTIF(Volunteer_Import!F28, "*North Berkeley Safeway*"))</f>
        <v/>
      </c>
      <c r="H28" s="1" t="str">
        <f> IF(ISBLANK(B28), "", COUNTIF(Volunteer_Import!F28, "*North Berkeley Trader Joe’s*"))</f>
        <v/>
      </c>
      <c r="I28" s="9" t="str">
        <f> IF(ISBLANK(B28), "", COUNTIF(Volunteer_Import!F28, "*South Berkeley Berkeley Bowl*"))</f>
        <v/>
      </c>
      <c r="J28" s="1" t="str">
        <f> IF(ISBLANK(B28), "", COUNTIF(Volunteer_Import!F28, "*South Berkeley/Oakland Safeway*"))</f>
        <v/>
      </c>
      <c r="K28" s="1" t="str">
        <f> IF(ISBLANK(B28), "", COUNTIF(Volunteer_Import!F28, "*Southwest Berkeley Berkeley Bowl*"))</f>
        <v/>
      </c>
      <c r="L28" s="1" t="str">
        <f> IF(ISBLANK(B28), "", COUNTIF(Volunteer_Import!F28, "*Other (open to local stores unlisted above)*"))</f>
        <v/>
      </c>
      <c r="M28" s="19" t="str">
        <f> IF(ISBLANK(B28), "", COUNTIF(Volunteer_Import!G28, "*Monday*"))</f>
        <v/>
      </c>
      <c r="N28" s="19" t="str">
        <f> IF(ISBLANK(B28), "", COUNTIF(Volunteer_Import!G28, "*Tuesday*"))</f>
        <v/>
      </c>
      <c r="O28" s="19" t="str">
        <f> IF(ISBLANK(B28), "", COUNTIF(Volunteer_Import!G28, "*Wednesday*"))</f>
        <v/>
      </c>
      <c r="P28" s="19" t="str">
        <f> IF(ISBLANK(B28), "", COUNTIF(Volunteer_Import!G28, "*Thursday*"))</f>
        <v/>
      </c>
      <c r="Q28" s="19" t="str">
        <f> IF(ISBLANK(B28), "", COUNTIF(Volunteer_Import!G28, "*Friday*"))</f>
        <v/>
      </c>
      <c r="R28" s="19" t="str">
        <f> IF(ISBLANK(B28), "", COUNTIF(Volunteer_Import!G28, "*Saturday*"))</f>
        <v/>
      </c>
      <c r="S28" s="19" t="str">
        <f> IF(ISBLANK(B28), "", COUNTIF(Volunteer_Import!G28, "*Sunday*"))</f>
        <v/>
      </c>
      <c r="T28" s="1" t="str">
        <f> IF(ISBLANK(B28), "", COUNTIF(Volunteer_Import!H28, "*6am - 8am*"))</f>
        <v/>
      </c>
      <c r="U28" s="19" t="str">
        <f> IF(ISBLANK(B28), "", COUNTIF(Volunteer_Import!H28, "*8am - 12pm*"))</f>
        <v/>
      </c>
      <c r="V28" s="19" t="str">
        <f> IF(ISBLANK(B28), "", COUNTIF(Volunteer_Import!H28, "*12pm - 3pm*"))</f>
        <v/>
      </c>
      <c r="W28" s="19" t="str">
        <f> IF(ISBLANK(B28), "", COUNTIF(Volunteer_Import!H28, "*3pm - 6pm*"))</f>
        <v/>
      </c>
      <c r="X28" s="19" t="str">
        <f> IF(ISBLANK(B28), "", COUNTIF(Volunteer_Import!H28, "*6pm - 9pm*"))</f>
        <v/>
      </c>
      <c r="Y28" s="19" t="str">
        <f> IF(ISBLANK(B28), "", COUNTIF(Volunteer_Import!H28, "*9pm - 11pm*"))</f>
        <v/>
      </c>
    </row>
    <row r="29">
      <c r="A29" s="1" t="str">
        <f t="array" ref="A29">IF(ISBLANK(B29), "", concatenate("V", ROW()))</f>
        <v/>
      </c>
      <c r="B29" s="1" t="str">
        <f>IFERROR(__xludf.DUMMYFUNCTION(" QUERY(Volunteer_Import!A29:H29, ""Select B"")"),"")</f>
        <v/>
      </c>
      <c r="C29" s="1" t="str">
        <f>IFERROR(__xludf.DUMMYFUNCTION(" IF(ISBLANK(B29), """", QUERY(Volunteer_Import!B29:I29, ""Select C""))"),"")</f>
        <v/>
      </c>
      <c r="D29" s="1" t="str">
        <f>IFERROR(__xludf.DUMMYFUNCTION(" IF(ISBLANK(B29), """", QUERY(Volunteer_Import!B29:I29, ""Select D""))"),"")</f>
        <v/>
      </c>
      <c r="E29" s="1" t="str">
        <f>IFERROR(__xludf.DUMMYFUNCTION(" IF(ISBLANK(B29), """", QUERY(Volunteer_Import!B29:I29, ""Select E""))"),"")</f>
        <v/>
      </c>
      <c r="F29" s="9" t="str">
        <f> IF(ISBLANK(B29), "", COUNTIF(Volunteer_Import!F29, "*Central Berkeley Trader Joe’s*"))</f>
        <v/>
      </c>
      <c r="G29" s="1" t="str">
        <f> IF(ISBLANK(B29), "", COUNTIF(Volunteer_Import!F29, "*North Berkeley Safeway*"))</f>
        <v/>
      </c>
      <c r="H29" s="1" t="str">
        <f> IF(ISBLANK(B29), "", COUNTIF(Volunteer_Import!F29, "*North Berkeley Trader Joe’s*"))</f>
        <v/>
      </c>
      <c r="I29" s="9" t="str">
        <f> IF(ISBLANK(B29), "", COUNTIF(Volunteer_Import!F29, "*South Berkeley Berkeley Bowl*"))</f>
        <v/>
      </c>
      <c r="J29" s="1" t="str">
        <f> IF(ISBLANK(B29), "", COUNTIF(Volunteer_Import!F29, "*South Berkeley/Oakland Safeway*"))</f>
        <v/>
      </c>
      <c r="K29" s="1" t="str">
        <f> IF(ISBLANK(B29), "", COUNTIF(Volunteer_Import!F29, "*Southwest Berkeley Berkeley Bowl*"))</f>
        <v/>
      </c>
      <c r="L29" s="1" t="str">
        <f> IF(ISBLANK(B29), "", COUNTIF(Volunteer_Import!F29, "*Other (open to local stores unlisted above)*"))</f>
        <v/>
      </c>
      <c r="M29" s="19" t="str">
        <f> IF(ISBLANK(B29), "", COUNTIF(Volunteer_Import!G29, "*Monday*"))</f>
        <v/>
      </c>
      <c r="N29" s="19" t="str">
        <f> IF(ISBLANK(B29), "", COUNTIF(Volunteer_Import!G29, "*Tuesday*"))</f>
        <v/>
      </c>
      <c r="O29" s="19" t="str">
        <f> IF(ISBLANK(B29), "", COUNTIF(Volunteer_Import!G29, "*Wednesday*"))</f>
        <v/>
      </c>
      <c r="P29" s="19" t="str">
        <f> IF(ISBLANK(B29), "", COUNTIF(Volunteer_Import!G29, "*Thursday*"))</f>
        <v/>
      </c>
      <c r="Q29" s="19" t="str">
        <f> IF(ISBLANK(B29), "", COUNTIF(Volunteer_Import!G29, "*Friday*"))</f>
        <v/>
      </c>
      <c r="R29" s="19" t="str">
        <f> IF(ISBLANK(B29), "", COUNTIF(Volunteer_Import!G29, "*Saturday*"))</f>
        <v/>
      </c>
      <c r="S29" s="19" t="str">
        <f> IF(ISBLANK(B29), "", COUNTIF(Volunteer_Import!G29, "*Sunday*"))</f>
        <v/>
      </c>
      <c r="T29" s="1" t="str">
        <f> IF(ISBLANK(B29), "", COUNTIF(Volunteer_Import!H29, "*6am - 8am*"))</f>
        <v/>
      </c>
      <c r="U29" s="19" t="str">
        <f> IF(ISBLANK(B29), "", COUNTIF(Volunteer_Import!H29, "*8am - 12pm*"))</f>
        <v/>
      </c>
      <c r="V29" s="19" t="str">
        <f> IF(ISBLANK(B29), "", COUNTIF(Volunteer_Import!H29, "*12pm - 3pm*"))</f>
        <v/>
      </c>
      <c r="W29" s="19" t="str">
        <f> IF(ISBLANK(B29), "", COUNTIF(Volunteer_Import!H29, "*3pm - 6pm*"))</f>
        <v/>
      </c>
      <c r="X29" s="19" t="str">
        <f> IF(ISBLANK(B29), "", COUNTIF(Volunteer_Import!H29, "*6pm - 9pm*"))</f>
        <v/>
      </c>
      <c r="Y29" s="19" t="str">
        <f> IF(ISBLANK(B29), "", COUNTIF(Volunteer_Import!H29, "*9pm - 11pm*"))</f>
        <v/>
      </c>
    </row>
    <row r="30">
      <c r="A30" s="1" t="str">
        <f t="array" ref="A30">IF(ISBLANK(B30), "", concatenate("V", ROW()))</f>
        <v/>
      </c>
      <c r="B30" s="1" t="str">
        <f>IFERROR(__xludf.DUMMYFUNCTION(" QUERY(Volunteer_Import!A30:H30, ""Select B"")"),"")</f>
        <v/>
      </c>
      <c r="C30" s="1" t="str">
        <f>IFERROR(__xludf.DUMMYFUNCTION(" IF(ISBLANK(B30), """", QUERY(Volunteer_Import!B30:I30, ""Select C""))"),"")</f>
        <v/>
      </c>
      <c r="D30" s="1" t="str">
        <f>IFERROR(__xludf.DUMMYFUNCTION(" IF(ISBLANK(B30), """", QUERY(Volunteer_Import!B30:I30, ""Select D""))"),"")</f>
        <v/>
      </c>
      <c r="E30" s="1" t="str">
        <f>IFERROR(__xludf.DUMMYFUNCTION(" IF(ISBLANK(B30), """", QUERY(Volunteer_Import!B30:I30, ""Select E""))"),"")</f>
        <v/>
      </c>
      <c r="F30" s="9" t="str">
        <f> IF(ISBLANK(B30), "", COUNTIF(Volunteer_Import!F30, "*Central Berkeley Trader Joe’s*"))</f>
        <v/>
      </c>
      <c r="G30" s="1" t="str">
        <f> IF(ISBLANK(B30), "", COUNTIF(Volunteer_Import!F30, "*North Berkeley Safeway*"))</f>
        <v/>
      </c>
      <c r="H30" s="1" t="str">
        <f> IF(ISBLANK(B30), "", COUNTIF(Volunteer_Import!F30, "*North Berkeley Trader Joe’s*"))</f>
        <v/>
      </c>
      <c r="I30" s="9" t="str">
        <f> IF(ISBLANK(B30), "", COUNTIF(Volunteer_Import!F30, "*South Berkeley Berkeley Bowl*"))</f>
        <v/>
      </c>
      <c r="J30" s="1" t="str">
        <f> IF(ISBLANK(B30), "", COUNTIF(Volunteer_Import!F30, "*South Berkeley/Oakland Safeway*"))</f>
        <v/>
      </c>
      <c r="K30" s="1" t="str">
        <f> IF(ISBLANK(B30), "", COUNTIF(Volunteer_Import!F30, "*Southwest Berkeley Berkeley Bowl*"))</f>
        <v/>
      </c>
      <c r="L30" s="1" t="str">
        <f> IF(ISBLANK(B30), "", COUNTIF(Volunteer_Import!F30, "*Other (open to local stores unlisted above)*"))</f>
        <v/>
      </c>
      <c r="M30" s="19" t="str">
        <f> IF(ISBLANK(B30), "", COUNTIF(Volunteer_Import!G30, "*Monday*"))</f>
        <v/>
      </c>
      <c r="N30" s="19" t="str">
        <f> IF(ISBLANK(B30), "", COUNTIF(Volunteer_Import!G30, "*Tuesday*"))</f>
        <v/>
      </c>
      <c r="O30" s="19" t="str">
        <f> IF(ISBLANK(B30), "", COUNTIF(Volunteer_Import!G30, "*Wednesday*"))</f>
        <v/>
      </c>
      <c r="P30" s="19" t="str">
        <f> IF(ISBLANK(B30), "", COUNTIF(Volunteer_Import!G30, "*Thursday*"))</f>
        <v/>
      </c>
      <c r="Q30" s="19" t="str">
        <f> IF(ISBLANK(B30), "", COUNTIF(Volunteer_Import!G30, "*Friday*"))</f>
        <v/>
      </c>
      <c r="R30" s="19" t="str">
        <f> IF(ISBLANK(B30), "", COUNTIF(Volunteer_Import!G30, "*Saturday*"))</f>
        <v/>
      </c>
      <c r="S30" s="19" t="str">
        <f> IF(ISBLANK(B30), "", COUNTIF(Volunteer_Import!G30, "*Sunday*"))</f>
        <v/>
      </c>
      <c r="T30" s="1" t="str">
        <f> IF(ISBLANK(B30), "", COUNTIF(Volunteer_Import!H30, "*6am - 8am*"))</f>
        <v/>
      </c>
      <c r="U30" s="19" t="str">
        <f> IF(ISBLANK(B30), "", COUNTIF(Volunteer_Import!H30, "*8am - 12pm*"))</f>
        <v/>
      </c>
      <c r="V30" s="19" t="str">
        <f> IF(ISBLANK(B30), "", COUNTIF(Volunteer_Import!H30, "*12pm - 3pm*"))</f>
        <v/>
      </c>
      <c r="W30" s="19" t="str">
        <f> IF(ISBLANK(B30), "", COUNTIF(Volunteer_Import!H30, "*3pm - 6pm*"))</f>
        <v/>
      </c>
      <c r="X30" s="19" t="str">
        <f> IF(ISBLANK(B30), "", COUNTIF(Volunteer_Import!H30, "*6pm - 9pm*"))</f>
        <v/>
      </c>
      <c r="Y30" s="19" t="str">
        <f> IF(ISBLANK(B30), "", COUNTIF(Volunteer_Import!H30, "*9pm - 11pm*"))</f>
        <v/>
      </c>
    </row>
    <row r="31">
      <c r="A31" s="1" t="str">
        <f t="array" ref="A31">IF(ISBLANK(B31), "", concatenate("V", ROW()))</f>
        <v/>
      </c>
      <c r="B31" s="1" t="str">
        <f>IFERROR(__xludf.DUMMYFUNCTION(" QUERY(Volunteer_Import!A31:H31, ""Select B"")"),"")</f>
        <v/>
      </c>
      <c r="C31" s="1" t="str">
        <f>IFERROR(__xludf.DUMMYFUNCTION(" IF(ISBLANK(B31), """", QUERY(Volunteer_Import!B31:I31, ""Select C""))"),"")</f>
        <v/>
      </c>
      <c r="D31" s="1" t="str">
        <f>IFERROR(__xludf.DUMMYFUNCTION(" IF(ISBLANK(B31), """", QUERY(Volunteer_Import!B31:I31, ""Select D""))"),"")</f>
        <v/>
      </c>
      <c r="E31" s="1" t="str">
        <f>IFERROR(__xludf.DUMMYFUNCTION(" IF(ISBLANK(B31), """", QUERY(Volunteer_Import!B31:I31, ""Select E""))"),"")</f>
        <v/>
      </c>
      <c r="F31" s="9" t="str">
        <f> IF(ISBLANK(B31), "", COUNTIF(Volunteer_Import!F31, "*Central Berkeley Trader Joe’s*"))</f>
        <v/>
      </c>
      <c r="G31" s="1" t="str">
        <f> IF(ISBLANK(B31), "", COUNTIF(Volunteer_Import!F31, "*North Berkeley Safeway*"))</f>
        <v/>
      </c>
      <c r="H31" s="1" t="str">
        <f> IF(ISBLANK(B31), "", COUNTIF(Volunteer_Import!F31, "*North Berkeley Trader Joe’s*"))</f>
        <v/>
      </c>
      <c r="I31" s="9" t="str">
        <f> IF(ISBLANK(B31), "", COUNTIF(Volunteer_Import!F31, "*South Berkeley Berkeley Bowl*"))</f>
        <v/>
      </c>
      <c r="J31" s="1" t="str">
        <f> IF(ISBLANK(B31), "", COUNTIF(Volunteer_Import!F31, "*South Berkeley/Oakland Safeway*"))</f>
        <v/>
      </c>
      <c r="K31" s="1" t="str">
        <f> IF(ISBLANK(B31), "", COUNTIF(Volunteer_Import!F31, "*Southwest Berkeley Berkeley Bowl*"))</f>
        <v/>
      </c>
      <c r="L31" s="1" t="str">
        <f> IF(ISBLANK(B31), "", COUNTIF(Volunteer_Import!F31, "*Other (open to local stores unlisted above)*"))</f>
        <v/>
      </c>
      <c r="M31" s="19" t="str">
        <f> IF(ISBLANK(B31), "", COUNTIF(Volunteer_Import!G31, "*Monday*"))</f>
        <v/>
      </c>
      <c r="N31" s="19" t="str">
        <f> IF(ISBLANK(B31), "", COUNTIF(Volunteer_Import!G31, "*Tuesday*"))</f>
        <v/>
      </c>
      <c r="O31" s="19" t="str">
        <f> IF(ISBLANK(B31), "", COUNTIF(Volunteer_Import!G31, "*Wednesday*"))</f>
        <v/>
      </c>
      <c r="P31" s="19" t="str">
        <f> IF(ISBLANK(B31), "", COUNTIF(Volunteer_Import!G31, "*Thursday*"))</f>
        <v/>
      </c>
      <c r="Q31" s="19" t="str">
        <f> IF(ISBLANK(B31), "", COUNTIF(Volunteer_Import!G31, "*Friday*"))</f>
        <v/>
      </c>
      <c r="R31" s="19" t="str">
        <f> IF(ISBLANK(B31), "", COUNTIF(Volunteer_Import!G31, "*Saturday*"))</f>
        <v/>
      </c>
      <c r="S31" s="19" t="str">
        <f> IF(ISBLANK(B31), "", COUNTIF(Volunteer_Import!G31, "*Sunday*"))</f>
        <v/>
      </c>
      <c r="T31" s="1" t="str">
        <f> IF(ISBLANK(B31), "", COUNTIF(Volunteer_Import!H31, "*6am - 8am*"))</f>
        <v/>
      </c>
      <c r="U31" s="19" t="str">
        <f> IF(ISBLANK(B31), "", COUNTIF(Volunteer_Import!H31, "*8am - 12pm*"))</f>
        <v/>
      </c>
      <c r="V31" s="19" t="str">
        <f> IF(ISBLANK(B31), "", COUNTIF(Volunteer_Import!H31, "*12pm - 3pm*"))</f>
        <v/>
      </c>
      <c r="W31" s="19" t="str">
        <f> IF(ISBLANK(B31), "", COUNTIF(Volunteer_Import!H31, "*3pm - 6pm*"))</f>
        <v/>
      </c>
      <c r="X31" s="19" t="str">
        <f> IF(ISBLANK(B31), "", COUNTIF(Volunteer_Import!H31, "*6pm - 9pm*"))</f>
        <v/>
      </c>
      <c r="Y31" s="19" t="str">
        <f> IF(ISBLANK(B31), "", COUNTIF(Volunteer_Import!H31, "*9pm - 11pm*"))</f>
        <v/>
      </c>
    </row>
    <row r="32">
      <c r="A32" s="1" t="str">
        <f t="array" ref="A32">IF(ISBLANK(B32), "", concatenate("V", ROW()))</f>
        <v/>
      </c>
      <c r="B32" s="1" t="str">
        <f>IFERROR(__xludf.DUMMYFUNCTION(" QUERY(Volunteer_Import!A32:H32, ""Select B"")"),"")</f>
        <v/>
      </c>
      <c r="C32" s="1" t="str">
        <f>IFERROR(__xludf.DUMMYFUNCTION(" IF(ISBLANK(B32), """", QUERY(Volunteer_Import!B32:I32, ""Select C""))"),"")</f>
        <v/>
      </c>
      <c r="D32" s="1" t="str">
        <f>IFERROR(__xludf.DUMMYFUNCTION(" IF(ISBLANK(B32), """", QUERY(Volunteer_Import!B32:I32, ""Select D""))"),"")</f>
        <v/>
      </c>
      <c r="E32" s="1" t="str">
        <f>IFERROR(__xludf.DUMMYFUNCTION(" IF(ISBLANK(B32), """", QUERY(Volunteer_Import!B32:I32, ""Select E""))"),"")</f>
        <v/>
      </c>
      <c r="F32" s="9" t="str">
        <f> IF(ISBLANK(B32), "", COUNTIF(Volunteer_Import!F32, "*Central Berkeley Trader Joe’s*"))</f>
        <v/>
      </c>
      <c r="G32" s="1" t="str">
        <f> IF(ISBLANK(B32), "", COUNTIF(Volunteer_Import!F32, "*North Berkeley Safeway*"))</f>
        <v/>
      </c>
      <c r="H32" s="1" t="str">
        <f> IF(ISBLANK(B32), "", COUNTIF(Volunteer_Import!F32, "*North Berkeley Trader Joe’s*"))</f>
        <v/>
      </c>
      <c r="I32" s="9" t="str">
        <f> IF(ISBLANK(B32), "", COUNTIF(Volunteer_Import!F32, "*South Berkeley Berkeley Bowl*"))</f>
        <v/>
      </c>
      <c r="J32" s="1" t="str">
        <f> IF(ISBLANK(B32), "", COUNTIF(Volunteer_Import!F32, "*South Berkeley/Oakland Safeway*"))</f>
        <v/>
      </c>
      <c r="K32" s="1" t="str">
        <f> IF(ISBLANK(B32), "", COUNTIF(Volunteer_Import!F32, "*Southwest Berkeley Berkeley Bowl*"))</f>
        <v/>
      </c>
      <c r="L32" s="1" t="str">
        <f> IF(ISBLANK(B32), "", COUNTIF(Volunteer_Import!F32, "*Other (open to local stores unlisted above)*"))</f>
        <v/>
      </c>
      <c r="M32" s="19" t="str">
        <f> IF(ISBLANK(B32), "", COUNTIF(Volunteer_Import!G32, "*Monday*"))</f>
        <v/>
      </c>
      <c r="N32" s="19" t="str">
        <f> IF(ISBLANK(B32), "", COUNTIF(Volunteer_Import!G32, "*Tuesday*"))</f>
        <v/>
      </c>
      <c r="O32" s="19" t="str">
        <f> IF(ISBLANK(B32), "", COUNTIF(Volunteer_Import!G32, "*Wednesday*"))</f>
        <v/>
      </c>
      <c r="P32" s="19" t="str">
        <f> IF(ISBLANK(B32), "", COUNTIF(Volunteer_Import!G32, "*Thursday*"))</f>
        <v/>
      </c>
      <c r="Q32" s="19" t="str">
        <f> IF(ISBLANK(B32), "", COUNTIF(Volunteer_Import!G32, "*Friday*"))</f>
        <v/>
      </c>
      <c r="R32" s="19" t="str">
        <f> IF(ISBLANK(B32), "", COUNTIF(Volunteer_Import!G32, "*Saturday*"))</f>
        <v/>
      </c>
      <c r="S32" s="19" t="str">
        <f> IF(ISBLANK(B32), "", COUNTIF(Volunteer_Import!G32, "*Sunday*"))</f>
        <v/>
      </c>
      <c r="T32" s="1" t="str">
        <f> IF(ISBLANK(B32), "", COUNTIF(Volunteer_Import!H32, "*6am - 8am*"))</f>
        <v/>
      </c>
      <c r="U32" s="19" t="str">
        <f> IF(ISBLANK(B32), "", COUNTIF(Volunteer_Import!H32, "*8am - 12pm*"))</f>
        <v/>
      </c>
      <c r="V32" s="19" t="str">
        <f> IF(ISBLANK(B32), "", COUNTIF(Volunteer_Import!H32, "*12pm - 3pm*"))</f>
        <v/>
      </c>
      <c r="W32" s="19" t="str">
        <f> IF(ISBLANK(B32), "", COUNTIF(Volunteer_Import!H32, "*3pm - 6pm*"))</f>
        <v/>
      </c>
      <c r="X32" s="19" t="str">
        <f> IF(ISBLANK(B32), "", COUNTIF(Volunteer_Import!H32, "*6pm - 9pm*"))</f>
        <v/>
      </c>
      <c r="Y32" s="19" t="str">
        <f> IF(ISBLANK(B32), "", COUNTIF(Volunteer_Import!H32, "*9pm - 11pm*"))</f>
        <v/>
      </c>
    </row>
    <row r="33">
      <c r="A33" s="1" t="str">
        <f t="array" ref="A33">IF(ISBLANK(B33), "", concatenate("V", ROW()))</f>
        <v/>
      </c>
      <c r="B33" s="1" t="str">
        <f>IFERROR(__xludf.DUMMYFUNCTION(" QUERY(Volunteer_Import!A33:H33, ""Select B"")"),"")</f>
        <v/>
      </c>
      <c r="C33" s="1" t="str">
        <f>IFERROR(__xludf.DUMMYFUNCTION(" IF(ISBLANK(B33), """", QUERY(Volunteer_Import!B33:I33, ""Select C""))"),"")</f>
        <v/>
      </c>
      <c r="D33" s="1" t="str">
        <f>IFERROR(__xludf.DUMMYFUNCTION(" IF(ISBLANK(B33), """", QUERY(Volunteer_Import!B33:I33, ""Select D""))"),"")</f>
        <v/>
      </c>
      <c r="E33" s="1" t="str">
        <f>IFERROR(__xludf.DUMMYFUNCTION(" IF(ISBLANK(B33), """", QUERY(Volunteer_Import!B33:I33, ""Select E""))"),"")</f>
        <v/>
      </c>
      <c r="F33" s="9" t="str">
        <f> IF(ISBLANK(B33), "", COUNTIF(Volunteer_Import!F33, "*Central Berkeley Trader Joe’s*"))</f>
        <v/>
      </c>
      <c r="G33" s="1" t="str">
        <f> IF(ISBLANK(B33), "", COUNTIF(Volunteer_Import!F33, "*North Berkeley Safeway*"))</f>
        <v/>
      </c>
      <c r="H33" s="1" t="str">
        <f> IF(ISBLANK(B33), "", COUNTIF(Volunteer_Import!F33, "*North Berkeley Trader Joe’s*"))</f>
        <v/>
      </c>
      <c r="I33" s="9" t="str">
        <f> IF(ISBLANK(B33), "", COUNTIF(Volunteer_Import!F33, "*South Berkeley Berkeley Bowl*"))</f>
        <v/>
      </c>
      <c r="J33" s="1" t="str">
        <f> IF(ISBLANK(B33), "", COUNTIF(Volunteer_Import!F33, "*South Berkeley/Oakland Safeway*"))</f>
        <v/>
      </c>
      <c r="K33" s="1" t="str">
        <f> IF(ISBLANK(B33), "", COUNTIF(Volunteer_Import!F33, "*Southwest Berkeley Berkeley Bowl*"))</f>
        <v/>
      </c>
      <c r="L33" s="1" t="str">
        <f> IF(ISBLANK(B33), "", COUNTIF(Volunteer_Import!F33, "*Other (open to local stores unlisted above)*"))</f>
        <v/>
      </c>
      <c r="M33" s="19" t="str">
        <f> IF(ISBLANK(B33), "", COUNTIF(Volunteer_Import!G33, "*Monday*"))</f>
        <v/>
      </c>
      <c r="N33" s="19" t="str">
        <f> IF(ISBLANK(B33), "", COUNTIF(Volunteer_Import!G33, "*Tuesday*"))</f>
        <v/>
      </c>
      <c r="O33" s="19" t="str">
        <f> IF(ISBLANK(B33), "", COUNTIF(Volunteer_Import!G33, "*Wednesday*"))</f>
        <v/>
      </c>
      <c r="P33" s="19" t="str">
        <f> IF(ISBLANK(B33), "", COUNTIF(Volunteer_Import!G33, "*Thursday*"))</f>
        <v/>
      </c>
      <c r="Q33" s="19" t="str">
        <f> IF(ISBLANK(B33), "", COUNTIF(Volunteer_Import!G33, "*Friday*"))</f>
        <v/>
      </c>
      <c r="R33" s="19" t="str">
        <f> IF(ISBLANK(B33), "", COUNTIF(Volunteer_Import!G33, "*Saturday*"))</f>
        <v/>
      </c>
      <c r="S33" s="19" t="str">
        <f> IF(ISBLANK(B33), "", COUNTIF(Volunteer_Import!G33, "*Sunday*"))</f>
        <v/>
      </c>
      <c r="T33" s="1" t="str">
        <f> IF(ISBLANK(B33), "", COUNTIF(Volunteer_Import!H33, "*6am - 8am*"))</f>
        <v/>
      </c>
      <c r="U33" s="19" t="str">
        <f> IF(ISBLANK(B33), "", COUNTIF(Volunteer_Import!H33, "*8am - 12pm*"))</f>
        <v/>
      </c>
      <c r="V33" s="19" t="str">
        <f> IF(ISBLANK(B33), "", COUNTIF(Volunteer_Import!H33, "*12pm - 3pm*"))</f>
        <v/>
      </c>
      <c r="W33" s="19" t="str">
        <f> IF(ISBLANK(B33), "", COUNTIF(Volunteer_Import!H33, "*3pm - 6pm*"))</f>
        <v/>
      </c>
      <c r="X33" s="19" t="str">
        <f> IF(ISBLANK(B33), "", COUNTIF(Volunteer_Import!H33, "*6pm - 9pm*"))</f>
        <v/>
      </c>
      <c r="Y33" s="19" t="str">
        <f> IF(ISBLANK(B33), "", COUNTIF(Volunteer_Import!H33, "*9pm - 11pm*"))</f>
        <v/>
      </c>
    </row>
    <row r="34">
      <c r="A34" s="1" t="str">
        <f t="array" ref="A34">IF(ISBLANK(B34), "", concatenate("V", ROW()))</f>
        <v/>
      </c>
      <c r="B34" s="1" t="str">
        <f>IFERROR(__xludf.DUMMYFUNCTION(" QUERY(Volunteer_Import!A34:H34, ""Select B"")"),"")</f>
        <v/>
      </c>
      <c r="C34" s="1" t="str">
        <f>IFERROR(__xludf.DUMMYFUNCTION(" IF(ISBLANK(B34), """", QUERY(Volunteer_Import!B34:I34, ""Select C""))"),"")</f>
        <v/>
      </c>
      <c r="D34" s="1" t="str">
        <f>IFERROR(__xludf.DUMMYFUNCTION(" IF(ISBLANK(B34), """", QUERY(Volunteer_Import!B34:I34, ""Select D""))"),"")</f>
        <v/>
      </c>
      <c r="E34" s="1" t="str">
        <f>IFERROR(__xludf.DUMMYFUNCTION(" IF(ISBLANK(B34), """", QUERY(Volunteer_Import!B34:I34, ""Select E""))"),"")</f>
        <v/>
      </c>
      <c r="F34" s="9" t="str">
        <f> IF(ISBLANK(B34), "", COUNTIF(Volunteer_Import!F34, "*Central Berkeley Trader Joe’s*"))</f>
        <v/>
      </c>
      <c r="G34" s="1" t="str">
        <f> IF(ISBLANK(B34), "", COUNTIF(Volunteer_Import!F34, "*North Berkeley Safeway*"))</f>
        <v/>
      </c>
      <c r="H34" s="1" t="str">
        <f> IF(ISBLANK(B34), "", COUNTIF(Volunteer_Import!F34, "*North Berkeley Trader Joe’s*"))</f>
        <v/>
      </c>
      <c r="I34" s="9" t="str">
        <f> IF(ISBLANK(B34), "", COUNTIF(Volunteer_Import!F34, "*South Berkeley Berkeley Bowl*"))</f>
        <v/>
      </c>
      <c r="J34" s="1" t="str">
        <f> IF(ISBLANK(B34), "", COUNTIF(Volunteer_Import!F34, "*South Berkeley/Oakland Safeway*"))</f>
        <v/>
      </c>
      <c r="K34" s="1" t="str">
        <f> IF(ISBLANK(B34), "", COUNTIF(Volunteer_Import!F34, "*Southwest Berkeley Berkeley Bowl*"))</f>
        <v/>
      </c>
      <c r="L34" s="1" t="str">
        <f> IF(ISBLANK(B34), "", COUNTIF(Volunteer_Import!F34, "*Other (open to local stores unlisted above)*"))</f>
        <v/>
      </c>
      <c r="M34" s="19" t="str">
        <f> IF(ISBLANK(B34), "", COUNTIF(Volunteer_Import!G34, "*Monday*"))</f>
        <v/>
      </c>
      <c r="N34" s="19" t="str">
        <f> IF(ISBLANK(B34), "", COUNTIF(Volunteer_Import!G34, "*Tuesday*"))</f>
        <v/>
      </c>
      <c r="O34" s="19" t="str">
        <f> IF(ISBLANK(B34), "", COUNTIF(Volunteer_Import!G34, "*Wednesday*"))</f>
        <v/>
      </c>
      <c r="P34" s="19" t="str">
        <f> IF(ISBLANK(B34), "", COUNTIF(Volunteer_Import!G34, "*Thursday*"))</f>
        <v/>
      </c>
      <c r="Q34" s="19" t="str">
        <f> IF(ISBLANK(B34), "", COUNTIF(Volunteer_Import!G34, "*Friday*"))</f>
        <v/>
      </c>
      <c r="R34" s="19" t="str">
        <f> IF(ISBLANK(B34), "", COUNTIF(Volunteer_Import!G34, "*Saturday*"))</f>
        <v/>
      </c>
      <c r="S34" s="19" t="str">
        <f> IF(ISBLANK(B34), "", COUNTIF(Volunteer_Import!G34, "*Sunday*"))</f>
        <v/>
      </c>
      <c r="T34" s="1" t="str">
        <f> IF(ISBLANK(B34), "", COUNTIF(Volunteer_Import!H34, "*6am - 8am*"))</f>
        <v/>
      </c>
      <c r="U34" s="19" t="str">
        <f> IF(ISBLANK(B34), "", COUNTIF(Volunteer_Import!H34, "*8am - 12pm*"))</f>
        <v/>
      </c>
      <c r="V34" s="19" t="str">
        <f> IF(ISBLANK(B34), "", COUNTIF(Volunteer_Import!H34, "*12pm - 3pm*"))</f>
        <v/>
      </c>
      <c r="W34" s="19" t="str">
        <f> IF(ISBLANK(B34), "", COUNTIF(Volunteer_Import!H34, "*3pm - 6pm*"))</f>
        <v/>
      </c>
      <c r="X34" s="19" t="str">
        <f> IF(ISBLANK(B34), "", COUNTIF(Volunteer_Import!H34, "*6pm - 9pm*"))</f>
        <v/>
      </c>
      <c r="Y34" s="19" t="str">
        <f> IF(ISBLANK(B34), "", COUNTIF(Volunteer_Import!H34, "*9pm - 11pm*"))</f>
        <v/>
      </c>
    </row>
    <row r="35">
      <c r="A35" s="1" t="str">
        <f t="array" ref="A35">IF(ISBLANK(B35), "", concatenate("V", ROW()))</f>
        <v/>
      </c>
      <c r="B35" s="1" t="str">
        <f>IFERROR(__xludf.DUMMYFUNCTION(" QUERY(Volunteer_Import!A35:H35, ""Select B"")"),"")</f>
        <v/>
      </c>
      <c r="C35" s="1" t="str">
        <f>IFERROR(__xludf.DUMMYFUNCTION(" IF(ISBLANK(B35), """", QUERY(Volunteer_Import!B35:I35, ""Select C""))"),"")</f>
        <v/>
      </c>
      <c r="D35" s="1" t="str">
        <f>IFERROR(__xludf.DUMMYFUNCTION(" IF(ISBLANK(B35), """", QUERY(Volunteer_Import!B35:I35, ""Select D""))"),"")</f>
        <v/>
      </c>
      <c r="E35" s="1" t="str">
        <f>IFERROR(__xludf.DUMMYFUNCTION(" IF(ISBLANK(B35), """", QUERY(Volunteer_Import!B35:I35, ""Select E""))"),"")</f>
        <v/>
      </c>
      <c r="F35" s="9" t="str">
        <f> IF(ISBLANK(B35), "", COUNTIF(Volunteer_Import!F35, "*Central Berkeley Trader Joe’s*"))</f>
        <v/>
      </c>
      <c r="G35" s="1" t="str">
        <f> IF(ISBLANK(B35), "", COUNTIF(Volunteer_Import!F35, "*North Berkeley Safeway*"))</f>
        <v/>
      </c>
      <c r="H35" s="1" t="str">
        <f> IF(ISBLANK(B35), "", COUNTIF(Volunteer_Import!F35, "*North Berkeley Trader Joe’s*"))</f>
        <v/>
      </c>
      <c r="I35" s="9" t="str">
        <f> IF(ISBLANK(B35), "", COUNTIF(Volunteer_Import!F35, "*South Berkeley Berkeley Bowl*"))</f>
        <v/>
      </c>
      <c r="J35" s="1" t="str">
        <f> IF(ISBLANK(B35), "", COUNTIF(Volunteer_Import!F35, "*South Berkeley/Oakland Safeway*"))</f>
        <v/>
      </c>
      <c r="K35" s="1" t="str">
        <f> IF(ISBLANK(B35), "", COUNTIF(Volunteer_Import!F35, "*Southwest Berkeley Berkeley Bowl*"))</f>
        <v/>
      </c>
      <c r="L35" s="1" t="str">
        <f> IF(ISBLANK(B35), "", COUNTIF(Volunteer_Import!F35, "*Other (open to local stores unlisted above)*"))</f>
        <v/>
      </c>
      <c r="M35" s="19" t="str">
        <f> IF(ISBLANK(B35), "", COUNTIF(Volunteer_Import!G35, "*Monday*"))</f>
        <v/>
      </c>
      <c r="N35" s="19" t="str">
        <f> IF(ISBLANK(B35), "", COUNTIF(Volunteer_Import!G35, "*Tuesday*"))</f>
        <v/>
      </c>
      <c r="O35" s="19" t="str">
        <f> IF(ISBLANK(B35), "", COUNTIF(Volunteer_Import!G35, "*Wednesday*"))</f>
        <v/>
      </c>
      <c r="P35" s="19" t="str">
        <f> IF(ISBLANK(B35), "", COUNTIF(Volunteer_Import!G35, "*Thursday*"))</f>
        <v/>
      </c>
      <c r="Q35" s="19" t="str">
        <f> IF(ISBLANK(B35), "", COUNTIF(Volunteer_Import!G35, "*Friday*"))</f>
        <v/>
      </c>
      <c r="R35" s="19" t="str">
        <f> IF(ISBLANK(B35), "", COUNTIF(Volunteer_Import!G35, "*Saturday*"))</f>
        <v/>
      </c>
      <c r="S35" s="19" t="str">
        <f> IF(ISBLANK(B35), "", COUNTIF(Volunteer_Import!G35, "*Sunday*"))</f>
        <v/>
      </c>
      <c r="T35" s="1" t="str">
        <f> IF(ISBLANK(B35), "", COUNTIF(Volunteer_Import!H35, "*6am - 8am*"))</f>
        <v/>
      </c>
      <c r="U35" s="19" t="str">
        <f> IF(ISBLANK(B35), "", COUNTIF(Volunteer_Import!H35, "*8am - 12pm*"))</f>
        <v/>
      </c>
      <c r="V35" s="19" t="str">
        <f> IF(ISBLANK(B35), "", COUNTIF(Volunteer_Import!H35, "*12pm - 3pm*"))</f>
        <v/>
      </c>
      <c r="W35" s="19" t="str">
        <f> IF(ISBLANK(B35), "", COUNTIF(Volunteer_Import!H35, "*3pm - 6pm*"))</f>
        <v/>
      </c>
      <c r="X35" s="19" t="str">
        <f> IF(ISBLANK(B35), "", COUNTIF(Volunteer_Import!H35, "*6pm - 9pm*"))</f>
        <v/>
      </c>
      <c r="Y35" s="19" t="str">
        <f> IF(ISBLANK(B35), "", COUNTIF(Volunteer_Import!H35, "*9pm - 11pm*"))</f>
        <v/>
      </c>
    </row>
    <row r="36">
      <c r="A36" s="1" t="str">
        <f t="array" ref="A36">IF(ISBLANK(B36), "", concatenate("V", ROW()))</f>
        <v/>
      </c>
      <c r="B36" s="1" t="str">
        <f>IFERROR(__xludf.DUMMYFUNCTION(" QUERY(Volunteer_Import!A36:H36, ""Select B"")"),"")</f>
        <v/>
      </c>
      <c r="C36" s="1" t="str">
        <f>IFERROR(__xludf.DUMMYFUNCTION(" IF(ISBLANK(B36), """", QUERY(Volunteer_Import!B36:I36, ""Select C""))"),"")</f>
        <v/>
      </c>
      <c r="D36" s="1" t="str">
        <f>IFERROR(__xludf.DUMMYFUNCTION(" IF(ISBLANK(B36), """", QUERY(Volunteer_Import!B36:I36, ""Select D""))"),"")</f>
        <v/>
      </c>
      <c r="E36" s="1" t="str">
        <f>IFERROR(__xludf.DUMMYFUNCTION(" IF(ISBLANK(B36), """", QUERY(Volunteer_Import!B36:I36, ""Select E""))"),"")</f>
        <v/>
      </c>
      <c r="F36" s="9" t="str">
        <f> IF(ISBLANK(B36), "", COUNTIF(Volunteer_Import!F36, "*Central Berkeley Trader Joe’s*"))</f>
        <v/>
      </c>
      <c r="G36" s="1" t="str">
        <f> IF(ISBLANK(B36), "", COUNTIF(Volunteer_Import!F36, "*North Berkeley Safeway*"))</f>
        <v/>
      </c>
      <c r="H36" s="1" t="str">
        <f> IF(ISBLANK(B36), "", COUNTIF(Volunteer_Import!F36, "*North Berkeley Trader Joe’s*"))</f>
        <v/>
      </c>
      <c r="I36" s="9" t="str">
        <f> IF(ISBLANK(B36), "", COUNTIF(Volunteer_Import!F36, "*South Berkeley Berkeley Bowl*"))</f>
        <v/>
      </c>
      <c r="J36" s="1" t="str">
        <f> IF(ISBLANK(B36), "", COUNTIF(Volunteer_Import!F36, "*South Berkeley/Oakland Safeway*"))</f>
        <v/>
      </c>
      <c r="K36" s="1" t="str">
        <f> IF(ISBLANK(B36), "", COUNTIF(Volunteer_Import!F36, "*Southwest Berkeley Berkeley Bowl*"))</f>
        <v/>
      </c>
      <c r="L36" s="1" t="str">
        <f> IF(ISBLANK(B36), "", COUNTIF(Volunteer_Import!F36, "*Other (open to local stores unlisted above)*"))</f>
        <v/>
      </c>
      <c r="M36" s="19" t="str">
        <f> IF(ISBLANK(B36), "", COUNTIF(Volunteer_Import!G36, "*Monday*"))</f>
        <v/>
      </c>
      <c r="N36" s="19" t="str">
        <f> IF(ISBLANK(B36), "", COUNTIF(Volunteer_Import!G36, "*Tuesday*"))</f>
        <v/>
      </c>
      <c r="O36" s="19" t="str">
        <f> IF(ISBLANK(B36), "", COUNTIF(Volunteer_Import!G36, "*Wednesday*"))</f>
        <v/>
      </c>
      <c r="P36" s="19" t="str">
        <f> IF(ISBLANK(B36), "", COUNTIF(Volunteer_Import!G36, "*Thursday*"))</f>
        <v/>
      </c>
      <c r="Q36" s="19" t="str">
        <f> IF(ISBLANK(B36), "", COUNTIF(Volunteer_Import!G36, "*Friday*"))</f>
        <v/>
      </c>
      <c r="R36" s="19" t="str">
        <f> IF(ISBLANK(B36), "", COUNTIF(Volunteer_Import!G36, "*Saturday*"))</f>
        <v/>
      </c>
      <c r="S36" s="19" t="str">
        <f> IF(ISBLANK(B36), "", COUNTIF(Volunteer_Import!G36, "*Sunday*"))</f>
        <v/>
      </c>
      <c r="T36" s="1" t="str">
        <f> IF(ISBLANK(B36), "", COUNTIF(Volunteer_Import!H36, "*6am - 8am*"))</f>
        <v/>
      </c>
      <c r="U36" s="19" t="str">
        <f> IF(ISBLANK(B36), "", COUNTIF(Volunteer_Import!H36, "*8am - 12pm*"))</f>
        <v/>
      </c>
      <c r="V36" s="19" t="str">
        <f> IF(ISBLANK(B36), "", COUNTIF(Volunteer_Import!H36, "*12pm - 3pm*"))</f>
        <v/>
      </c>
      <c r="W36" s="19" t="str">
        <f> IF(ISBLANK(B36), "", COUNTIF(Volunteer_Import!H36, "*3pm - 6pm*"))</f>
        <v/>
      </c>
      <c r="X36" s="19" t="str">
        <f> IF(ISBLANK(B36), "", COUNTIF(Volunteer_Import!H36, "*6pm - 9pm*"))</f>
        <v/>
      </c>
      <c r="Y36" s="19" t="str">
        <f> IF(ISBLANK(B36), "", COUNTIF(Volunteer_Import!H36, "*9pm - 11pm*"))</f>
        <v/>
      </c>
    </row>
    <row r="37">
      <c r="A37" s="1" t="str">
        <f t="array" ref="A37">IF(ISBLANK(B37), "", concatenate("V", ROW()))</f>
        <v/>
      </c>
      <c r="B37" s="1" t="str">
        <f>IFERROR(__xludf.DUMMYFUNCTION(" QUERY(Volunteer_Import!A37:H37, ""Select B"")"),"")</f>
        <v/>
      </c>
      <c r="C37" s="1" t="str">
        <f>IFERROR(__xludf.DUMMYFUNCTION(" IF(ISBLANK(B37), """", QUERY(Volunteer_Import!B37:I37, ""Select C""))"),"")</f>
        <v/>
      </c>
      <c r="D37" s="1" t="str">
        <f>IFERROR(__xludf.DUMMYFUNCTION(" IF(ISBLANK(B37), """", QUERY(Volunteer_Import!B37:I37, ""Select D""))"),"")</f>
        <v/>
      </c>
      <c r="E37" s="1" t="str">
        <f>IFERROR(__xludf.DUMMYFUNCTION(" IF(ISBLANK(B37), """", QUERY(Volunteer_Import!B37:I37, ""Select E""))"),"")</f>
        <v/>
      </c>
      <c r="F37" s="9" t="str">
        <f> IF(ISBLANK(B37), "", COUNTIF(Volunteer_Import!F37, "*Central Berkeley Trader Joe’s*"))</f>
        <v/>
      </c>
      <c r="G37" s="1" t="str">
        <f> IF(ISBLANK(B37), "", COUNTIF(Volunteer_Import!F37, "*North Berkeley Safeway*"))</f>
        <v/>
      </c>
      <c r="H37" s="1" t="str">
        <f> IF(ISBLANK(B37), "", COUNTIF(Volunteer_Import!F37, "*North Berkeley Trader Joe’s*"))</f>
        <v/>
      </c>
      <c r="I37" s="9" t="str">
        <f> IF(ISBLANK(B37), "", COUNTIF(Volunteer_Import!F37, "*South Berkeley Berkeley Bowl*"))</f>
        <v/>
      </c>
      <c r="J37" s="1" t="str">
        <f> IF(ISBLANK(B37), "", COUNTIF(Volunteer_Import!F37, "*South Berkeley/Oakland Safeway*"))</f>
        <v/>
      </c>
      <c r="K37" s="1" t="str">
        <f> IF(ISBLANK(B37), "", COUNTIF(Volunteer_Import!F37, "*Southwest Berkeley Berkeley Bowl*"))</f>
        <v/>
      </c>
      <c r="L37" s="1" t="str">
        <f> IF(ISBLANK(B37), "", COUNTIF(Volunteer_Import!F37, "*Other (open to local stores unlisted above)*"))</f>
        <v/>
      </c>
      <c r="M37" s="19" t="str">
        <f> IF(ISBLANK(B37), "", COUNTIF(Volunteer_Import!G37, "*Monday*"))</f>
        <v/>
      </c>
      <c r="N37" s="19" t="str">
        <f> IF(ISBLANK(B37), "", COUNTIF(Volunteer_Import!G37, "*Tuesday*"))</f>
        <v/>
      </c>
      <c r="O37" s="19" t="str">
        <f> IF(ISBLANK(B37), "", COUNTIF(Volunteer_Import!G37, "*Wednesday*"))</f>
        <v/>
      </c>
      <c r="P37" s="19" t="str">
        <f> IF(ISBLANK(B37), "", COUNTIF(Volunteer_Import!G37, "*Thursday*"))</f>
        <v/>
      </c>
      <c r="Q37" s="19" t="str">
        <f> IF(ISBLANK(B37), "", COUNTIF(Volunteer_Import!G37, "*Friday*"))</f>
        <v/>
      </c>
      <c r="R37" s="19" t="str">
        <f> IF(ISBLANK(B37), "", COUNTIF(Volunteer_Import!G37, "*Saturday*"))</f>
        <v/>
      </c>
      <c r="S37" s="19" t="str">
        <f> IF(ISBLANK(B37), "", COUNTIF(Volunteer_Import!G37, "*Sunday*"))</f>
        <v/>
      </c>
      <c r="T37" s="1" t="str">
        <f> IF(ISBLANK(B37), "", COUNTIF(Volunteer_Import!H37, "*6am - 8am*"))</f>
        <v/>
      </c>
      <c r="U37" s="19" t="str">
        <f> IF(ISBLANK(B37), "", COUNTIF(Volunteer_Import!H37, "*8am - 12pm*"))</f>
        <v/>
      </c>
      <c r="V37" s="19" t="str">
        <f> IF(ISBLANK(B37), "", COUNTIF(Volunteer_Import!H37, "*12pm - 3pm*"))</f>
        <v/>
      </c>
      <c r="W37" s="19" t="str">
        <f> IF(ISBLANK(B37), "", COUNTIF(Volunteer_Import!H37, "*3pm - 6pm*"))</f>
        <v/>
      </c>
      <c r="X37" s="19" t="str">
        <f> IF(ISBLANK(B37), "", COUNTIF(Volunteer_Import!H37, "*6pm - 9pm*"))</f>
        <v/>
      </c>
      <c r="Y37" s="19" t="str">
        <f> IF(ISBLANK(B37), "", COUNTIF(Volunteer_Import!H37, "*9pm - 11pm*"))</f>
        <v/>
      </c>
    </row>
    <row r="38">
      <c r="A38" s="1" t="str">
        <f t="array" ref="A38">IF(ISBLANK(B38), "", concatenate("V", ROW()))</f>
        <v/>
      </c>
      <c r="B38" s="1" t="str">
        <f>IFERROR(__xludf.DUMMYFUNCTION(" QUERY(Volunteer_Import!A38:H38, ""Select B"")"),"")</f>
        <v/>
      </c>
      <c r="C38" s="1" t="str">
        <f>IFERROR(__xludf.DUMMYFUNCTION(" IF(ISBLANK(B38), """", QUERY(Volunteer_Import!B38:I38, ""Select C""))"),"")</f>
        <v/>
      </c>
      <c r="D38" s="1" t="str">
        <f>IFERROR(__xludf.DUMMYFUNCTION(" IF(ISBLANK(B38), """", QUERY(Volunteer_Import!B38:I38, ""Select D""))"),"")</f>
        <v/>
      </c>
      <c r="E38" s="1" t="str">
        <f>IFERROR(__xludf.DUMMYFUNCTION(" IF(ISBLANK(B38), """", QUERY(Volunteer_Import!B38:I38, ""Select E""))"),"")</f>
        <v/>
      </c>
      <c r="F38" s="9" t="str">
        <f> IF(ISBLANK(B38), "", COUNTIF(Volunteer_Import!F38, "*Central Berkeley Trader Joe’s*"))</f>
        <v/>
      </c>
      <c r="G38" s="1" t="str">
        <f> IF(ISBLANK(B38), "", COUNTIF(Volunteer_Import!F38, "*North Berkeley Safeway*"))</f>
        <v/>
      </c>
      <c r="H38" s="1" t="str">
        <f> IF(ISBLANK(B38), "", COUNTIF(Volunteer_Import!F38, "*North Berkeley Trader Joe’s*"))</f>
        <v/>
      </c>
      <c r="I38" s="9" t="str">
        <f> IF(ISBLANK(B38), "", COUNTIF(Volunteer_Import!F38, "*South Berkeley Berkeley Bowl*"))</f>
        <v/>
      </c>
      <c r="J38" s="1" t="str">
        <f> IF(ISBLANK(B38), "", COUNTIF(Volunteer_Import!F38, "*South Berkeley/Oakland Safeway*"))</f>
        <v/>
      </c>
      <c r="K38" s="1" t="str">
        <f> IF(ISBLANK(B38), "", COUNTIF(Volunteer_Import!F38, "*Southwest Berkeley Berkeley Bowl*"))</f>
        <v/>
      </c>
      <c r="L38" s="1" t="str">
        <f> IF(ISBLANK(B38), "", COUNTIF(Volunteer_Import!F38, "*Other (open to local stores unlisted above)*"))</f>
        <v/>
      </c>
      <c r="M38" s="19" t="str">
        <f> IF(ISBLANK(B38), "", COUNTIF(Volunteer_Import!G38, "*Monday*"))</f>
        <v/>
      </c>
      <c r="N38" s="19" t="str">
        <f> IF(ISBLANK(B38), "", COUNTIF(Volunteer_Import!G38, "*Tuesday*"))</f>
        <v/>
      </c>
      <c r="O38" s="19" t="str">
        <f> IF(ISBLANK(B38), "", COUNTIF(Volunteer_Import!G38, "*Wednesday*"))</f>
        <v/>
      </c>
      <c r="P38" s="19" t="str">
        <f> IF(ISBLANK(B38), "", COUNTIF(Volunteer_Import!G38, "*Thursday*"))</f>
        <v/>
      </c>
      <c r="Q38" s="19" t="str">
        <f> IF(ISBLANK(B38), "", COUNTIF(Volunteer_Import!G38, "*Friday*"))</f>
        <v/>
      </c>
      <c r="R38" s="19" t="str">
        <f> IF(ISBLANK(B38), "", COUNTIF(Volunteer_Import!G38, "*Saturday*"))</f>
        <v/>
      </c>
      <c r="S38" s="19" t="str">
        <f> IF(ISBLANK(B38), "", COUNTIF(Volunteer_Import!G38, "*Sunday*"))</f>
        <v/>
      </c>
      <c r="T38" s="1" t="str">
        <f> IF(ISBLANK(B38), "", COUNTIF(Volunteer_Import!H38, "*6am - 8am*"))</f>
        <v/>
      </c>
      <c r="U38" s="19" t="str">
        <f> IF(ISBLANK(B38), "", COUNTIF(Volunteer_Import!H38, "*8am - 12pm*"))</f>
        <v/>
      </c>
      <c r="V38" s="19" t="str">
        <f> IF(ISBLANK(B38), "", COUNTIF(Volunteer_Import!H38, "*12pm - 3pm*"))</f>
        <v/>
      </c>
      <c r="W38" s="19" t="str">
        <f> IF(ISBLANK(B38), "", COUNTIF(Volunteer_Import!H38, "*3pm - 6pm*"))</f>
        <v/>
      </c>
      <c r="X38" s="19" t="str">
        <f> IF(ISBLANK(B38), "", COUNTIF(Volunteer_Import!H38, "*6pm - 9pm*"))</f>
        <v/>
      </c>
      <c r="Y38" s="19" t="str">
        <f> IF(ISBLANK(B38), "", COUNTIF(Volunteer_Import!H38, "*9pm - 11pm*"))</f>
        <v/>
      </c>
    </row>
    <row r="39">
      <c r="A39" s="1" t="str">
        <f t="array" ref="A39">IF(ISBLANK(B39), "", concatenate("V", ROW()))</f>
        <v/>
      </c>
      <c r="B39" s="1" t="str">
        <f>IFERROR(__xludf.DUMMYFUNCTION(" QUERY(Volunteer_Import!A39:H39, ""Select B"")"),"")</f>
        <v/>
      </c>
      <c r="C39" s="1" t="str">
        <f>IFERROR(__xludf.DUMMYFUNCTION(" IF(ISBLANK(B39), """", QUERY(Volunteer_Import!B39:I39, ""Select C""))"),"")</f>
        <v/>
      </c>
      <c r="D39" s="1" t="str">
        <f>IFERROR(__xludf.DUMMYFUNCTION(" IF(ISBLANK(B39), """", QUERY(Volunteer_Import!B39:I39, ""Select D""))"),"")</f>
        <v/>
      </c>
      <c r="E39" s="1" t="str">
        <f>IFERROR(__xludf.DUMMYFUNCTION(" IF(ISBLANK(B39), """", QUERY(Volunteer_Import!B39:I39, ""Select E""))"),"")</f>
        <v/>
      </c>
      <c r="F39" s="9" t="str">
        <f> IF(ISBLANK(B39), "", COUNTIF(Volunteer_Import!F39, "*Central Berkeley Trader Joe’s*"))</f>
        <v/>
      </c>
      <c r="G39" s="1" t="str">
        <f> IF(ISBLANK(B39), "", COUNTIF(Volunteer_Import!F39, "*North Berkeley Safeway*"))</f>
        <v/>
      </c>
      <c r="H39" s="1" t="str">
        <f> IF(ISBLANK(B39), "", COUNTIF(Volunteer_Import!F39, "*North Berkeley Trader Joe’s*"))</f>
        <v/>
      </c>
      <c r="I39" s="9" t="str">
        <f> IF(ISBLANK(B39), "", COUNTIF(Volunteer_Import!F39, "*South Berkeley Berkeley Bowl*"))</f>
        <v/>
      </c>
      <c r="J39" s="1" t="str">
        <f> IF(ISBLANK(B39), "", COUNTIF(Volunteer_Import!F39, "*South Berkeley/Oakland Safeway*"))</f>
        <v/>
      </c>
      <c r="K39" s="1" t="str">
        <f> IF(ISBLANK(B39), "", COUNTIF(Volunteer_Import!F39, "*Southwest Berkeley Berkeley Bowl*"))</f>
        <v/>
      </c>
      <c r="L39" s="1" t="str">
        <f> IF(ISBLANK(B39), "", COUNTIF(Volunteer_Import!F39, "*Other (open to local stores unlisted above)*"))</f>
        <v/>
      </c>
      <c r="M39" s="19" t="str">
        <f> IF(ISBLANK(B39), "", COUNTIF(Volunteer_Import!G39, "*Monday*"))</f>
        <v/>
      </c>
      <c r="N39" s="19" t="str">
        <f> IF(ISBLANK(B39), "", COUNTIF(Volunteer_Import!G39, "*Tuesday*"))</f>
        <v/>
      </c>
      <c r="O39" s="19" t="str">
        <f> IF(ISBLANK(B39), "", COUNTIF(Volunteer_Import!G39, "*Wednesday*"))</f>
        <v/>
      </c>
      <c r="P39" s="19" t="str">
        <f> IF(ISBLANK(B39), "", COUNTIF(Volunteer_Import!G39, "*Thursday*"))</f>
        <v/>
      </c>
      <c r="Q39" s="19" t="str">
        <f> IF(ISBLANK(B39), "", COUNTIF(Volunteer_Import!G39, "*Friday*"))</f>
        <v/>
      </c>
      <c r="R39" s="19" t="str">
        <f> IF(ISBLANK(B39), "", COUNTIF(Volunteer_Import!G39, "*Saturday*"))</f>
        <v/>
      </c>
      <c r="S39" s="19" t="str">
        <f> IF(ISBLANK(B39), "", COUNTIF(Volunteer_Import!G39, "*Sunday*"))</f>
        <v/>
      </c>
      <c r="T39" s="1" t="str">
        <f> IF(ISBLANK(B39), "", COUNTIF(Volunteer_Import!H39, "*6am - 8am*"))</f>
        <v/>
      </c>
      <c r="U39" s="19" t="str">
        <f> IF(ISBLANK(B39), "", COUNTIF(Volunteer_Import!H39, "*8am - 12pm*"))</f>
        <v/>
      </c>
      <c r="V39" s="19" t="str">
        <f> IF(ISBLANK(B39), "", COUNTIF(Volunteer_Import!H39, "*12pm - 3pm*"))</f>
        <v/>
      </c>
      <c r="W39" s="19" t="str">
        <f> IF(ISBLANK(B39), "", COUNTIF(Volunteer_Import!H39, "*3pm - 6pm*"))</f>
        <v/>
      </c>
      <c r="X39" s="19" t="str">
        <f> IF(ISBLANK(B39), "", COUNTIF(Volunteer_Import!H39, "*6pm - 9pm*"))</f>
        <v/>
      </c>
      <c r="Y39" s="19" t="str">
        <f> IF(ISBLANK(B39), "", COUNTIF(Volunteer_Import!H39, "*9pm - 11pm*"))</f>
        <v/>
      </c>
    </row>
    <row r="40">
      <c r="A40" s="1" t="str">
        <f t="array" ref="A40">IF(ISBLANK(B40), "", concatenate("V", ROW()))</f>
        <v/>
      </c>
      <c r="B40" s="1" t="str">
        <f>IFERROR(__xludf.DUMMYFUNCTION(" QUERY(Volunteer_Import!A40:H40, ""Select B"")"),"")</f>
        <v/>
      </c>
      <c r="C40" s="1" t="str">
        <f>IFERROR(__xludf.DUMMYFUNCTION(" IF(ISBLANK(B40), """", QUERY(Volunteer_Import!B40:I40, ""Select C""))"),"")</f>
        <v/>
      </c>
      <c r="D40" s="1" t="str">
        <f>IFERROR(__xludf.DUMMYFUNCTION(" IF(ISBLANK(B40), """", QUERY(Volunteer_Import!B40:I40, ""Select D""))"),"")</f>
        <v/>
      </c>
      <c r="E40" s="1" t="str">
        <f>IFERROR(__xludf.DUMMYFUNCTION(" IF(ISBLANK(B40), """", QUERY(Volunteer_Import!B40:I40, ""Select E""))"),"")</f>
        <v/>
      </c>
      <c r="F40" s="9" t="str">
        <f> IF(ISBLANK(B40), "", COUNTIF(Volunteer_Import!F40, "*Central Berkeley Trader Joe’s*"))</f>
        <v/>
      </c>
      <c r="G40" s="1" t="str">
        <f> IF(ISBLANK(B40), "", COUNTIF(Volunteer_Import!F40, "*North Berkeley Safeway*"))</f>
        <v/>
      </c>
      <c r="H40" s="1" t="str">
        <f> IF(ISBLANK(B40), "", COUNTIF(Volunteer_Import!F40, "*North Berkeley Trader Joe’s*"))</f>
        <v/>
      </c>
      <c r="I40" s="9" t="str">
        <f> IF(ISBLANK(B40), "", COUNTIF(Volunteer_Import!F40, "*South Berkeley Berkeley Bowl*"))</f>
        <v/>
      </c>
      <c r="J40" s="1" t="str">
        <f> IF(ISBLANK(B40), "", COUNTIF(Volunteer_Import!F40, "*South Berkeley/Oakland Safeway*"))</f>
        <v/>
      </c>
      <c r="K40" s="1" t="str">
        <f> IF(ISBLANK(B40), "", COUNTIF(Volunteer_Import!F40, "*Southwest Berkeley Berkeley Bowl*"))</f>
        <v/>
      </c>
      <c r="L40" s="1" t="str">
        <f> IF(ISBLANK(B40), "", COUNTIF(Volunteer_Import!F40, "*Other (open to local stores unlisted above)*"))</f>
        <v/>
      </c>
      <c r="M40" s="19" t="str">
        <f> IF(ISBLANK(B40), "", COUNTIF(Volunteer_Import!G40, "*Monday*"))</f>
        <v/>
      </c>
      <c r="N40" s="19" t="str">
        <f> IF(ISBLANK(B40), "", COUNTIF(Volunteer_Import!G40, "*Tuesday*"))</f>
        <v/>
      </c>
      <c r="O40" s="19" t="str">
        <f> IF(ISBLANK(B40), "", COUNTIF(Volunteer_Import!G40, "*Wednesday*"))</f>
        <v/>
      </c>
      <c r="P40" s="19" t="str">
        <f> IF(ISBLANK(B40), "", COUNTIF(Volunteer_Import!G40, "*Thursday*"))</f>
        <v/>
      </c>
      <c r="Q40" s="19" t="str">
        <f> IF(ISBLANK(B40), "", COUNTIF(Volunteer_Import!G40, "*Friday*"))</f>
        <v/>
      </c>
      <c r="R40" s="19" t="str">
        <f> IF(ISBLANK(B40), "", COUNTIF(Volunteer_Import!G40, "*Saturday*"))</f>
        <v/>
      </c>
      <c r="S40" s="19" t="str">
        <f> IF(ISBLANK(B40), "", COUNTIF(Volunteer_Import!G40, "*Sunday*"))</f>
        <v/>
      </c>
      <c r="T40" s="1" t="str">
        <f> IF(ISBLANK(B40), "", COUNTIF(Volunteer_Import!H40, "*6am - 8am*"))</f>
        <v/>
      </c>
      <c r="U40" s="19" t="str">
        <f> IF(ISBLANK(B40), "", COUNTIF(Volunteer_Import!H40, "*8am - 12pm*"))</f>
        <v/>
      </c>
      <c r="V40" s="19" t="str">
        <f> IF(ISBLANK(B40), "", COUNTIF(Volunteer_Import!H40, "*12pm - 3pm*"))</f>
        <v/>
      </c>
      <c r="W40" s="19" t="str">
        <f> IF(ISBLANK(B40), "", COUNTIF(Volunteer_Import!H40, "*3pm - 6pm*"))</f>
        <v/>
      </c>
      <c r="X40" s="19" t="str">
        <f> IF(ISBLANK(B40), "", COUNTIF(Volunteer_Import!H40, "*6pm - 9pm*"))</f>
        <v/>
      </c>
      <c r="Y40" s="19" t="str">
        <f> IF(ISBLANK(B40), "", COUNTIF(Volunteer_Import!H40, "*9pm - 11pm*"))</f>
        <v/>
      </c>
    </row>
    <row r="41">
      <c r="A41" s="1" t="str">
        <f t="array" ref="A41">IF(ISBLANK(B41), "", concatenate("V", ROW()))</f>
        <v/>
      </c>
      <c r="B41" s="1" t="str">
        <f>IFERROR(__xludf.DUMMYFUNCTION(" QUERY(Volunteer_Import!A41:H41, ""Select B"")"),"")</f>
        <v/>
      </c>
      <c r="C41" s="1" t="str">
        <f>IFERROR(__xludf.DUMMYFUNCTION(" IF(ISBLANK(B41), """", QUERY(Volunteer_Import!B41:I41, ""Select C""))"),"")</f>
        <v/>
      </c>
      <c r="D41" s="1" t="str">
        <f>IFERROR(__xludf.DUMMYFUNCTION(" IF(ISBLANK(B41), """", QUERY(Volunteer_Import!B41:I41, ""Select D""))"),"")</f>
        <v/>
      </c>
      <c r="E41" s="1" t="str">
        <f>IFERROR(__xludf.DUMMYFUNCTION(" IF(ISBLANK(B41), """", QUERY(Volunteer_Import!B41:I41, ""Select E""))"),"")</f>
        <v/>
      </c>
      <c r="F41" s="9" t="str">
        <f> IF(ISBLANK(B41), "", COUNTIF(Volunteer_Import!F41, "*Central Berkeley Trader Joe’s*"))</f>
        <v/>
      </c>
      <c r="G41" s="1" t="str">
        <f> IF(ISBLANK(B41), "", COUNTIF(Volunteer_Import!F41, "*North Berkeley Safeway*"))</f>
        <v/>
      </c>
      <c r="H41" s="1" t="str">
        <f> IF(ISBLANK(B41), "", COUNTIF(Volunteer_Import!F41, "*North Berkeley Trader Joe’s*"))</f>
        <v/>
      </c>
      <c r="I41" s="9" t="str">
        <f> IF(ISBLANK(B41), "", COUNTIF(Volunteer_Import!F41, "*South Berkeley Berkeley Bowl*"))</f>
        <v/>
      </c>
      <c r="J41" s="1" t="str">
        <f> IF(ISBLANK(B41), "", COUNTIF(Volunteer_Import!F41, "*South Berkeley/Oakland Safeway*"))</f>
        <v/>
      </c>
      <c r="K41" s="1" t="str">
        <f> IF(ISBLANK(B41), "", COUNTIF(Volunteer_Import!F41, "*Southwest Berkeley Berkeley Bowl*"))</f>
        <v/>
      </c>
      <c r="L41" s="1" t="str">
        <f> IF(ISBLANK(B41), "", COUNTIF(Volunteer_Import!F41, "*Other (open to local stores unlisted above)*"))</f>
        <v/>
      </c>
      <c r="M41" s="19" t="str">
        <f> IF(ISBLANK(B41), "", COUNTIF(Volunteer_Import!G41, "*Monday*"))</f>
        <v/>
      </c>
      <c r="N41" s="19" t="str">
        <f> IF(ISBLANK(B41), "", COUNTIF(Volunteer_Import!G41, "*Tuesday*"))</f>
        <v/>
      </c>
      <c r="O41" s="19" t="str">
        <f> IF(ISBLANK(B41), "", COUNTIF(Volunteer_Import!G41, "*Wednesday*"))</f>
        <v/>
      </c>
      <c r="P41" s="19" t="str">
        <f> IF(ISBLANK(B41), "", COUNTIF(Volunteer_Import!G41, "*Thursday*"))</f>
        <v/>
      </c>
      <c r="Q41" s="19" t="str">
        <f> IF(ISBLANK(B41), "", COUNTIF(Volunteer_Import!G41, "*Friday*"))</f>
        <v/>
      </c>
      <c r="R41" s="19" t="str">
        <f> IF(ISBLANK(B41), "", COUNTIF(Volunteer_Import!G41, "*Saturday*"))</f>
        <v/>
      </c>
      <c r="S41" s="19" t="str">
        <f> IF(ISBLANK(B41), "", COUNTIF(Volunteer_Import!G41, "*Sunday*"))</f>
        <v/>
      </c>
      <c r="T41" s="1" t="str">
        <f> IF(ISBLANK(B41), "", COUNTIF(Volunteer_Import!H41, "*6am - 8am*"))</f>
        <v/>
      </c>
      <c r="U41" s="19" t="str">
        <f> IF(ISBLANK(B41), "", COUNTIF(Volunteer_Import!H41, "*8am - 12pm*"))</f>
        <v/>
      </c>
      <c r="V41" s="19" t="str">
        <f> IF(ISBLANK(B41), "", COUNTIF(Volunteer_Import!H41, "*12pm - 3pm*"))</f>
        <v/>
      </c>
      <c r="W41" s="19" t="str">
        <f> IF(ISBLANK(B41), "", COUNTIF(Volunteer_Import!H41, "*3pm - 6pm*"))</f>
        <v/>
      </c>
      <c r="X41" s="19" t="str">
        <f> IF(ISBLANK(B41), "", COUNTIF(Volunteer_Import!H41, "*6pm - 9pm*"))</f>
        <v/>
      </c>
      <c r="Y41" s="19" t="str">
        <f> IF(ISBLANK(B41), "", COUNTIF(Volunteer_Import!H41, "*9pm - 11pm*"))</f>
        <v/>
      </c>
    </row>
    <row r="42">
      <c r="A42" s="1" t="str">
        <f t="array" ref="A42">IF(ISBLANK(B42), "", concatenate("V", ROW()))</f>
        <v/>
      </c>
      <c r="B42" s="1" t="str">
        <f>IFERROR(__xludf.DUMMYFUNCTION(" QUERY(Volunteer_Import!A42:H42, ""Select B"")"),"")</f>
        <v/>
      </c>
      <c r="C42" s="1" t="str">
        <f>IFERROR(__xludf.DUMMYFUNCTION(" IF(ISBLANK(B42), """", QUERY(Volunteer_Import!B42:I42, ""Select C""))"),"")</f>
        <v/>
      </c>
      <c r="D42" s="1" t="str">
        <f>IFERROR(__xludf.DUMMYFUNCTION(" IF(ISBLANK(B42), """", QUERY(Volunteer_Import!B42:I42, ""Select D""))"),"")</f>
        <v/>
      </c>
      <c r="E42" s="1" t="str">
        <f>IFERROR(__xludf.DUMMYFUNCTION(" IF(ISBLANK(B42), """", QUERY(Volunteer_Import!B42:I42, ""Select E""))"),"")</f>
        <v/>
      </c>
      <c r="F42" s="9" t="str">
        <f> IF(ISBLANK(B42), "", COUNTIF(Volunteer_Import!F42, "*Central Berkeley Trader Joe’s*"))</f>
        <v/>
      </c>
      <c r="G42" s="1" t="str">
        <f> IF(ISBLANK(B42), "", COUNTIF(Volunteer_Import!F42, "*North Berkeley Safeway*"))</f>
        <v/>
      </c>
      <c r="H42" s="1" t="str">
        <f> IF(ISBLANK(B42), "", COUNTIF(Volunteer_Import!F42, "*North Berkeley Trader Joe’s*"))</f>
        <v/>
      </c>
      <c r="I42" s="9" t="str">
        <f> IF(ISBLANK(B42), "", COUNTIF(Volunteer_Import!F42, "*South Berkeley Berkeley Bowl*"))</f>
        <v/>
      </c>
      <c r="J42" s="1" t="str">
        <f> IF(ISBLANK(B42), "", COUNTIF(Volunteer_Import!F42, "*South Berkeley/Oakland Safeway*"))</f>
        <v/>
      </c>
      <c r="K42" s="1" t="str">
        <f> IF(ISBLANK(B42), "", COUNTIF(Volunteer_Import!F42, "*Southwest Berkeley Berkeley Bowl*"))</f>
        <v/>
      </c>
      <c r="L42" s="1" t="str">
        <f> IF(ISBLANK(B42), "", COUNTIF(Volunteer_Import!F42, "*Other (open to local stores unlisted above)*"))</f>
        <v/>
      </c>
      <c r="M42" s="19" t="str">
        <f> IF(ISBLANK(B42), "", COUNTIF(Volunteer_Import!G42, "*Monday*"))</f>
        <v/>
      </c>
      <c r="N42" s="19" t="str">
        <f> IF(ISBLANK(B42), "", COUNTIF(Volunteer_Import!G42, "*Tuesday*"))</f>
        <v/>
      </c>
      <c r="O42" s="19" t="str">
        <f> IF(ISBLANK(B42), "", COUNTIF(Volunteer_Import!G42, "*Wednesday*"))</f>
        <v/>
      </c>
      <c r="P42" s="19" t="str">
        <f> IF(ISBLANK(B42), "", COUNTIF(Volunteer_Import!G42, "*Thursday*"))</f>
        <v/>
      </c>
      <c r="Q42" s="19" t="str">
        <f> IF(ISBLANK(B42), "", COUNTIF(Volunteer_Import!G42, "*Friday*"))</f>
        <v/>
      </c>
      <c r="R42" s="19" t="str">
        <f> IF(ISBLANK(B42), "", COUNTIF(Volunteer_Import!G42, "*Saturday*"))</f>
        <v/>
      </c>
      <c r="S42" s="19" t="str">
        <f> IF(ISBLANK(B42), "", COUNTIF(Volunteer_Import!G42, "*Sunday*"))</f>
        <v/>
      </c>
      <c r="T42" s="1" t="str">
        <f> IF(ISBLANK(B42), "", COUNTIF(Volunteer_Import!H42, "*6am - 8am*"))</f>
        <v/>
      </c>
      <c r="U42" s="19" t="str">
        <f> IF(ISBLANK(B42), "", COUNTIF(Volunteer_Import!H42, "*8am - 12pm*"))</f>
        <v/>
      </c>
      <c r="V42" s="19" t="str">
        <f> IF(ISBLANK(B42), "", COUNTIF(Volunteer_Import!H42, "*12pm - 3pm*"))</f>
        <v/>
      </c>
      <c r="W42" s="19" t="str">
        <f> IF(ISBLANK(B42), "", COUNTIF(Volunteer_Import!H42, "*3pm - 6pm*"))</f>
        <v/>
      </c>
      <c r="X42" s="19" t="str">
        <f> IF(ISBLANK(B42), "", COUNTIF(Volunteer_Import!H42, "*6pm - 9pm*"))</f>
        <v/>
      </c>
      <c r="Y42" s="19" t="str">
        <f> IF(ISBLANK(B42), "", COUNTIF(Volunteer_Import!H42, "*9pm - 11pm*"))</f>
        <v/>
      </c>
    </row>
    <row r="43">
      <c r="A43" s="1" t="str">
        <f t="array" ref="A43">IF(ISBLANK(B43), "", concatenate("V", ROW()))</f>
        <v/>
      </c>
      <c r="B43" s="1" t="str">
        <f>IFERROR(__xludf.DUMMYFUNCTION(" QUERY(Volunteer_Import!A43:H43, ""Select B"")"),"")</f>
        <v/>
      </c>
      <c r="C43" s="1" t="str">
        <f>IFERROR(__xludf.DUMMYFUNCTION(" IF(ISBLANK(B43), """", QUERY(Volunteer_Import!B43:I43, ""Select C""))"),"")</f>
        <v/>
      </c>
      <c r="D43" s="1" t="str">
        <f>IFERROR(__xludf.DUMMYFUNCTION(" IF(ISBLANK(B43), """", QUERY(Volunteer_Import!B43:I43, ""Select D""))"),"")</f>
        <v/>
      </c>
      <c r="E43" s="1" t="str">
        <f>IFERROR(__xludf.DUMMYFUNCTION(" IF(ISBLANK(B43), """", QUERY(Volunteer_Import!B43:I43, ""Select E""))"),"")</f>
        <v/>
      </c>
      <c r="F43" s="9" t="str">
        <f> IF(ISBLANK(B43), "", COUNTIF(Volunteer_Import!F43, "*Central Berkeley Trader Joe’s*"))</f>
        <v/>
      </c>
      <c r="G43" s="1" t="str">
        <f> IF(ISBLANK(B43), "", COUNTIF(Volunteer_Import!F43, "*North Berkeley Safeway*"))</f>
        <v/>
      </c>
      <c r="H43" s="1" t="str">
        <f> IF(ISBLANK(B43), "", COUNTIF(Volunteer_Import!F43, "*North Berkeley Trader Joe’s*"))</f>
        <v/>
      </c>
      <c r="I43" s="9" t="str">
        <f> IF(ISBLANK(B43), "", COUNTIF(Volunteer_Import!F43, "*South Berkeley Berkeley Bowl*"))</f>
        <v/>
      </c>
      <c r="J43" s="1" t="str">
        <f> IF(ISBLANK(B43), "", COUNTIF(Volunteer_Import!F43, "*South Berkeley/Oakland Safeway*"))</f>
        <v/>
      </c>
      <c r="K43" s="1" t="str">
        <f> IF(ISBLANK(B43), "", COUNTIF(Volunteer_Import!F43, "*Southwest Berkeley Berkeley Bowl*"))</f>
        <v/>
      </c>
      <c r="L43" s="1" t="str">
        <f> IF(ISBLANK(B43), "", COUNTIF(Volunteer_Import!F43, "*Other (open to local stores unlisted above)*"))</f>
        <v/>
      </c>
      <c r="M43" s="19" t="str">
        <f> IF(ISBLANK(B43), "", COUNTIF(Volunteer_Import!G43, "*Monday*"))</f>
        <v/>
      </c>
      <c r="N43" s="19" t="str">
        <f> IF(ISBLANK(B43), "", COUNTIF(Volunteer_Import!G43, "*Tuesday*"))</f>
        <v/>
      </c>
      <c r="O43" s="19" t="str">
        <f> IF(ISBLANK(B43), "", COUNTIF(Volunteer_Import!G43, "*Wednesday*"))</f>
        <v/>
      </c>
      <c r="P43" s="19" t="str">
        <f> IF(ISBLANK(B43), "", COUNTIF(Volunteer_Import!G43, "*Thursday*"))</f>
        <v/>
      </c>
      <c r="Q43" s="19" t="str">
        <f> IF(ISBLANK(B43), "", COUNTIF(Volunteer_Import!G43, "*Friday*"))</f>
        <v/>
      </c>
      <c r="R43" s="19" t="str">
        <f> IF(ISBLANK(B43), "", COUNTIF(Volunteer_Import!G43, "*Saturday*"))</f>
        <v/>
      </c>
      <c r="S43" s="19" t="str">
        <f> IF(ISBLANK(B43), "", COUNTIF(Volunteer_Import!G43, "*Sunday*"))</f>
        <v/>
      </c>
      <c r="T43" s="1" t="str">
        <f> IF(ISBLANK(B43), "", COUNTIF(Volunteer_Import!H43, "*6am - 8am*"))</f>
        <v/>
      </c>
      <c r="U43" s="19" t="str">
        <f> IF(ISBLANK(B43), "", COUNTIF(Volunteer_Import!H43, "*8am - 12pm*"))</f>
        <v/>
      </c>
      <c r="V43" s="19" t="str">
        <f> IF(ISBLANK(B43), "", COUNTIF(Volunteer_Import!H43, "*12pm - 3pm*"))</f>
        <v/>
      </c>
      <c r="W43" s="19" t="str">
        <f> IF(ISBLANK(B43), "", COUNTIF(Volunteer_Import!H43, "*3pm - 6pm*"))</f>
        <v/>
      </c>
      <c r="X43" s="19" t="str">
        <f> IF(ISBLANK(B43), "", COUNTIF(Volunteer_Import!H43, "*6pm - 9pm*"))</f>
        <v/>
      </c>
      <c r="Y43" s="19" t="str">
        <f> IF(ISBLANK(B43), "", COUNTIF(Volunteer_Import!H43, "*9pm - 11pm*"))</f>
        <v/>
      </c>
    </row>
    <row r="44">
      <c r="A44" s="1" t="str">
        <f t="array" ref="A44">IF(ISBLANK(B44), "", concatenate("V", ROW()))</f>
        <v/>
      </c>
      <c r="B44" s="1" t="str">
        <f>IFERROR(__xludf.DUMMYFUNCTION(" QUERY(Volunteer_Import!A44:H44, ""Select B"")"),"")</f>
        <v/>
      </c>
      <c r="C44" s="1" t="str">
        <f>IFERROR(__xludf.DUMMYFUNCTION(" IF(ISBLANK(B44), """", QUERY(Volunteer_Import!B44:I44, ""Select C""))"),"")</f>
        <v/>
      </c>
      <c r="D44" s="1" t="str">
        <f>IFERROR(__xludf.DUMMYFUNCTION(" IF(ISBLANK(B44), """", QUERY(Volunteer_Import!B44:I44, ""Select D""))"),"")</f>
        <v/>
      </c>
      <c r="E44" s="1" t="str">
        <f>IFERROR(__xludf.DUMMYFUNCTION(" IF(ISBLANK(B44), """", QUERY(Volunteer_Import!B44:I44, ""Select E""))"),"")</f>
        <v/>
      </c>
      <c r="F44" s="9" t="str">
        <f> IF(ISBLANK(B44), "", COUNTIF(Volunteer_Import!F44, "*Central Berkeley Trader Joe’s*"))</f>
        <v/>
      </c>
      <c r="G44" s="1" t="str">
        <f> IF(ISBLANK(B44), "", COUNTIF(Volunteer_Import!F44, "*North Berkeley Safeway*"))</f>
        <v/>
      </c>
      <c r="H44" s="1" t="str">
        <f> IF(ISBLANK(B44), "", COUNTIF(Volunteer_Import!F44, "*North Berkeley Trader Joe’s*"))</f>
        <v/>
      </c>
      <c r="I44" s="9" t="str">
        <f> IF(ISBLANK(B44), "", COUNTIF(Volunteer_Import!F44, "*South Berkeley Berkeley Bowl*"))</f>
        <v/>
      </c>
      <c r="J44" s="1" t="str">
        <f> IF(ISBLANK(B44), "", COUNTIF(Volunteer_Import!F44, "*South Berkeley/Oakland Safeway*"))</f>
        <v/>
      </c>
      <c r="K44" s="1" t="str">
        <f> IF(ISBLANK(B44), "", COUNTIF(Volunteer_Import!F44, "*Southwest Berkeley Berkeley Bowl*"))</f>
        <v/>
      </c>
      <c r="L44" s="1" t="str">
        <f> IF(ISBLANK(B44), "", COUNTIF(Volunteer_Import!F44, "*Other (open to local stores unlisted above)*"))</f>
        <v/>
      </c>
      <c r="M44" s="19" t="str">
        <f> IF(ISBLANK(B44), "", COUNTIF(Volunteer_Import!G44, "*Monday*"))</f>
        <v/>
      </c>
      <c r="N44" s="19" t="str">
        <f> IF(ISBLANK(B44), "", COUNTIF(Volunteer_Import!G44, "*Tuesday*"))</f>
        <v/>
      </c>
      <c r="O44" s="19" t="str">
        <f> IF(ISBLANK(B44), "", COUNTIF(Volunteer_Import!G44, "*Wednesday*"))</f>
        <v/>
      </c>
      <c r="P44" s="19" t="str">
        <f> IF(ISBLANK(B44), "", COUNTIF(Volunteer_Import!G44, "*Thursday*"))</f>
        <v/>
      </c>
      <c r="Q44" s="19" t="str">
        <f> IF(ISBLANK(B44), "", COUNTIF(Volunteer_Import!G44, "*Friday*"))</f>
        <v/>
      </c>
      <c r="R44" s="19" t="str">
        <f> IF(ISBLANK(B44), "", COUNTIF(Volunteer_Import!G44, "*Saturday*"))</f>
        <v/>
      </c>
      <c r="S44" s="19" t="str">
        <f> IF(ISBLANK(B44), "", COUNTIF(Volunteer_Import!G44, "*Sunday*"))</f>
        <v/>
      </c>
      <c r="T44" s="1" t="str">
        <f> IF(ISBLANK(B44), "", COUNTIF(Volunteer_Import!H44, "*6am - 8am*"))</f>
        <v/>
      </c>
      <c r="U44" s="19" t="str">
        <f> IF(ISBLANK(B44), "", COUNTIF(Volunteer_Import!H44, "*8am - 12pm*"))</f>
        <v/>
      </c>
      <c r="V44" s="19" t="str">
        <f> IF(ISBLANK(B44), "", COUNTIF(Volunteer_Import!H44, "*12pm - 3pm*"))</f>
        <v/>
      </c>
      <c r="W44" s="19" t="str">
        <f> IF(ISBLANK(B44), "", COUNTIF(Volunteer_Import!H44, "*3pm - 6pm*"))</f>
        <v/>
      </c>
      <c r="X44" s="19" t="str">
        <f> IF(ISBLANK(B44), "", COUNTIF(Volunteer_Import!H44, "*6pm - 9pm*"))</f>
        <v/>
      </c>
      <c r="Y44" s="19" t="str">
        <f> IF(ISBLANK(B44), "", COUNTIF(Volunteer_Import!H44, "*9pm - 11pm*"))</f>
        <v/>
      </c>
    </row>
    <row r="45">
      <c r="A45" s="1" t="str">
        <f t="array" ref="A45">IF(ISBLANK(B45), "", concatenate("V", ROW()))</f>
        <v/>
      </c>
      <c r="B45" s="1" t="str">
        <f>IFERROR(__xludf.DUMMYFUNCTION(" QUERY(Volunteer_Import!A45:H45, ""Select B"")"),"")</f>
        <v/>
      </c>
      <c r="C45" s="1" t="str">
        <f>IFERROR(__xludf.DUMMYFUNCTION(" IF(ISBLANK(B45), """", QUERY(Volunteer_Import!B45:I45, ""Select C""))"),"")</f>
        <v/>
      </c>
      <c r="D45" s="1" t="str">
        <f>IFERROR(__xludf.DUMMYFUNCTION(" IF(ISBLANK(B45), """", QUERY(Volunteer_Import!B45:I45, ""Select D""))"),"")</f>
        <v/>
      </c>
      <c r="E45" s="1" t="str">
        <f>IFERROR(__xludf.DUMMYFUNCTION(" IF(ISBLANK(B45), """", QUERY(Volunteer_Import!B45:I45, ""Select E""))"),"")</f>
        <v/>
      </c>
      <c r="F45" s="9" t="str">
        <f> IF(ISBLANK(B45), "", COUNTIF(Volunteer_Import!F45, "*Central Berkeley Trader Joe’s*"))</f>
        <v/>
      </c>
      <c r="G45" s="1" t="str">
        <f> IF(ISBLANK(B45), "", COUNTIF(Volunteer_Import!F45, "*North Berkeley Safeway*"))</f>
        <v/>
      </c>
      <c r="H45" s="1" t="str">
        <f> IF(ISBLANK(B45), "", COUNTIF(Volunteer_Import!F45, "*North Berkeley Trader Joe’s*"))</f>
        <v/>
      </c>
      <c r="I45" s="9" t="str">
        <f> IF(ISBLANK(B45), "", COUNTIF(Volunteer_Import!F45, "*South Berkeley Berkeley Bowl*"))</f>
        <v/>
      </c>
      <c r="J45" s="1" t="str">
        <f> IF(ISBLANK(B45), "", COUNTIF(Volunteer_Import!F45, "*South Berkeley/Oakland Safeway*"))</f>
        <v/>
      </c>
      <c r="K45" s="1" t="str">
        <f> IF(ISBLANK(B45), "", COUNTIF(Volunteer_Import!F45, "*Southwest Berkeley Berkeley Bowl*"))</f>
        <v/>
      </c>
      <c r="L45" s="1" t="str">
        <f> IF(ISBLANK(B45), "", COUNTIF(Volunteer_Import!F45, "*Other (open to local stores unlisted above)*"))</f>
        <v/>
      </c>
      <c r="M45" s="19" t="str">
        <f> IF(ISBLANK(B45), "", COUNTIF(Volunteer_Import!G45, "*Monday*"))</f>
        <v/>
      </c>
      <c r="N45" s="19" t="str">
        <f> IF(ISBLANK(B45), "", COUNTIF(Volunteer_Import!G45, "*Tuesday*"))</f>
        <v/>
      </c>
      <c r="O45" s="19" t="str">
        <f> IF(ISBLANK(B45), "", COUNTIF(Volunteer_Import!G45, "*Wednesday*"))</f>
        <v/>
      </c>
      <c r="P45" s="19" t="str">
        <f> IF(ISBLANK(B45), "", COUNTIF(Volunteer_Import!G45, "*Thursday*"))</f>
        <v/>
      </c>
      <c r="Q45" s="19" t="str">
        <f> IF(ISBLANK(B45), "", COUNTIF(Volunteer_Import!G45, "*Friday*"))</f>
        <v/>
      </c>
      <c r="R45" s="19" t="str">
        <f> IF(ISBLANK(B45), "", COUNTIF(Volunteer_Import!G45, "*Saturday*"))</f>
        <v/>
      </c>
      <c r="S45" s="19" t="str">
        <f> IF(ISBLANK(B45), "", COUNTIF(Volunteer_Import!G45, "*Sunday*"))</f>
        <v/>
      </c>
      <c r="T45" s="1" t="str">
        <f> IF(ISBLANK(B45), "", COUNTIF(Volunteer_Import!H45, "*6am - 8am*"))</f>
        <v/>
      </c>
      <c r="U45" s="19" t="str">
        <f> IF(ISBLANK(B45), "", COUNTIF(Volunteer_Import!H45, "*8am - 12pm*"))</f>
        <v/>
      </c>
      <c r="V45" s="19" t="str">
        <f> IF(ISBLANK(B45), "", COUNTIF(Volunteer_Import!H45, "*12pm - 3pm*"))</f>
        <v/>
      </c>
      <c r="W45" s="19" t="str">
        <f> IF(ISBLANK(B45), "", COUNTIF(Volunteer_Import!H45, "*3pm - 6pm*"))</f>
        <v/>
      </c>
      <c r="X45" s="19" t="str">
        <f> IF(ISBLANK(B45), "", COUNTIF(Volunteer_Import!H45, "*6pm - 9pm*"))</f>
        <v/>
      </c>
      <c r="Y45" s="19" t="str">
        <f> IF(ISBLANK(B45), "", COUNTIF(Volunteer_Import!H45, "*9pm - 11pm*"))</f>
        <v/>
      </c>
    </row>
    <row r="46">
      <c r="A46" s="1" t="str">
        <f t="array" ref="A46">IF(ISBLANK(B46), "", concatenate("V", ROW()))</f>
        <v/>
      </c>
      <c r="B46" s="1" t="str">
        <f>IFERROR(__xludf.DUMMYFUNCTION(" QUERY(Volunteer_Import!A46:H46, ""Select B"")"),"")</f>
        <v/>
      </c>
      <c r="C46" s="1" t="str">
        <f>IFERROR(__xludf.DUMMYFUNCTION(" IF(ISBLANK(B46), """", QUERY(Volunteer_Import!B46:I46, ""Select C""))"),"")</f>
        <v/>
      </c>
      <c r="D46" s="1" t="str">
        <f>IFERROR(__xludf.DUMMYFUNCTION(" IF(ISBLANK(B46), """", QUERY(Volunteer_Import!B46:I46, ""Select D""))"),"")</f>
        <v/>
      </c>
      <c r="E46" s="1" t="str">
        <f>IFERROR(__xludf.DUMMYFUNCTION(" IF(ISBLANK(B46), """", QUERY(Volunteer_Import!B46:I46, ""Select E""))"),"")</f>
        <v/>
      </c>
      <c r="F46" s="9" t="str">
        <f> IF(ISBLANK(B46), "", COUNTIF(Volunteer_Import!F46, "*Central Berkeley Trader Joe’s*"))</f>
        <v/>
      </c>
      <c r="G46" s="1" t="str">
        <f> IF(ISBLANK(B46), "", COUNTIF(Volunteer_Import!F46, "*North Berkeley Safeway*"))</f>
        <v/>
      </c>
      <c r="H46" s="1" t="str">
        <f> IF(ISBLANK(B46), "", COUNTIF(Volunteer_Import!F46, "*North Berkeley Trader Joe’s*"))</f>
        <v/>
      </c>
      <c r="I46" s="9" t="str">
        <f> IF(ISBLANK(B46), "", COUNTIF(Volunteer_Import!F46, "*South Berkeley Berkeley Bowl*"))</f>
        <v/>
      </c>
      <c r="J46" s="1" t="str">
        <f> IF(ISBLANK(B46), "", COUNTIF(Volunteer_Import!F46, "*South Berkeley/Oakland Safeway*"))</f>
        <v/>
      </c>
      <c r="K46" s="1" t="str">
        <f> IF(ISBLANK(B46), "", COUNTIF(Volunteer_Import!F46, "*Southwest Berkeley Berkeley Bowl*"))</f>
        <v/>
      </c>
      <c r="L46" s="1" t="str">
        <f> IF(ISBLANK(B46), "", COUNTIF(Volunteer_Import!F46, "*Other (open to local stores unlisted above)*"))</f>
        <v/>
      </c>
      <c r="M46" s="19" t="str">
        <f> IF(ISBLANK(B46), "", COUNTIF(Volunteer_Import!G46, "*Monday*"))</f>
        <v/>
      </c>
      <c r="N46" s="19" t="str">
        <f> IF(ISBLANK(B46), "", COUNTIF(Volunteer_Import!G46, "*Tuesday*"))</f>
        <v/>
      </c>
      <c r="O46" s="19" t="str">
        <f> IF(ISBLANK(B46), "", COUNTIF(Volunteer_Import!G46, "*Wednesday*"))</f>
        <v/>
      </c>
      <c r="P46" s="19" t="str">
        <f> IF(ISBLANK(B46), "", COUNTIF(Volunteer_Import!G46, "*Thursday*"))</f>
        <v/>
      </c>
      <c r="Q46" s="19" t="str">
        <f> IF(ISBLANK(B46), "", COUNTIF(Volunteer_Import!G46, "*Friday*"))</f>
        <v/>
      </c>
      <c r="R46" s="19" t="str">
        <f> IF(ISBLANK(B46), "", COUNTIF(Volunteer_Import!G46, "*Saturday*"))</f>
        <v/>
      </c>
      <c r="S46" s="19" t="str">
        <f> IF(ISBLANK(B46), "", COUNTIF(Volunteer_Import!G46, "*Sunday*"))</f>
        <v/>
      </c>
      <c r="T46" s="1" t="str">
        <f> IF(ISBLANK(B46), "", COUNTIF(Volunteer_Import!H46, "*6am - 8am*"))</f>
        <v/>
      </c>
      <c r="U46" s="19" t="str">
        <f> IF(ISBLANK(B46), "", COUNTIF(Volunteer_Import!H46, "*8am - 12pm*"))</f>
        <v/>
      </c>
      <c r="V46" s="19" t="str">
        <f> IF(ISBLANK(B46), "", COUNTIF(Volunteer_Import!H46, "*12pm - 3pm*"))</f>
        <v/>
      </c>
      <c r="W46" s="19" t="str">
        <f> IF(ISBLANK(B46), "", COUNTIF(Volunteer_Import!H46, "*3pm - 6pm*"))</f>
        <v/>
      </c>
      <c r="X46" s="19" t="str">
        <f> IF(ISBLANK(B46), "", COUNTIF(Volunteer_Import!H46, "*6pm - 9pm*"))</f>
        <v/>
      </c>
      <c r="Y46" s="19" t="str">
        <f> IF(ISBLANK(B46), "", COUNTIF(Volunteer_Import!H46, "*9pm - 11pm*"))</f>
        <v/>
      </c>
    </row>
    <row r="47">
      <c r="A47" s="1" t="str">
        <f t="array" ref="A47">IF(ISBLANK(B47), "", concatenate("V", ROW()))</f>
        <v/>
      </c>
      <c r="B47" s="1" t="str">
        <f>IFERROR(__xludf.DUMMYFUNCTION(" QUERY(Volunteer_Import!A47:H47, ""Select B"")"),"")</f>
        <v/>
      </c>
      <c r="C47" s="1" t="str">
        <f>IFERROR(__xludf.DUMMYFUNCTION(" IF(ISBLANK(B47), """", QUERY(Volunteer_Import!B47:I47, ""Select C""))"),"")</f>
        <v/>
      </c>
      <c r="D47" s="1" t="str">
        <f>IFERROR(__xludf.DUMMYFUNCTION(" IF(ISBLANK(B47), """", QUERY(Volunteer_Import!B47:I47, ""Select D""))"),"")</f>
        <v/>
      </c>
      <c r="E47" s="1" t="str">
        <f>IFERROR(__xludf.DUMMYFUNCTION(" IF(ISBLANK(B47), """", QUERY(Volunteer_Import!B47:I47, ""Select E""))"),"")</f>
        <v/>
      </c>
      <c r="F47" s="9" t="str">
        <f> IF(ISBLANK(B47), "", COUNTIF(Volunteer_Import!F47, "*Central Berkeley Trader Joe’s*"))</f>
        <v/>
      </c>
      <c r="G47" s="1" t="str">
        <f> IF(ISBLANK(B47), "", COUNTIF(Volunteer_Import!F47, "*North Berkeley Safeway*"))</f>
        <v/>
      </c>
      <c r="H47" s="1" t="str">
        <f> IF(ISBLANK(B47), "", COUNTIF(Volunteer_Import!F47, "*North Berkeley Trader Joe’s*"))</f>
        <v/>
      </c>
      <c r="I47" s="9" t="str">
        <f> IF(ISBLANK(B47), "", COUNTIF(Volunteer_Import!F47, "*South Berkeley Berkeley Bowl*"))</f>
        <v/>
      </c>
      <c r="J47" s="1" t="str">
        <f> IF(ISBLANK(B47), "", COUNTIF(Volunteer_Import!F47, "*South Berkeley/Oakland Safeway*"))</f>
        <v/>
      </c>
      <c r="K47" s="1" t="str">
        <f> IF(ISBLANK(B47), "", COUNTIF(Volunteer_Import!F47, "*Southwest Berkeley Berkeley Bowl*"))</f>
        <v/>
      </c>
      <c r="L47" s="1" t="str">
        <f> IF(ISBLANK(B47), "", COUNTIF(Volunteer_Import!F47, "*Other (open to local stores unlisted above)*"))</f>
        <v/>
      </c>
      <c r="M47" s="19" t="str">
        <f> IF(ISBLANK(B47), "", COUNTIF(Volunteer_Import!G47, "*Monday*"))</f>
        <v/>
      </c>
      <c r="N47" s="19" t="str">
        <f> IF(ISBLANK(B47), "", COUNTIF(Volunteer_Import!G47, "*Tuesday*"))</f>
        <v/>
      </c>
      <c r="O47" s="19" t="str">
        <f> IF(ISBLANK(B47), "", COUNTIF(Volunteer_Import!G47, "*Wednesday*"))</f>
        <v/>
      </c>
      <c r="P47" s="19" t="str">
        <f> IF(ISBLANK(B47), "", COUNTIF(Volunteer_Import!G47, "*Thursday*"))</f>
        <v/>
      </c>
      <c r="Q47" s="19" t="str">
        <f> IF(ISBLANK(B47), "", COUNTIF(Volunteer_Import!G47, "*Friday*"))</f>
        <v/>
      </c>
      <c r="R47" s="19" t="str">
        <f> IF(ISBLANK(B47), "", COUNTIF(Volunteer_Import!G47, "*Saturday*"))</f>
        <v/>
      </c>
      <c r="S47" s="19" t="str">
        <f> IF(ISBLANK(B47), "", COUNTIF(Volunteer_Import!G47, "*Sunday*"))</f>
        <v/>
      </c>
      <c r="T47" s="1" t="str">
        <f> IF(ISBLANK(B47), "", COUNTIF(Volunteer_Import!H47, "*6am - 8am*"))</f>
        <v/>
      </c>
      <c r="U47" s="19" t="str">
        <f> IF(ISBLANK(B47), "", COUNTIF(Volunteer_Import!H47, "*8am - 12pm*"))</f>
        <v/>
      </c>
      <c r="V47" s="19" t="str">
        <f> IF(ISBLANK(B47), "", COUNTIF(Volunteer_Import!H47, "*12pm - 3pm*"))</f>
        <v/>
      </c>
      <c r="W47" s="19" t="str">
        <f> IF(ISBLANK(B47), "", COUNTIF(Volunteer_Import!H47, "*3pm - 6pm*"))</f>
        <v/>
      </c>
      <c r="X47" s="19" t="str">
        <f> IF(ISBLANK(B47), "", COUNTIF(Volunteer_Import!H47, "*6pm - 9pm*"))</f>
        <v/>
      </c>
      <c r="Y47" s="19" t="str">
        <f> IF(ISBLANK(B47), "", COUNTIF(Volunteer_Import!H47, "*9pm - 11pm*"))</f>
        <v/>
      </c>
    </row>
    <row r="48">
      <c r="A48" s="1" t="str">
        <f t="array" ref="A48">IF(ISBLANK(B48), "", concatenate("V", ROW()))</f>
        <v/>
      </c>
      <c r="B48" s="1" t="str">
        <f>IFERROR(__xludf.DUMMYFUNCTION(" QUERY(Volunteer_Import!A48:H48, ""Select B"")"),"")</f>
        <v/>
      </c>
      <c r="C48" s="1" t="str">
        <f>IFERROR(__xludf.DUMMYFUNCTION(" IF(ISBLANK(B48), """", QUERY(Volunteer_Import!B48:I48, ""Select C""))"),"")</f>
        <v/>
      </c>
      <c r="D48" s="1" t="str">
        <f>IFERROR(__xludf.DUMMYFUNCTION(" IF(ISBLANK(B48), """", QUERY(Volunteer_Import!B48:I48, ""Select D""))"),"")</f>
        <v/>
      </c>
      <c r="E48" s="1" t="str">
        <f>IFERROR(__xludf.DUMMYFUNCTION(" IF(ISBLANK(B48), """", QUERY(Volunteer_Import!B48:I48, ""Select E""))"),"")</f>
        <v/>
      </c>
      <c r="F48" s="9" t="str">
        <f> IF(ISBLANK(B48), "", COUNTIF(Volunteer_Import!F48, "*Central Berkeley Trader Joe’s*"))</f>
        <v/>
      </c>
      <c r="G48" s="1" t="str">
        <f> IF(ISBLANK(B48), "", COUNTIF(Volunteer_Import!F48, "*North Berkeley Safeway*"))</f>
        <v/>
      </c>
      <c r="H48" s="1" t="str">
        <f> IF(ISBLANK(B48), "", COUNTIF(Volunteer_Import!F48, "*North Berkeley Trader Joe’s*"))</f>
        <v/>
      </c>
      <c r="I48" s="9" t="str">
        <f> IF(ISBLANK(B48), "", COUNTIF(Volunteer_Import!F48, "*South Berkeley Berkeley Bowl*"))</f>
        <v/>
      </c>
      <c r="J48" s="1" t="str">
        <f> IF(ISBLANK(B48), "", COUNTIF(Volunteer_Import!F48, "*South Berkeley/Oakland Safeway*"))</f>
        <v/>
      </c>
      <c r="K48" s="1" t="str">
        <f> IF(ISBLANK(B48), "", COUNTIF(Volunteer_Import!F48, "*Southwest Berkeley Berkeley Bowl*"))</f>
        <v/>
      </c>
      <c r="L48" s="1" t="str">
        <f> IF(ISBLANK(B48), "", COUNTIF(Volunteer_Import!F48, "*Other (open to local stores unlisted above)*"))</f>
        <v/>
      </c>
      <c r="M48" s="19" t="str">
        <f> IF(ISBLANK(B48), "", COUNTIF(Volunteer_Import!G48, "*Monday*"))</f>
        <v/>
      </c>
      <c r="N48" s="19" t="str">
        <f> IF(ISBLANK(B48), "", COUNTIF(Volunteer_Import!G48, "*Tuesday*"))</f>
        <v/>
      </c>
      <c r="O48" s="19" t="str">
        <f> IF(ISBLANK(B48), "", COUNTIF(Volunteer_Import!G48, "*Wednesday*"))</f>
        <v/>
      </c>
      <c r="P48" s="19" t="str">
        <f> IF(ISBLANK(B48), "", COUNTIF(Volunteer_Import!G48, "*Thursday*"))</f>
        <v/>
      </c>
      <c r="Q48" s="19" t="str">
        <f> IF(ISBLANK(B48), "", COUNTIF(Volunteer_Import!G48, "*Friday*"))</f>
        <v/>
      </c>
      <c r="R48" s="19" t="str">
        <f> IF(ISBLANK(B48), "", COUNTIF(Volunteer_Import!G48, "*Saturday*"))</f>
        <v/>
      </c>
      <c r="S48" s="19" t="str">
        <f> IF(ISBLANK(B48), "", COUNTIF(Volunteer_Import!G48, "*Sunday*"))</f>
        <v/>
      </c>
      <c r="T48" s="1" t="str">
        <f> IF(ISBLANK(B48), "", COUNTIF(Volunteer_Import!H48, "*6am - 8am*"))</f>
        <v/>
      </c>
      <c r="U48" s="19" t="str">
        <f> IF(ISBLANK(B48), "", COUNTIF(Volunteer_Import!H48, "*8am - 12pm*"))</f>
        <v/>
      </c>
      <c r="V48" s="19" t="str">
        <f> IF(ISBLANK(B48), "", COUNTIF(Volunteer_Import!H48, "*12pm - 3pm*"))</f>
        <v/>
      </c>
      <c r="W48" s="19" t="str">
        <f> IF(ISBLANK(B48), "", COUNTIF(Volunteer_Import!H48, "*3pm - 6pm*"))</f>
        <v/>
      </c>
      <c r="X48" s="19" t="str">
        <f> IF(ISBLANK(B48), "", COUNTIF(Volunteer_Import!H48, "*6pm - 9pm*"))</f>
        <v/>
      </c>
      <c r="Y48" s="19" t="str">
        <f> IF(ISBLANK(B48), "", COUNTIF(Volunteer_Import!H48, "*9pm - 11pm*"))</f>
        <v/>
      </c>
    </row>
    <row r="49">
      <c r="A49" s="1" t="str">
        <f t="array" ref="A49">IF(ISBLANK(B49), "", concatenate("V", ROW()))</f>
        <v/>
      </c>
      <c r="B49" s="1" t="str">
        <f>IFERROR(__xludf.DUMMYFUNCTION(" QUERY(Volunteer_Import!A49:H49, ""Select B"")"),"")</f>
        <v/>
      </c>
      <c r="C49" s="1" t="str">
        <f>IFERROR(__xludf.DUMMYFUNCTION(" IF(ISBLANK(B49), """", QUERY(Volunteer_Import!B49:I49, ""Select C""))"),"")</f>
        <v/>
      </c>
      <c r="D49" s="1" t="str">
        <f>IFERROR(__xludf.DUMMYFUNCTION(" IF(ISBLANK(B49), """", QUERY(Volunteer_Import!B49:I49, ""Select D""))"),"")</f>
        <v/>
      </c>
      <c r="E49" s="1" t="str">
        <f>IFERROR(__xludf.DUMMYFUNCTION(" IF(ISBLANK(B49), """", QUERY(Volunteer_Import!B49:I49, ""Select E""))"),"")</f>
        <v/>
      </c>
      <c r="F49" s="9" t="str">
        <f> IF(ISBLANK(B49), "", COUNTIF(Volunteer_Import!F49, "*Central Berkeley Trader Joe’s*"))</f>
        <v/>
      </c>
      <c r="G49" s="1" t="str">
        <f> IF(ISBLANK(B49), "", COUNTIF(Volunteer_Import!F49, "*North Berkeley Safeway*"))</f>
        <v/>
      </c>
      <c r="H49" s="1" t="str">
        <f> IF(ISBLANK(B49), "", COUNTIF(Volunteer_Import!F49, "*North Berkeley Trader Joe’s*"))</f>
        <v/>
      </c>
      <c r="I49" s="9" t="str">
        <f> IF(ISBLANK(B49), "", COUNTIF(Volunteer_Import!F49, "*South Berkeley Berkeley Bowl*"))</f>
        <v/>
      </c>
      <c r="J49" s="1" t="str">
        <f> IF(ISBLANK(B49), "", COUNTIF(Volunteer_Import!F49, "*South Berkeley/Oakland Safeway*"))</f>
        <v/>
      </c>
      <c r="K49" s="1" t="str">
        <f> IF(ISBLANK(B49), "", COUNTIF(Volunteer_Import!F49, "*Southwest Berkeley Berkeley Bowl*"))</f>
        <v/>
      </c>
      <c r="L49" s="1" t="str">
        <f> IF(ISBLANK(B49), "", COUNTIF(Volunteer_Import!F49, "*Other (open to local stores unlisted above)*"))</f>
        <v/>
      </c>
      <c r="M49" s="19" t="str">
        <f> IF(ISBLANK(B49), "", COUNTIF(Volunteer_Import!G49, "*Monday*"))</f>
        <v/>
      </c>
      <c r="N49" s="19" t="str">
        <f> IF(ISBLANK(B49), "", COUNTIF(Volunteer_Import!G49, "*Tuesday*"))</f>
        <v/>
      </c>
      <c r="O49" s="19" t="str">
        <f> IF(ISBLANK(B49), "", COUNTIF(Volunteer_Import!G49, "*Wednesday*"))</f>
        <v/>
      </c>
      <c r="P49" s="19" t="str">
        <f> IF(ISBLANK(B49), "", COUNTIF(Volunteer_Import!G49, "*Thursday*"))</f>
        <v/>
      </c>
      <c r="Q49" s="19" t="str">
        <f> IF(ISBLANK(B49), "", COUNTIF(Volunteer_Import!G49, "*Friday*"))</f>
        <v/>
      </c>
      <c r="R49" s="19" t="str">
        <f> IF(ISBLANK(B49), "", COUNTIF(Volunteer_Import!G49, "*Saturday*"))</f>
        <v/>
      </c>
      <c r="S49" s="19" t="str">
        <f> IF(ISBLANK(B49), "", COUNTIF(Volunteer_Import!G49, "*Sunday*"))</f>
        <v/>
      </c>
      <c r="T49" s="1" t="str">
        <f> IF(ISBLANK(B49), "", COUNTIF(Volunteer_Import!H49, "*6am - 8am*"))</f>
        <v/>
      </c>
      <c r="U49" s="19" t="str">
        <f> IF(ISBLANK(B49), "", COUNTIF(Volunteer_Import!H49, "*8am - 12pm*"))</f>
        <v/>
      </c>
      <c r="V49" s="19" t="str">
        <f> IF(ISBLANK(B49), "", COUNTIF(Volunteer_Import!H49, "*12pm - 3pm*"))</f>
        <v/>
      </c>
      <c r="W49" s="19" t="str">
        <f> IF(ISBLANK(B49), "", COUNTIF(Volunteer_Import!H49, "*3pm - 6pm*"))</f>
        <v/>
      </c>
      <c r="X49" s="19" t="str">
        <f> IF(ISBLANK(B49), "", COUNTIF(Volunteer_Import!H49, "*6pm - 9pm*"))</f>
        <v/>
      </c>
      <c r="Y49" s="19" t="str">
        <f> IF(ISBLANK(B49), "", COUNTIF(Volunteer_Import!H49, "*9pm - 11pm*"))</f>
        <v/>
      </c>
    </row>
    <row r="50">
      <c r="A50" s="1" t="str">
        <f t="array" ref="A50">IF(ISBLANK(B50), "", concatenate("V", ROW()))</f>
        <v/>
      </c>
      <c r="B50" s="1" t="str">
        <f>IFERROR(__xludf.DUMMYFUNCTION(" QUERY(Volunteer_Import!A50:H50, ""Select B"")"),"")</f>
        <v/>
      </c>
      <c r="C50" s="1" t="str">
        <f>IFERROR(__xludf.DUMMYFUNCTION(" IF(ISBLANK(B50), """", QUERY(Volunteer_Import!B50:I50, ""Select C""))"),"")</f>
        <v/>
      </c>
      <c r="D50" s="1" t="str">
        <f>IFERROR(__xludf.DUMMYFUNCTION(" IF(ISBLANK(B50), """", QUERY(Volunteer_Import!B50:I50, ""Select D""))"),"")</f>
        <v/>
      </c>
      <c r="E50" s="1" t="str">
        <f>IFERROR(__xludf.DUMMYFUNCTION(" IF(ISBLANK(B50), """", QUERY(Volunteer_Import!B50:I50, ""Select E""))"),"")</f>
        <v/>
      </c>
      <c r="F50" s="9" t="str">
        <f> IF(ISBLANK(B50), "", COUNTIF(Volunteer_Import!F50, "*Central Berkeley Trader Joe’s*"))</f>
        <v/>
      </c>
      <c r="G50" s="1" t="str">
        <f> IF(ISBLANK(B50), "", COUNTIF(Volunteer_Import!F50, "*North Berkeley Safeway*"))</f>
        <v/>
      </c>
      <c r="H50" s="1" t="str">
        <f> IF(ISBLANK(B50), "", COUNTIF(Volunteer_Import!F50, "*North Berkeley Trader Joe’s*"))</f>
        <v/>
      </c>
      <c r="I50" s="9" t="str">
        <f> IF(ISBLANK(B50), "", COUNTIF(Volunteer_Import!F50, "*South Berkeley Berkeley Bowl*"))</f>
        <v/>
      </c>
      <c r="J50" s="1" t="str">
        <f> IF(ISBLANK(B50), "", COUNTIF(Volunteer_Import!F50, "*South Berkeley/Oakland Safeway*"))</f>
        <v/>
      </c>
      <c r="K50" s="1" t="str">
        <f> IF(ISBLANK(B50), "", COUNTIF(Volunteer_Import!F50, "*Southwest Berkeley Berkeley Bowl*"))</f>
        <v/>
      </c>
      <c r="L50" s="1" t="str">
        <f> IF(ISBLANK(B50), "", COUNTIF(Volunteer_Import!F50, "*Other (open to local stores unlisted above)*"))</f>
        <v/>
      </c>
      <c r="M50" s="19" t="str">
        <f> IF(ISBLANK(B50), "", COUNTIF(Volunteer_Import!G50, "*Monday*"))</f>
        <v/>
      </c>
      <c r="N50" s="19" t="str">
        <f> IF(ISBLANK(B50), "", COUNTIF(Volunteer_Import!G50, "*Tuesday*"))</f>
        <v/>
      </c>
      <c r="O50" s="19" t="str">
        <f> IF(ISBLANK(B50), "", COUNTIF(Volunteer_Import!G50, "*Wednesday*"))</f>
        <v/>
      </c>
      <c r="P50" s="19" t="str">
        <f> IF(ISBLANK(B50), "", COUNTIF(Volunteer_Import!G50, "*Thursday*"))</f>
        <v/>
      </c>
      <c r="Q50" s="19" t="str">
        <f> IF(ISBLANK(B50), "", COUNTIF(Volunteer_Import!G50, "*Friday*"))</f>
        <v/>
      </c>
      <c r="R50" s="19" t="str">
        <f> IF(ISBLANK(B50), "", COUNTIF(Volunteer_Import!G50, "*Saturday*"))</f>
        <v/>
      </c>
      <c r="S50" s="19" t="str">
        <f> IF(ISBLANK(B50), "", COUNTIF(Volunteer_Import!G50, "*Sunday*"))</f>
        <v/>
      </c>
      <c r="T50" s="1" t="str">
        <f> IF(ISBLANK(B50), "", COUNTIF(Volunteer_Import!H50, "*6am - 8am*"))</f>
        <v/>
      </c>
      <c r="U50" s="19" t="str">
        <f> IF(ISBLANK(B50), "", COUNTIF(Volunteer_Import!H50, "*8am - 12pm*"))</f>
        <v/>
      </c>
      <c r="V50" s="19" t="str">
        <f> IF(ISBLANK(B50), "", COUNTIF(Volunteer_Import!H50, "*12pm - 3pm*"))</f>
        <v/>
      </c>
      <c r="W50" s="19" t="str">
        <f> IF(ISBLANK(B50), "", COUNTIF(Volunteer_Import!H50, "*3pm - 6pm*"))</f>
        <v/>
      </c>
      <c r="X50" s="19" t="str">
        <f> IF(ISBLANK(B50), "", COUNTIF(Volunteer_Import!H50, "*6pm - 9pm*"))</f>
        <v/>
      </c>
      <c r="Y50" s="19" t="str">
        <f> IF(ISBLANK(B50), "", COUNTIF(Volunteer_Import!H50, "*9pm - 11pm*"))</f>
        <v/>
      </c>
    </row>
    <row r="51">
      <c r="A51" s="1" t="str">
        <f t="array" ref="A51">IF(ISBLANK(B51), "", concatenate("V", ROW()))</f>
        <v/>
      </c>
      <c r="B51" s="1" t="str">
        <f>IFERROR(__xludf.DUMMYFUNCTION(" QUERY(Volunteer_Import!A51:H51, ""Select B"")"),"")</f>
        <v/>
      </c>
      <c r="C51" s="1" t="str">
        <f>IFERROR(__xludf.DUMMYFUNCTION(" IF(ISBLANK(B51), """", QUERY(Volunteer_Import!B51:I51, ""Select C""))"),"")</f>
        <v/>
      </c>
      <c r="D51" s="1" t="str">
        <f>IFERROR(__xludf.DUMMYFUNCTION(" IF(ISBLANK(B51), """", QUERY(Volunteer_Import!B51:I51, ""Select D""))"),"")</f>
        <v/>
      </c>
      <c r="E51" s="1" t="str">
        <f>IFERROR(__xludf.DUMMYFUNCTION(" IF(ISBLANK(B51), """", QUERY(Volunteer_Import!B51:I51, ""Select E""))"),"")</f>
        <v/>
      </c>
      <c r="F51" s="9" t="str">
        <f> IF(ISBLANK(B51), "", COUNTIF(Volunteer_Import!F51, "*Central Berkeley Trader Joe’s*"))</f>
        <v/>
      </c>
      <c r="G51" s="1" t="str">
        <f> IF(ISBLANK(B51), "", COUNTIF(Volunteer_Import!F51, "*North Berkeley Safeway*"))</f>
        <v/>
      </c>
      <c r="H51" s="1" t="str">
        <f> IF(ISBLANK(B51), "", COUNTIF(Volunteer_Import!F51, "*North Berkeley Trader Joe’s*"))</f>
        <v/>
      </c>
      <c r="I51" s="9" t="str">
        <f> IF(ISBLANK(B51), "", COUNTIF(Volunteer_Import!F51, "*South Berkeley Berkeley Bowl*"))</f>
        <v/>
      </c>
      <c r="J51" s="1" t="str">
        <f> IF(ISBLANK(B51), "", COUNTIF(Volunteer_Import!F51, "*South Berkeley/Oakland Safeway*"))</f>
        <v/>
      </c>
      <c r="K51" s="1" t="str">
        <f> IF(ISBLANK(B51), "", COUNTIF(Volunteer_Import!F51, "*Southwest Berkeley Berkeley Bowl*"))</f>
        <v/>
      </c>
      <c r="L51" s="1" t="str">
        <f> IF(ISBLANK(B51), "", COUNTIF(Volunteer_Import!F51, "*Other (open to local stores unlisted above)*"))</f>
        <v/>
      </c>
      <c r="M51" s="19" t="str">
        <f> IF(ISBLANK(B51), "", COUNTIF(Volunteer_Import!G51, "*Monday*"))</f>
        <v/>
      </c>
      <c r="N51" s="19" t="str">
        <f> IF(ISBLANK(B51), "", COUNTIF(Volunteer_Import!G51, "*Tuesday*"))</f>
        <v/>
      </c>
      <c r="O51" s="19" t="str">
        <f> IF(ISBLANK(B51), "", COUNTIF(Volunteer_Import!G51, "*Wednesday*"))</f>
        <v/>
      </c>
      <c r="P51" s="19" t="str">
        <f> IF(ISBLANK(B51), "", COUNTIF(Volunteer_Import!G51, "*Thursday*"))</f>
        <v/>
      </c>
      <c r="Q51" s="19" t="str">
        <f> IF(ISBLANK(B51), "", COUNTIF(Volunteer_Import!G51, "*Friday*"))</f>
        <v/>
      </c>
      <c r="R51" s="19" t="str">
        <f> IF(ISBLANK(B51), "", COUNTIF(Volunteer_Import!G51, "*Saturday*"))</f>
        <v/>
      </c>
      <c r="S51" s="19" t="str">
        <f> IF(ISBLANK(B51), "", COUNTIF(Volunteer_Import!G51, "*Sunday*"))</f>
        <v/>
      </c>
      <c r="T51" s="1" t="str">
        <f> IF(ISBLANK(B51), "", COUNTIF(Volunteer_Import!H51, "*6am - 8am*"))</f>
        <v/>
      </c>
      <c r="U51" s="19" t="str">
        <f> IF(ISBLANK(B51), "", COUNTIF(Volunteer_Import!H51, "*8am - 12pm*"))</f>
        <v/>
      </c>
      <c r="V51" s="19" t="str">
        <f> IF(ISBLANK(B51), "", COUNTIF(Volunteer_Import!H51, "*12pm - 3pm*"))</f>
        <v/>
      </c>
      <c r="W51" s="19" t="str">
        <f> IF(ISBLANK(B51), "", COUNTIF(Volunteer_Import!H51, "*3pm - 6pm*"))</f>
        <v/>
      </c>
      <c r="X51" s="19" t="str">
        <f> IF(ISBLANK(B51), "", COUNTIF(Volunteer_Import!H51, "*6pm - 9pm*"))</f>
        <v/>
      </c>
      <c r="Y51" s="19" t="str">
        <f> IF(ISBLANK(B51), "", COUNTIF(Volunteer_Import!H51, "*9pm - 11pm*"))</f>
        <v/>
      </c>
    </row>
    <row r="52">
      <c r="A52" s="1" t="str">
        <f t="array" ref="A52">IF(ISBLANK(B52), "", concatenate("V", ROW()))</f>
        <v/>
      </c>
      <c r="B52" s="1" t="str">
        <f>IFERROR(__xludf.DUMMYFUNCTION(" QUERY(Volunteer_Import!A52:H52, ""Select B"")"),"")</f>
        <v/>
      </c>
      <c r="C52" s="1" t="str">
        <f>IFERROR(__xludf.DUMMYFUNCTION(" IF(ISBLANK(B52), """", QUERY(Volunteer_Import!B52:I52, ""Select C""))"),"")</f>
        <v/>
      </c>
      <c r="D52" s="1" t="str">
        <f>IFERROR(__xludf.DUMMYFUNCTION(" IF(ISBLANK(B52), """", QUERY(Volunteer_Import!B52:I52, ""Select D""))"),"")</f>
        <v/>
      </c>
      <c r="E52" s="1" t="str">
        <f>IFERROR(__xludf.DUMMYFUNCTION(" IF(ISBLANK(B52), """", QUERY(Volunteer_Import!B52:I52, ""Select E""))"),"")</f>
        <v/>
      </c>
      <c r="F52" s="9" t="str">
        <f> IF(ISBLANK(B52), "", COUNTIF(Volunteer_Import!F52, "*Central Berkeley Trader Joe’s*"))</f>
        <v/>
      </c>
      <c r="G52" s="1" t="str">
        <f> IF(ISBLANK(B52), "", COUNTIF(Volunteer_Import!F52, "*North Berkeley Safeway*"))</f>
        <v/>
      </c>
      <c r="H52" s="1" t="str">
        <f> IF(ISBLANK(B52), "", COUNTIF(Volunteer_Import!F52, "*North Berkeley Trader Joe’s*"))</f>
        <v/>
      </c>
      <c r="I52" s="9" t="str">
        <f> IF(ISBLANK(B52), "", COUNTIF(Volunteer_Import!F52, "*South Berkeley Berkeley Bowl*"))</f>
        <v/>
      </c>
      <c r="J52" s="1" t="str">
        <f> IF(ISBLANK(B52), "", COUNTIF(Volunteer_Import!F52, "*South Berkeley/Oakland Safeway*"))</f>
        <v/>
      </c>
      <c r="K52" s="1" t="str">
        <f> IF(ISBLANK(B52), "", COUNTIF(Volunteer_Import!F52, "*Southwest Berkeley Berkeley Bowl*"))</f>
        <v/>
      </c>
      <c r="L52" s="1" t="str">
        <f> IF(ISBLANK(B52), "", COUNTIF(Volunteer_Import!F52, "*Other (open to local stores unlisted above)*"))</f>
        <v/>
      </c>
      <c r="M52" s="19" t="str">
        <f> IF(ISBLANK(B52), "", COUNTIF(Volunteer_Import!G52, "*Monday*"))</f>
        <v/>
      </c>
      <c r="N52" s="19" t="str">
        <f> IF(ISBLANK(B52), "", COUNTIF(Volunteer_Import!G52, "*Tuesday*"))</f>
        <v/>
      </c>
      <c r="O52" s="19" t="str">
        <f> IF(ISBLANK(B52), "", COUNTIF(Volunteer_Import!G52, "*Wednesday*"))</f>
        <v/>
      </c>
      <c r="P52" s="19" t="str">
        <f> IF(ISBLANK(B52), "", COUNTIF(Volunteer_Import!G52, "*Thursday*"))</f>
        <v/>
      </c>
      <c r="Q52" s="19" t="str">
        <f> IF(ISBLANK(B52), "", COUNTIF(Volunteer_Import!G52, "*Friday*"))</f>
        <v/>
      </c>
      <c r="R52" s="19" t="str">
        <f> IF(ISBLANK(B52), "", COUNTIF(Volunteer_Import!G52, "*Saturday*"))</f>
        <v/>
      </c>
      <c r="S52" s="19" t="str">
        <f> IF(ISBLANK(B52), "", COUNTIF(Volunteer_Import!G52, "*Sunday*"))</f>
        <v/>
      </c>
      <c r="T52" s="1" t="str">
        <f> IF(ISBLANK(B52), "", COUNTIF(Volunteer_Import!H52, "*6am - 8am*"))</f>
        <v/>
      </c>
      <c r="U52" s="19" t="str">
        <f> IF(ISBLANK(B52), "", COUNTIF(Volunteer_Import!H52, "*8am - 12pm*"))</f>
        <v/>
      </c>
      <c r="V52" s="19" t="str">
        <f> IF(ISBLANK(B52), "", COUNTIF(Volunteer_Import!H52, "*12pm - 3pm*"))</f>
        <v/>
      </c>
      <c r="W52" s="19" t="str">
        <f> IF(ISBLANK(B52), "", COUNTIF(Volunteer_Import!H52, "*3pm - 6pm*"))</f>
        <v/>
      </c>
      <c r="X52" s="19" t="str">
        <f> IF(ISBLANK(B52), "", COUNTIF(Volunteer_Import!H52, "*6pm - 9pm*"))</f>
        <v/>
      </c>
      <c r="Y52" s="19" t="str">
        <f> IF(ISBLANK(B52), "", COUNTIF(Volunteer_Import!H52, "*9pm - 11pm*"))</f>
        <v/>
      </c>
    </row>
    <row r="53">
      <c r="A53" s="1" t="str">
        <f t="array" ref="A53">IF(ISBLANK(B53), "", concatenate("V", ROW()))</f>
        <v/>
      </c>
      <c r="B53" s="1" t="str">
        <f>IFERROR(__xludf.DUMMYFUNCTION(" QUERY(Volunteer_Import!A53:H53, ""Select B"")"),"")</f>
        <v/>
      </c>
      <c r="C53" s="1" t="str">
        <f>IFERROR(__xludf.DUMMYFUNCTION(" IF(ISBLANK(B53), """", QUERY(Volunteer_Import!B53:I53, ""Select C""))"),"")</f>
        <v/>
      </c>
      <c r="D53" s="1" t="str">
        <f>IFERROR(__xludf.DUMMYFUNCTION(" IF(ISBLANK(B53), """", QUERY(Volunteer_Import!B53:I53, ""Select D""))"),"")</f>
        <v/>
      </c>
      <c r="E53" s="1" t="str">
        <f>IFERROR(__xludf.DUMMYFUNCTION(" IF(ISBLANK(B53), """", QUERY(Volunteer_Import!B53:I53, ""Select E""))"),"")</f>
        <v/>
      </c>
      <c r="F53" s="9" t="str">
        <f> IF(ISBLANK(B53), "", COUNTIF(Volunteer_Import!F53, "*Central Berkeley Trader Joe’s*"))</f>
        <v/>
      </c>
      <c r="G53" s="1" t="str">
        <f> IF(ISBLANK(B53), "", COUNTIF(Volunteer_Import!F53, "*North Berkeley Safeway*"))</f>
        <v/>
      </c>
      <c r="H53" s="1" t="str">
        <f> IF(ISBLANK(B53), "", COUNTIF(Volunteer_Import!F53, "*North Berkeley Trader Joe’s*"))</f>
        <v/>
      </c>
      <c r="I53" s="9" t="str">
        <f> IF(ISBLANK(B53), "", COUNTIF(Volunteer_Import!F53, "*South Berkeley Berkeley Bowl*"))</f>
        <v/>
      </c>
      <c r="J53" s="1" t="str">
        <f> IF(ISBLANK(B53), "", COUNTIF(Volunteer_Import!F53, "*South Berkeley/Oakland Safeway*"))</f>
        <v/>
      </c>
      <c r="K53" s="1" t="str">
        <f> IF(ISBLANK(B53), "", COUNTIF(Volunteer_Import!F53, "*Southwest Berkeley Berkeley Bowl*"))</f>
        <v/>
      </c>
      <c r="L53" s="1" t="str">
        <f> IF(ISBLANK(B53), "", COUNTIF(Volunteer_Import!F53, "*Other (open to local stores unlisted above)*"))</f>
        <v/>
      </c>
      <c r="M53" s="19" t="str">
        <f> IF(ISBLANK(B53), "", COUNTIF(Volunteer_Import!G53, "*Monday*"))</f>
        <v/>
      </c>
      <c r="N53" s="19" t="str">
        <f> IF(ISBLANK(B53), "", COUNTIF(Volunteer_Import!G53, "*Tuesday*"))</f>
        <v/>
      </c>
      <c r="O53" s="19" t="str">
        <f> IF(ISBLANK(B53), "", COUNTIF(Volunteer_Import!G53, "*Wednesday*"))</f>
        <v/>
      </c>
      <c r="P53" s="19" t="str">
        <f> IF(ISBLANK(B53), "", COUNTIF(Volunteer_Import!G53, "*Thursday*"))</f>
        <v/>
      </c>
      <c r="Q53" s="19" t="str">
        <f> IF(ISBLANK(B53), "", COUNTIF(Volunteer_Import!G53, "*Friday*"))</f>
        <v/>
      </c>
      <c r="R53" s="19" t="str">
        <f> IF(ISBLANK(B53), "", COUNTIF(Volunteer_Import!G53, "*Saturday*"))</f>
        <v/>
      </c>
      <c r="S53" s="19" t="str">
        <f> IF(ISBLANK(B53), "", COUNTIF(Volunteer_Import!G53, "*Sunday*"))</f>
        <v/>
      </c>
      <c r="T53" s="1" t="str">
        <f> IF(ISBLANK(B53), "", COUNTIF(Volunteer_Import!H53, "*6am - 8am*"))</f>
        <v/>
      </c>
      <c r="U53" s="19" t="str">
        <f> IF(ISBLANK(B53), "", COUNTIF(Volunteer_Import!H53, "*8am - 12pm*"))</f>
        <v/>
      </c>
      <c r="V53" s="19" t="str">
        <f> IF(ISBLANK(B53), "", COUNTIF(Volunteer_Import!H53, "*12pm - 3pm*"))</f>
        <v/>
      </c>
      <c r="W53" s="19" t="str">
        <f> IF(ISBLANK(B53), "", COUNTIF(Volunteer_Import!H53, "*3pm - 6pm*"))</f>
        <v/>
      </c>
      <c r="X53" s="19" t="str">
        <f> IF(ISBLANK(B53), "", COUNTIF(Volunteer_Import!H53, "*6pm - 9pm*"))</f>
        <v/>
      </c>
      <c r="Y53" s="19" t="str">
        <f> IF(ISBLANK(B53), "", COUNTIF(Volunteer_Import!H53, "*9pm - 11pm*"))</f>
        <v/>
      </c>
    </row>
    <row r="54">
      <c r="A54" s="1" t="str">
        <f t="array" ref="A54">IF(ISBLANK(B54), "", concatenate("V", ROW()))</f>
        <v/>
      </c>
      <c r="B54" s="1" t="str">
        <f>IFERROR(__xludf.DUMMYFUNCTION(" QUERY(Volunteer_Import!A54:H54, ""Select B"")"),"")</f>
        <v/>
      </c>
      <c r="C54" s="1" t="str">
        <f>IFERROR(__xludf.DUMMYFUNCTION(" IF(ISBLANK(B54), """", QUERY(Volunteer_Import!B54:I54, ""Select C""))"),"")</f>
        <v/>
      </c>
      <c r="D54" s="1" t="str">
        <f>IFERROR(__xludf.DUMMYFUNCTION(" IF(ISBLANK(B54), """", QUERY(Volunteer_Import!B54:I54, ""Select D""))"),"")</f>
        <v/>
      </c>
      <c r="E54" s="1" t="str">
        <f>IFERROR(__xludf.DUMMYFUNCTION(" IF(ISBLANK(B54), """", QUERY(Volunteer_Import!B54:I54, ""Select E""))"),"")</f>
        <v/>
      </c>
      <c r="F54" s="9" t="str">
        <f> IF(ISBLANK(B54), "", COUNTIF(Volunteer_Import!F54, "*Central Berkeley Trader Joe’s*"))</f>
        <v/>
      </c>
      <c r="G54" s="1" t="str">
        <f> IF(ISBLANK(B54), "", COUNTIF(Volunteer_Import!F54, "*North Berkeley Safeway*"))</f>
        <v/>
      </c>
      <c r="H54" s="1" t="str">
        <f> IF(ISBLANK(B54), "", COUNTIF(Volunteer_Import!F54, "*North Berkeley Trader Joe’s*"))</f>
        <v/>
      </c>
      <c r="I54" s="9" t="str">
        <f> IF(ISBLANK(B54), "", COUNTIF(Volunteer_Import!F54, "*South Berkeley Berkeley Bowl*"))</f>
        <v/>
      </c>
      <c r="J54" s="1" t="str">
        <f> IF(ISBLANK(B54), "", COUNTIF(Volunteer_Import!F54, "*South Berkeley/Oakland Safeway*"))</f>
        <v/>
      </c>
      <c r="K54" s="1" t="str">
        <f> IF(ISBLANK(B54), "", COUNTIF(Volunteer_Import!F54, "*Southwest Berkeley Berkeley Bowl*"))</f>
        <v/>
      </c>
      <c r="L54" s="1" t="str">
        <f> IF(ISBLANK(B54), "", COUNTIF(Volunteer_Import!F54, "*Other (open to local stores unlisted above)*"))</f>
        <v/>
      </c>
      <c r="M54" s="19" t="str">
        <f> IF(ISBLANK(B54), "", COUNTIF(Volunteer_Import!G54, "*Monday*"))</f>
        <v/>
      </c>
      <c r="N54" s="19" t="str">
        <f> IF(ISBLANK(B54), "", COUNTIF(Volunteer_Import!G54, "*Tuesday*"))</f>
        <v/>
      </c>
      <c r="O54" s="19" t="str">
        <f> IF(ISBLANK(B54), "", COUNTIF(Volunteer_Import!G54, "*Wednesday*"))</f>
        <v/>
      </c>
      <c r="P54" s="19" t="str">
        <f> IF(ISBLANK(B54), "", COUNTIF(Volunteer_Import!G54, "*Thursday*"))</f>
        <v/>
      </c>
      <c r="Q54" s="19" t="str">
        <f> IF(ISBLANK(B54), "", COUNTIF(Volunteer_Import!G54, "*Friday*"))</f>
        <v/>
      </c>
      <c r="R54" s="19" t="str">
        <f> IF(ISBLANK(B54), "", COUNTIF(Volunteer_Import!G54, "*Saturday*"))</f>
        <v/>
      </c>
      <c r="S54" s="19" t="str">
        <f> IF(ISBLANK(B54), "", COUNTIF(Volunteer_Import!G54, "*Sunday*"))</f>
        <v/>
      </c>
      <c r="T54" s="1" t="str">
        <f> IF(ISBLANK(B54), "", COUNTIF(Volunteer_Import!H54, "*6am - 8am*"))</f>
        <v/>
      </c>
      <c r="U54" s="19" t="str">
        <f> IF(ISBLANK(B54), "", COUNTIF(Volunteer_Import!H54, "*8am - 12pm*"))</f>
        <v/>
      </c>
      <c r="V54" s="19" t="str">
        <f> IF(ISBLANK(B54), "", COUNTIF(Volunteer_Import!H54, "*12pm - 3pm*"))</f>
        <v/>
      </c>
      <c r="W54" s="19" t="str">
        <f> IF(ISBLANK(B54), "", COUNTIF(Volunteer_Import!H54, "*3pm - 6pm*"))</f>
        <v/>
      </c>
      <c r="X54" s="19" t="str">
        <f> IF(ISBLANK(B54), "", COUNTIF(Volunteer_Import!H54, "*6pm - 9pm*"))</f>
        <v/>
      </c>
      <c r="Y54" s="19" t="str">
        <f> IF(ISBLANK(B54), "", COUNTIF(Volunteer_Import!H54, "*9pm - 11pm*"))</f>
        <v/>
      </c>
    </row>
    <row r="55">
      <c r="A55" s="1" t="str">
        <f t="array" ref="A55">IF(ISBLANK(B55), "", concatenate("V", ROW()))</f>
        <v/>
      </c>
      <c r="B55" s="1" t="str">
        <f>IFERROR(__xludf.DUMMYFUNCTION(" QUERY(Volunteer_Import!A55:H55, ""Select B"")"),"")</f>
        <v/>
      </c>
      <c r="C55" s="1" t="str">
        <f>IFERROR(__xludf.DUMMYFUNCTION(" IF(ISBLANK(B55), """", QUERY(Volunteer_Import!B55:I55, ""Select C""))"),"")</f>
        <v/>
      </c>
      <c r="D55" s="1" t="str">
        <f>IFERROR(__xludf.DUMMYFUNCTION(" IF(ISBLANK(B55), """", QUERY(Volunteer_Import!B55:I55, ""Select D""))"),"")</f>
        <v/>
      </c>
      <c r="E55" s="1" t="str">
        <f>IFERROR(__xludf.DUMMYFUNCTION(" IF(ISBLANK(B55), """", QUERY(Volunteer_Import!B55:I55, ""Select E""))"),"")</f>
        <v/>
      </c>
      <c r="F55" s="9" t="str">
        <f> IF(ISBLANK(B55), "", COUNTIF(Volunteer_Import!F55, "*Central Berkeley Trader Joe’s*"))</f>
        <v/>
      </c>
      <c r="G55" s="1" t="str">
        <f> IF(ISBLANK(B55), "", COUNTIF(Volunteer_Import!F55, "*North Berkeley Safeway*"))</f>
        <v/>
      </c>
      <c r="H55" s="1" t="str">
        <f> IF(ISBLANK(B55), "", COUNTIF(Volunteer_Import!F55, "*North Berkeley Trader Joe’s*"))</f>
        <v/>
      </c>
      <c r="I55" s="9" t="str">
        <f> IF(ISBLANK(B55), "", COUNTIF(Volunteer_Import!F55, "*South Berkeley Berkeley Bowl*"))</f>
        <v/>
      </c>
      <c r="J55" s="1" t="str">
        <f> IF(ISBLANK(B55), "", COUNTIF(Volunteer_Import!F55, "*South Berkeley/Oakland Safeway*"))</f>
        <v/>
      </c>
      <c r="K55" s="1" t="str">
        <f> IF(ISBLANK(B55), "", COUNTIF(Volunteer_Import!F55, "*Southwest Berkeley Berkeley Bowl*"))</f>
        <v/>
      </c>
      <c r="L55" s="1" t="str">
        <f> IF(ISBLANK(B55), "", COUNTIF(Volunteer_Import!F55, "*Other (open to local stores unlisted above)*"))</f>
        <v/>
      </c>
      <c r="M55" s="19" t="str">
        <f> IF(ISBLANK(B55), "", COUNTIF(Volunteer_Import!G55, "*Monday*"))</f>
        <v/>
      </c>
      <c r="N55" s="19" t="str">
        <f> IF(ISBLANK(B55), "", COUNTIF(Volunteer_Import!G55, "*Tuesday*"))</f>
        <v/>
      </c>
      <c r="O55" s="19" t="str">
        <f> IF(ISBLANK(B55), "", COUNTIF(Volunteer_Import!G55, "*Wednesday*"))</f>
        <v/>
      </c>
      <c r="P55" s="19" t="str">
        <f> IF(ISBLANK(B55), "", COUNTIF(Volunteer_Import!G55, "*Thursday*"))</f>
        <v/>
      </c>
      <c r="Q55" s="19" t="str">
        <f> IF(ISBLANK(B55), "", COUNTIF(Volunteer_Import!G55, "*Friday*"))</f>
        <v/>
      </c>
      <c r="R55" s="19" t="str">
        <f> IF(ISBLANK(B55), "", COUNTIF(Volunteer_Import!G55, "*Saturday*"))</f>
        <v/>
      </c>
      <c r="S55" s="19" t="str">
        <f> IF(ISBLANK(B55), "", COUNTIF(Volunteer_Import!G55, "*Sunday*"))</f>
        <v/>
      </c>
      <c r="T55" s="1" t="str">
        <f> IF(ISBLANK(B55), "", COUNTIF(Volunteer_Import!H55, "*6am - 8am*"))</f>
        <v/>
      </c>
      <c r="U55" s="19" t="str">
        <f> IF(ISBLANK(B55), "", COUNTIF(Volunteer_Import!H55, "*8am - 12pm*"))</f>
        <v/>
      </c>
      <c r="V55" s="19" t="str">
        <f> IF(ISBLANK(B55), "", COUNTIF(Volunteer_Import!H55, "*12pm - 3pm*"))</f>
        <v/>
      </c>
      <c r="W55" s="19" t="str">
        <f> IF(ISBLANK(B55), "", COUNTIF(Volunteer_Import!H55, "*3pm - 6pm*"))</f>
        <v/>
      </c>
      <c r="X55" s="19" t="str">
        <f> IF(ISBLANK(B55), "", COUNTIF(Volunteer_Import!H55, "*6pm - 9pm*"))</f>
        <v/>
      </c>
      <c r="Y55" s="19" t="str">
        <f> IF(ISBLANK(B55), "", COUNTIF(Volunteer_Import!H55, "*9pm - 11pm*"))</f>
        <v/>
      </c>
    </row>
    <row r="56">
      <c r="A56" s="1" t="str">
        <f t="array" ref="A56">IF(ISBLANK(B56), "", concatenate("V", ROW()))</f>
        <v/>
      </c>
      <c r="B56" s="1" t="str">
        <f>IFERROR(__xludf.DUMMYFUNCTION(" QUERY(Volunteer_Import!A56:H56, ""Select B"")"),"")</f>
        <v/>
      </c>
      <c r="C56" s="1" t="str">
        <f>IFERROR(__xludf.DUMMYFUNCTION(" IF(ISBLANK(B56), """", QUERY(Volunteer_Import!B56:I56, ""Select C""))"),"")</f>
        <v/>
      </c>
      <c r="D56" s="1" t="str">
        <f>IFERROR(__xludf.DUMMYFUNCTION(" IF(ISBLANK(B56), """", QUERY(Volunteer_Import!B56:I56, ""Select D""))"),"")</f>
        <v/>
      </c>
      <c r="E56" s="1" t="str">
        <f>IFERROR(__xludf.DUMMYFUNCTION(" IF(ISBLANK(B56), """", QUERY(Volunteer_Import!B56:I56, ""Select E""))"),"")</f>
        <v/>
      </c>
      <c r="F56" s="9" t="str">
        <f> IF(ISBLANK(B56), "", COUNTIF(Volunteer_Import!F56, "*Central Berkeley Trader Joe’s*"))</f>
        <v/>
      </c>
      <c r="G56" s="1" t="str">
        <f> IF(ISBLANK(B56), "", COUNTIF(Volunteer_Import!F56, "*North Berkeley Safeway*"))</f>
        <v/>
      </c>
      <c r="H56" s="1" t="str">
        <f> IF(ISBLANK(B56), "", COUNTIF(Volunteer_Import!F56, "*North Berkeley Trader Joe’s*"))</f>
        <v/>
      </c>
      <c r="I56" s="9" t="str">
        <f> IF(ISBLANK(B56), "", COUNTIF(Volunteer_Import!F56, "*South Berkeley Berkeley Bowl*"))</f>
        <v/>
      </c>
      <c r="J56" s="1" t="str">
        <f> IF(ISBLANK(B56), "", COUNTIF(Volunteer_Import!F56, "*South Berkeley/Oakland Safeway*"))</f>
        <v/>
      </c>
      <c r="K56" s="1" t="str">
        <f> IF(ISBLANK(B56), "", COUNTIF(Volunteer_Import!F56, "*Southwest Berkeley Berkeley Bowl*"))</f>
        <v/>
      </c>
      <c r="L56" s="1" t="str">
        <f> IF(ISBLANK(B56), "", COUNTIF(Volunteer_Import!F56, "*Other (open to local stores unlisted above)*"))</f>
        <v/>
      </c>
      <c r="M56" s="19" t="str">
        <f> IF(ISBLANK(B56), "", COUNTIF(Volunteer_Import!G56, "*Monday*"))</f>
        <v/>
      </c>
      <c r="N56" s="19" t="str">
        <f> IF(ISBLANK(B56), "", COUNTIF(Volunteer_Import!G56, "*Tuesday*"))</f>
        <v/>
      </c>
      <c r="O56" s="19" t="str">
        <f> IF(ISBLANK(B56), "", COUNTIF(Volunteer_Import!G56, "*Wednesday*"))</f>
        <v/>
      </c>
      <c r="P56" s="19" t="str">
        <f> IF(ISBLANK(B56), "", COUNTIF(Volunteer_Import!G56, "*Thursday*"))</f>
        <v/>
      </c>
      <c r="Q56" s="19" t="str">
        <f> IF(ISBLANK(B56), "", COUNTIF(Volunteer_Import!G56, "*Friday*"))</f>
        <v/>
      </c>
      <c r="R56" s="19" t="str">
        <f> IF(ISBLANK(B56), "", COUNTIF(Volunteer_Import!G56, "*Saturday*"))</f>
        <v/>
      </c>
      <c r="S56" s="19" t="str">
        <f> IF(ISBLANK(B56), "", COUNTIF(Volunteer_Import!G56, "*Sunday*"))</f>
        <v/>
      </c>
      <c r="T56" s="1" t="str">
        <f> IF(ISBLANK(B56), "", COUNTIF(Volunteer_Import!H56, "*6am - 8am*"))</f>
        <v/>
      </c>
      <c r="U56" s="19" t="str">
        <f> IF(ISBLANK(B56), "", COUNTIF(Volunteer_Import!H56, "*8am - 12pm*"))</f>
        <v/>
      </c>
      <c r="V56" s="19" t="str">
        <f> IF(ISBLANK(B56), "", COUNTIF(Volunteer_Import!H56, "*12pm - 3pm*"))</f>
        <v/>
      </c>
      <c r="W56" s="19" t="str">
        <f> IF(ISBLANK(B56), "", COUNTIF(Volunteer_Import!H56, "*3pm - 6pm*"))</f>
        <v/>
      </c>
      <c r="X56" s="19" t="str">
        <f> IF(ISBLANK(B56), "", COUNTIF(Volunteer_Import!H56, "*6pm - 9pm*"))</f>
        <v/>
      </c>
      <c r="Y56" s="19" t="str">
        <f> IF(ISBLANK(B56), "", COUNTIF(Volunteer_Import!H56, "*9pm - 11pm*"))</f>
        <v/>
      </c>
    </row>
    <row r="57">
      <c r="A57" s="1" t="str">
        <f t="array" ref="A57">IF(ISBLANK(B57), "", concatenate("V", ROW()))</f>
        <v/>
      </c>
      <c r="B57" s="1" t="str">
        <f>IFERROR(__xludf.DUMMYFUNCTION(" QUERY(Volunteer_Import!A57:H57, ""Select B"")"),"")</f>
        <v/>
      </c>
      <c r="C57" s="1" t="str">
        <f>IFERROR(__xludf.DUMMYFUNCTION(" IF(ISBLANK(B57), """", QUERY(Volunteer_Import!B57:I57, ""Select C""))"),"")</f>
        <v/>
      </c>
      <c r="D57" s="1" t="str">
        <f>IFERROR(__xludf.DUMMYFUNCTION(" IF(ISBLANK(B57), """", QUERY(Volunteer_Import!B57:I57, ""Select D""))"),"")</f>
        <v/>
      </c>
      <c r="E57" s="1" t="str">
        <f>IFERROR(__xludf.DUMMYFUNCTION(" IF(ISBLANK(B57), """", QUERY(Volunteer_Import!B57:I57, ""Select E""))"),"")</f>
        <v/>
      </c>
      <c r="F57" s="9" t="str">
        <f> IF(ISBLANK(B57), "", COUNTIF(Volunteer_Import!F57, "*Central Berkeley Trader Joe’s*"))</f>
        <v/>
      </c>
      <c r="G57" s="1" t="str">
        <f> IF(ISBLANK(B57), "", COUNTIF(Volunteer_Import!F57, "*North Berkeley Safeway*"))</f>
        <v/>
      </c>
      <c r="H57" s="1" t="str">
        <f> IF(ISBLANK(B57), "", COUNTIF(Volunteer_Import!F57, "*North Berkeley Trader Joe’s*"))</f>
        <v/>
      </c>
      <c r="I57" s="9" t="str">
        <f> IF(ISBLANK(B57), "", COUNTIF(Volunteer_Import!F57, "*South Berkeley Berkeley Bowl*"))</f>
        <v/>
      </c>
      <c r="J57" s="1" t="str">
        <f> IF(ISBLANK(B57), "", COUNTIF(Volunteer_Import!F57, "*South Berkeley/Oakland Safeway*"))</f>
        <v/>
      </c>
      <c r="K57" s="1" t="str">
        <f> IF(ISBLANK(B57), "", COUNTIF(Volunteer_Import!F57, "*Southwest Berkeley Berkeley Bowl*"))</f>
        <v/>
      </c>
      <c r="L57" s="1" t="str">
        <f> IF(ISBLANK(B57), "", COUNTIF(Volunteer_Import!F57, "*Other (open to local stores unlisted above)*"))</f>
        <v/>
      </c>
      <c r="M57" s="19" t="str">
        <f> IF(ISBLANK(B57), "", COUNTIF(Volunteer_Import!G57, "*Monday*"))</f>
        <v/>
      </c>
      <c r="N57" s="19" t="str">
        <f> IF(ISBLANK(B57), "", COUNTIF(Volunteer_Import!G57, "*Tuesday*"))</f>
        <v/>
      </c>
      <c r="O57" s="19" t="str">
        <f> IF(ISBLANK(B57), "", COUNTIF(Volunteer_Import!G57, "*Wednesday*"))</f>
        <v/>
      </c>
      <c r="P57" s="19" t="str">
        <f> IF(ISBLANK(B57), "", COUNTIF(Volunteer_Import!G57, "*Thursday*"))</f>
        <v/>
      </c>
      <c r="Q57" s="19" t="str">
        <f> IF(ISBLANK(B57), "", COUNTIF(Volunteer_Import!G57, "*Friday*"))</f>
        <v/>
      </c>
      <c r="R57" s="19" t="str">
        <f> IF(ISBLANK(B57), "", COUNTIF(Volunteer_Import!G57, "*Saturday*"))</f>
        <v/>
      </c>
      <c r="S57" s="19" t="str">
        <f> IF(ISBLANK(B57), "", COUNTIF(Volunteer_Import!G57, "*Sunday*"))</f>
        <v/>
      </c>
      <c r="T57" s="1" t="str">
        <f> IF(ISBLANK(B57), "", COUNTIF(Volunteer_Import!H57, "*6am - 8am*"))</f>
        <v/>
      </c>
      <c r="U57" s="19" t="str">
        <f> IF(ISBLANK(B57), "", COUNTIF(Volunteer_Import!H57, "*8am - 12pm*"))</f>
        <v/>
      </c>
      <c r="V57" s="19" t="str">
        <f> IF(ISBLANK(B57), "", COUNTIF(Volunteer_Import!H57, "*12pm - 3pm*"))</f>
        <v/>
      </c>
      <c r="W57" s="19" t="str">
        <f> IF(ISBLANK(B57), "", COUNTIF(Volunteer_Import!H57, "*3pm - 6pm*"))</f>
        <v/>
      </c>
      <c r="X57" s="19" t="str">
        <f> IF(ISBLANK(B57), "", COUNTIF(Volunteer_Import!H57, "*6pm - 9pm*"))</f>
        <v/>
      </c>
      <c r="Y57" s="19" t="str">
        <f> IF(ISBLANK(B57), "", COUNTIF(Volunteer_Import!H57, "*9pm - 11pm*"))</f>
        <v/>
      </c>
    </row>
    <row r="58">
      <c r="A58" s="1" t="str">
        <f t="array" ref="A58">IF(ISBLANK(B58), "", concatenate("V", ROW()))</f>
        <v/>
      </c>
      <c r="B58" s="1" t="str">
        <f>IFERROR(__xludf.DUMMYFUNCTION(" QUERY(Volunteer_Import!A58:H58, ""Select B"")"),"")</f>
        <v/>
      </c>
      <c r="C58" s="1" t="str">
        <f>IFERROR(__xludf.DUMMYFUNCTION(" IF(ISBLANK(B58), """", QUERY(Volunteer_Import!B58:I58, ""Select C""))"),"")</f>
        <v/>
      </c>
      <c r="D58" s="1" t="str">
        <f>IFERROR(__xludf.DUMMYFUNCTION(" IF(ISBLANK(B58), """", QUERY(Volunteer_Import!B58:I58, ""Select D""))"),"")</f>
        <v/>
      </c>
      <c r="E58" s="1" t="str">
        <f>IFERROR(__xludf.DUMMYFUNCTION(" IF(ISBLANK(B58), """", QUERY(Volunteer_Import!B58:I58, ""Select E""))"),"")</f>
        <v/>
      </c>
      <c r="F58" s="9" t="str">
        <f> IF(ISBLANK(B58), "", COUNTIF(Volunteer_Import!F58, "*Central Berkeley Trader Joe’s*"))</f>
        <v/>
      </c>
      <c r="G58" s="1" t="str">
        <f> IF(ISBLANK(B58), "", COUNTIF(Volunteer_Import!F58, "*North Berkeley Safeway*"))</f>
        <v/>
      </c>
      <c r="H58" s="1" t="str">
        <f> IF(ISBLANK(B58), "", COUNTIF(Volunteer_Import!F58, "*North Berkeley Trader Joe’s*"))</f>
        <v/>
      </c>
      <c r="I58" s="9" t="str">
        <f> IF(ISBLANK(B58), "", COUNTIF(Volunteer_Import!F58, "*South Berkeley Berkeley Bowl*"))</f>
        <v/>
      </c>
      <c r="J58" s="1" t="str">
        <f> IF(ISBLANK(B58), "", COUNTIF(Volunteer_Import!F58, "*South Berkeley/Oakland Safeway*"))</f>
        <v/>
      </c>
      <c r="K58" s="1" t="str">
        <f> IF(ISBLANK(B58), "", COUNTIF(Volunteer_Import!F58, "*Southwest Berkeley Berkeley Bowl*"))</f>
        <v/>
      </c>
      <c r="L58" s="1" t="str">
        <f> IF(ISBLANK(B58), "", COUNTIF(Volunteer_Import!F58, "*Other (open to local stores unlisted above)*"))</f>
        <v/>
      </c>
      <c r="M58" s="19" t="str">
        <f> IF(ISBLANK(B58), "", COUNTIF(Volunteer_Import!G58, "*Monday*"))</f>
        <v/>
      </c>
      <c r="N58" s="19" t="str">
        <f> IF(ISBLANK(B58), "", COUNTIF(Volunteer_Import!G58, "*Tuesday*"))</f>
        <v/>
      </c>
      <c r="O58" s="19" t="str">
        <f> IF(ISBLANK(B58), "", COUNTIF(Volunteer_Import!G58, "*Wednesday*"))</f>
        <v/>
      </c>
      <c r="P58" s="19" t="str">
        <f> IF(ISBLANK(B58), "", COUNTIF(Volunteer_Import!G58, "*Thursday*"))</f>
        <v/>
      </c>
      <c r="Q58" s="19" t="str">
        <f> IF(ISBLANK(B58), "", COUNTIF(Volunteer_Import!G58, "*Friday*"))</f>
        <v/>
      </c>
      <c r="R58" s="19" t="str">
        <f> IF(ISBLANK(B58), "", COUNTIF(Volunteer_Import!G58, "*Saturday*"))</f>
        <v/>
      </c>
      <c r="S58" s="19" t="str">
        <f> IF(ISBLANK(B58), "", COUNTIF(Volunteer_Import!G58, "*Sunday*"))</f>
        <v/>
      </c>
      <c r="T58" s="1" t="str">
        <f> IF(ISBLANK(B58), "", COUNTIF(Volunteer_Import!H58, "*6am - 8am*"))</f>
        <v/>
      </c>
      <c r="U58" s="19" t="str">
        <f> IF(ISBLANK(B58), "", COUNTIF(Volunteer_Import!H58, "*8am - 12pm*"))</f>
        <v/>
      </c>
      <c r="V58" s="19" t="str">
        <f> IF(ISBLANK(B58), "", COUNTIF(Volunteer_Import!H58, "*12pm - 3pm*"))</f>
        <v/>
      </c>
      <c r="W58" s="19" t="str">
        <f> IF(ISBLANK(B58), "", COUNTIF(Volunteer_Import!H58, "*3pm - 6pm*"))</f>
        <v/>
      </c>
      <c r="X58" s="19" t="str">
        <f> IF(ISBLANK(B58), "", COUNTIF(Volunteer_Import!H58, "*6pm - 9pm*"))</f>
        <v/>
      </c>
      <c r="Y58" s="19" t="str">
        <f> IF(ISBLANK(B58), "", COUNTIF(Volunteer_Import!H58, "*9pm - 11pm*"))</f>
        <v/>
      </c>
    </row>
    <row r="59">
      <c r="A59" s="1" t="str">
        <f t="array" ref="A59">IF(ISBLANK(B59), "", concatenate("V", ROW()))</f>
        <v/>
      </c>
      <c r="B59" s="1" t="str">
        <f>IFERROR(__xludf.DUMMYFUNCTION(" QUERY(Volunteer_Import!A59:H59, ""Select B"")"),"")</f>
        <v/>
      </c>
      <c r="C59" s="1" t="str">
        <f>IFERROR(__xludf.DUMMYFUNCTION(" IF(ISBLANK(B59), """", QUERY(Volunteer_Import!B59:I59, ""Select C""))"),"")</f>
        <v/>
      </c>
      <c r="D59" s="1" t="str">
        <f>IFERROR(__xludf.DUMMYFUNCTION(" IF(ISBLANK(B59), """", QUERY(Volunteer_Import!B59:I59, ""Select D""))"),"")</f>
        <v/>
      </c>
      <c r="E59" s="1" t="str">
        <f>IFERROR(__xludf.DUMMYFUNCTION(" IF(ISBLANK(B59), """", QUERY(Volunteer_Import!B59:I59, ""Select E""))"),"")</f>
        <v/>
      </c>
      <c r="F59" s="9" t="str">
        <f> IF(ISBLANK(B59), "", COUNTIF(Volunteer_Import!F59, "*Central Berkeley Trader Joe’s*"))</f>
        <v/>
      </c>
      <c r="G59" s="1" t="str">
        <f> IF(ISBLANK(B59), "", COUNTIF(Volunteer_Import!F59, "*North Berkeley Safeway*"))</f>
        <v/>
      </c>
      <c r="H59" s="1" t="str">
        <f> IF(ISBLANK(B59), "", COUNTIF(Volunteer_Import!F59, "*North Berkeley Trader Joe’s*"))</f>
        <v/>
      </c>
      <c r="I59" s="9" t="str">
        <f> IF(ISBLANK(B59), "", COUNTIF(Volunteer_Import!F59, "*South Berkeley Berkeley Bowl*"))</f>
        <v/>
      </c>
      <c r="J59" s="1" t="str">
        <f> IF(ISBLANK(B59), "", COUNTIF(Volunteer_Import!F59, "*South Berkeley/Oakland Safeway*"))</f>
        <v/>
      </c>
      <c r="K59" s="1" t="str">
        <f> IF(ISBLANK(B59), "", COUNTIF(Volunteer_Import!F59, "*Southwest Berkeley Berkeley Bowl*"))</f>
        <v/>
      </c>
      <c r="L59" s="1" t="str">
        <f> IF(ISBLANK(B59), "", COUNTIF(Volunteer_Import!F59, "*Other (open to local stores unlisted above)*"))</f>
        <v/>
      </c>
      <c r="M59" s="19" t="str">
        <f> IF(ISBLANK(B59), "", COUNTIF(Volunteer_Import!G59, "*Monday*"))</f>
        <v/>
      </c>
      <c r="N59" s="19" t="str">
        <f> IF(ISBLANK(B59), "", COUNTIF(Volunteer_Import!G59, "*Tuesday*"))</f>
        <v/>
      </c>
      <c r="O59" s="19" t="str">
        <f> IF(ISBLANK(B59), "", COUNTIF(Volunteer_Import!G59, "*Wednesday*"))</f>
        <v/>
      </c>
      <c r="P59" s="19" t="str">
        <f> IF(ISBLANK(B59), "", COUNTIF(Volunteer_Import!G59, "*Thursday*"))</f>
        <v/>
      </c>
      <c r="Q59" s="19" t="str">
        <f> IF(ISBLANK(B59), "", COUNTIF(Volunteer_Import!G59, "*Friday*"))</f>
        <v/>
      </c>
      <c r="R59" s="19" t="str">
        <f> IF(ISBLANK(B59), "", COUNTIF(Volunteer_Import!G59, "*Saturday*"))</f>
        <v/>
      </c>
      <c r="S59" s="19" t="str">
        <f> IF(ISBLANK(B59), "", COUNTIF(Volunteer_Import!G59, "*Sunday*"))</f>
        <v/>
      </c>
      <c r="T59" s="1" t="str">
        <f> IF(ISBLANK(B59), "", COUNTIF(Volunteer_Import!H59, "*6am - 8am*"))</f>
        <v/>
      </c>
      <c r="U59" s="19" t="str">
        <f> IF(ISBLANK(B59), "", COUNTIF(Volunteer_Import!H59, "*8am - 12pm*"))</f>
        <v/>
      </c>
      <c r="V59" s="19" t="str">
        <f> IF(ISBLANK(B59), "", COUNTIF(Volunteer_Import!H59, "*12pm - 3pm*"))</f>
        <v/>
      </c>
      <c r="W59" s="19" t="str">
        <f> IF(ISBLANK(B59), "", COUNTIF(Volunteer_Import!H59, "*3pm - 6pm*"))</f>
        <v/>
      </c>
      <c r="X59" s="19" t="str">
        <f> IF(ISBLANK(B59), "", COUNTIF(Volunteer_Import!H59, "*6pm - 9pm*"))</f>
        <v/>
      </c>
      <c r="Y59" s="19" t="str">
        <f> IF(ISBLANK(B59), "", COUNTIF(Volunteer_Import!H59, "*9pm - 11pm*"))</f>
        <v/>
      </c>
    </row>
    <row r="60">
      <c r="A60" s="1" t="str">
        <f t="array" ref="A60">IF(ISBLANK(B60), "", concatenate("V", ROW()))</f>
        <v/>
      </c>
      <c r="B60" s="1" t="str">
        <f>IFERROR(__xludf.DUMMYFUNCTION(" QUERY(Volunteer_Import!A60:H60, ""Select B"")"),"")</f>
        <v/>
      </c>
      <c r="C60" s="1" t="str">
        <f>IFERROR(__xludf.DUMMYFUNCTION(" IF(ISBLANK(B60), """", QUERY(Volunteer_Import!B60:I60, ""Select C""))"),"")</f>
        <v/>
      </c>
      <c r="D60" s="1" t="str">
        <f>IFERROR(__xludf.DUMMYFUNCTION(" IF(ISBLANK(B60), """", QUERY(Volunteer_Import!B60:I60, ""Select D""))"),"")</f>
        <v/>
      </c>
      <c r="E60" s="1" t="str">
        <f>IFERROR(__xludf.DUMMYFUNCTION(" IF(ISBLANK(B60), """", QUERY(Volunteer_Import!B60:I60, ""Select E""))"),"")</f>
        <v/>
      </c>
      <c r="F60" s="9" t="str">
        <f> IF(ISBLANK(B60), "", COUNTIF(Volunteer_Import!F60, "*Central Berkeley Trader Joe’s*"))</f>
        <v/>
      </c>
      <c r="G60" s="1" t="str">
        <f> IF(ISBLANK(B60), "", COUNTIF(Volunteer_Import!F60, "*North Berkeley Safeway*"))</f>
        <v/>
      </c>
      <c r="H60" s="1" t="str">
        <f> IF(ISBLANK(B60), "", COUNTIF(Volunteer_Import!F60, "*North Berkeley Trader Joe’s*"))</f>
        <v/>
      </c>
      <c r="I60" s="9" t="str">
        <f> IF(ISBLANK(B60), "", COUNTIF(Volunteer_Import!F60, "*South Berkeley Berkeley Bowl*"))</f>
        <v/>
      </c>
      <c r="J60" s="1" t="str">
        <f> IF(ISBLANK(B60), "", COUNTIF(Volunteer_Import!F60, "*South Berkeley/Oakland Safeway*"))</f>
        <v/>
      </c>
      <c r="K60" s="1" t="str">
        <f> IF(ISBLANK(B60), "", COUNTIF(Volunteer_Import!F60, "*Southwest Berkeley Berkeley Bowl*"))</f>
        <v/>
      </c>
      <c r="L60" s="1" t="str">
        <f> IF(ISBLANK(B60), "", COUNTIF(Volunteer_Import!F60, "*Other (open to local stores unlisted above)*"))</f>
        <v/>
      </c>
      <c r="M60" s="19" t="str">
        <f> IF(ISBLANK(B60), "", COUNTIF(Volunteer_Import!G60, "*Monday*"))</f>
        <v/>
      </c>
      <c r="N60" s="19" t="str">
        <f> IF(ISBLANK(B60), "", COUNTIF(Volunteer_Import!G60, "*Tuesday*"))</f>
        <v/>
      </c>
      <c r="O60" s="19" t="str">
        <f> IF(ISBLANK(B60), "", COUNTIF(Volunteer_Import!G60, "*Wednesday*"))</f>
        <v/>
      </c>
      <c r="P60" s="19" t="str">
        <f> IF(ISBLANK(B60), "", COUNTIF(Volunteer_Import!G60, "*Thursday*"))</f>
        <v/>
      </c>
      <c r="Q60" s="19" t="str">
        <f> IF(ISBLANK(B60), "", COUNTIF(Volunteer_Import!G60, "*Friday*"))</f>
        <v/>
      </c>
      <c r="R60" s="19" t="str">
        <f> IF(ISBLANK(B60), "", COUNTIF(Volunteer_Import!G60, "*Saturday*"))</f>
        <v/>
      </c>
      <c r="S60" s="19" t="str">
        <f> IF(ISBLANK(B60), "", COUNTIF(Volunteer_Import!G60, "*Sunday*"))</f>
        <v/>
      </c>
      <c r="T60" s="1" t="str">
        <f> IF(ISBLANK(B60), "", COUNTIF(Volunteer_Import!H60, "*6am - 8am*"))</f>
        <v/>
      </c>
      <c r="U60" s="19" t="str">
        <f> IF(ISBLANK(B60), "", COUNTIF(Volunteer_Import!H60, "*8am - 12pm*"))</f>
        <v/>
      </c>
      <c r="V60" s="19" t="str">
        <f> IF(ISBLANK(B60), "", COUNTIF(Volunteer_Import!H60, "*12pm - 3pm*"))</f>
        <v/>
      </c>
      <c r="W60" s="19" t="str">
        <f> IF(ISBLANK(B60), "", COUNTIF(Volunteer_Import!H60, "*3pm - 6pm*"))</f>
        <v/>
      </c>
      <c r="X60" s="19" t="str">
        <f> IF(ISBLANK(B60), "", COUNTIF(Volunteer_Import!H60, "*6pm - 9pm*"))</f>
        <v/>
      </c>
      <c r="Y60" s="19" t="str">
        <f> IF(ISBLANK(B60), "", COUNTIF(Volunteer_Import!H60, "*9pm - 11pm*"))</f>
        <v/>
      </c>
    </row>
    <row r="61">
      <c r="A61" s="1" t="str">
        <f t="array" ref="A61">IF(ISBLANK(B61), "", concatenate("V", ROW()))</f>
        <v/>
      </c>
      <c r="B61" s="1" t="str">
        <f>IFERROR(__xludf.DUMMYFUNCTION(" QUERY(Volunteer_Import!A61:H61, ""Select B"")"),"")</f>
        <v/>
      </c>
      <c r="C61" s="1" t="str">
        <f>IFERROR(__xludf.DUMMYFUNCTION(" IF(ISBLANK(B61), """", QUERY(Volunteer_Import!B61:I61, ""Select C""))"),"")</f>
        <v/>
      </c>
      <c r="D61" s="1" t="str">
        <f>IFERROR(__xludf.DUMMYFUNCTION(" IF(ISBLANK(B61), """", QUERY(Volunteer_Import!B61:I61, ""Select D""))"),"")</f>
        <v/>
      </c>
      <c r="E61" s="1" t="str">
        <f>IFERROR(__xludf.DUMMYFUNCTION(" IF(ISBLANK(B61), """", QUERY(Volunteer_Import!B61:I61, ""Select E""))"),"")</f>
        <v/>
      </c>
      <c r="F61" s="9" t="str">
        <f> IF(ISBLANK(B61), "", COUNTIF(Volunteer_Import!F61, "*Central Berkeley Trader Joe’s*"))</f>
        <v/>
      </c>
      <c r="G61" s="1" t="str">
        <f> IF(ISBLANK(B61), "", COUNTIF(Volunteer_Import!F61, "*North Berkeley Safeway*"))</f>
        <v/>
      </c>
      <c r="H61" s="1" t="str">
        <f> IF(ISBLANK(B61), "", COUNTIF(Volunteer_Import!F61, "*North Berkeley Trader Joe’s*"))</f>
        <v/>
      </c>
      <c r="I61" s="9" t="str">
        <f> IF(ISBLANK(B61), "", COUNTIF(Volunteer_Import!F61, "*South Berkeley Berkeley Bowl*"))</f>
        <v/>
      </c>
      <c r="J61" s="1" t="str">
        <f> IF(ISBLANK(B61), "", COUNTIF(Volunteer_Import!F61, "*South Berkeley/Oakland Safeway*"))</f>
        <v/>
      </c>
      <c r="K61" s="1" t="str">
        <f> IF(ISBLANK(B61), "", COUNTIF(Volunteer_Import!F61, "*Southwest Berkeley Berkeley Bowl*"))</f>
        <v/>
      </c>
      <c r="L61" s="1" t="str">
        <f> IF(ISBLANK(B61), "", COUNTIF(Volunteer_Import!F61, "*Other (open to local stores unlisted above)*"))</f>
        <v/>
      </c>
      <c r="M61" s="19" t="str">
        <f> IF(ISBLANK(B61), "", COUNTIF(Volunteer_Import!G61, "*Monday*"))</f>
        <v/>
      </c>
      <c r="N61" s="19" t="str">
        <f> IF(ISBLANK(B61), "", COUNTIF(Volunteer_Import!G61, "*Tuesday*"))</f>
        <v/>
      </c>
      <c r="O61" s="19" t="str">
        <f> IF(ISBLANK(B61), "", COUNTIF(Volunteer_Import!G61, "*Wednesday*"))</f>
        <v/>
      </c>
      <c r="P61" s="19" t="str">
        <f> IF(ISBLANK(B61), "", COUNTIF(Volunteer_Import!G61, "*Thursday*"))</f>
        <v/>
      </c>
      <c r="Q61" s="19" t="str">
        <f> IF(ISBLANK(B61), "", COUNTIF(Volunteer_Import!G61, "*Friday*"))</f>
        <v/>
      </c>
      <c r="R61" s="19" t="str">
        <f> IF(ISBLANK(B61), "", COUNTIF(Volunteer_Import!G61, "*Saturday*"))</f>
        <v/>
      </c>
      <c r="S61" s="19" t="str">
        <f> IF(ISBLANK(B61), "", COUNTIF(Volunteer_Import!G61, "*Sunday*"))</f>
        <v/>
      </c>
      <c r="T61" s="1" t="str">
        <f> IF(ISBLANK(B61), "", COUNTIF(Volunteer_Import!H61, "*6am - 8am*"))</f>
        <v/>
      </c>
      <c r="U61" s="19" t="str">
        <f> IF(ISBLANK(B61), "", COUNTIF(Volunteer_Import!H61, "*8am - 12pm*"))</f>
        <v/>
      </c>
      <c r="V61" s="19" t="str">
        <f> IF(ISBLANK(B61), "", COUNTIF(Volunteer_Import!H61, "*12pm - 3pm*"))</f>
        <v/>
      </c>
      <c r="W61" s="19" t="str">
        <f> IF(ISBLANK(B61), "", COUNTIF(Volunteer_Import!H61, "*3pm - 6pm*"))</f>
        <v/>
      </c>
      <c r="X61" s="19" t="str">
        <f> IF(ISBLANK(B61), "", COUNTIF(Volunteer_Import!H61, "*6pm - 9pm*"))</f>
        <v/>
      </c>
      <c r="Y61" s="19" t="str">
        <f> IF(ISBLANK(B61), "", COUNTIF(Volunteer_Import!H61, "*9pm - 11pm*"))</f>
        <v/>
      </c>
    </row>
    <row r="62">
      <c r="A62" s="1" t="str">
        <f t="array" ref="A62">IF(ISBLANK(B62), "", concatenate("V", ROW()))</f>
        <v/>
      </c>
      <c r="B62" s="1" t="str">
        <f>IFERROR(__xludf.DUMMYFUNCTION(" QUERY(Volunteer_Import!A62:H62, ""Select B"")"),"")</f>
        <v/>
      </c>
      <c r="C62" s="1" t="str">
        <f>IFERROR(__xludf.DUMMYFUNCTION(" IF(ISBLANK(B62), """", QUERY(Volunteer_Import!B62:I62, ""Select C""))"),"")</f>
        <v/>
      </c>
      <c r="D62" s="1" t="str">
        <f>IFERROR(__xludf.DUMMYFUNCTION(" IF(ISBLANK(B62), """", QUERY(Volunteer_Import!B62:I62, ""Select D""))"),"")</f>
        <v/>
      </c>
      <c r="E62" s="1" t="str">
        <f>IFERROR(__xludf.DUMMYFUNCTION(" IF(ISBLANK(B62), """", QUERY(Volunteer_Import!B62:I62, ""Select E""))"),"")</f>
        <v/>
      </c>
      <c r="F62" s="9" t="str">
        <f> IF(ISBLANK(B62), "", COUNTIF(Volunteer_Import!F62, "*Central Berkeley Trader Joe’s*"))</f>
        <v/>
      </c>
      <c r="G62" s="1" t="str">
        <f> IF(ISBLANK(B62), "", COUNTIF(Volunteer_Import!F62, "*North Berkeley Safeway*"))</f>
        <v/>
      </c>
      <c r="H62" s="1" t="str">
        <f> IF(ISBLANK(B62), "", COUNTIF(Volunteer_Import!F62, "*North Berkeley Trader Joe’s*"))</f>
        <v/>
      </c>
      <c r="I62" s="9" t="str">
        <f> IF(ISBLANK(B62), "", COUNTIF(Volunteer_Import!F62, "*South Berkeley Berkeley Bowl*"))</f>
        <v/>
      </c>
      <c r="J62" s="1" t="str">
        <f> IF(ISBLANK(B62), "", COUNTIF(Volunteer_Import!F62, "*South Berkeley/Oakland Safeway*"))</f>
        <v/>
      </c>
      <c r="K62" s="1" t="str">
        <f> IF(ISBLANK(B62), "", COUNTIF(Volunteer_Import!F62, "*Southwest Berkeley Berkeley Bowl*"))</f>
        <v/>
      </c>
      <c r="L62" s="1" t="str">
        <f> IF(ISBLANK(B62), "", COUNTIF(Volunteer_Import!F62, "*Other (open to local stores unlisted above)*"))</f>
        <v/>
      </c>
      <c r="M62" s="19" t="str">
        <f> IF(ISBLANK(B62), "", COUNTIF(Volunteer_Import!G62, "*Monday*"))</f>
        <v/>
      </c>
      <c r="N62" s="19" t="str">
        <f> IF(ISBLANK(B62), "", COUNTIF(Volunteer_Import!G62, "*Tuesday*"))</f>
        <v/>
      </c>
      <c r="O62" s="19" t="str">
        <f> IF(ISBLANK(B62), "", COUNTIF(Volunteer_Import!G62, "*Wednesday*"))</f>
        <v/>
      </c>
      <c r="P62" s="19" t="str">
        <f> IF(ISBLANK(B62), "", COUNTIF(Volunteer_Import!G62, "*Thursday*"))</f>
        <v/>
      </c>
      <c r="Q62" s="19" t="str">
        <f> IF(ISBLANK(B62), "", COUNTIF(Volunteer_Import!G62, "*Friday*"))</f>
        <v/>
      </c>
      <c r="R62" s="19" t="str">
        <f> IF(ISBLANK(B62), "", COUNTIF(Volunteer_Import!G62, "*Saturday*"))</f>
        <v/>
      </c>
      <c r="S62" s="19" t="str">
        <f> IF(ISBLANK(B62), "", COUNTIF(Volunteer_Import!G62, "*Sunday*"))</f>
        <v/>
      </c>
      <c r="T62" s="1" t="str">
        <f> IF(ISBLANK(B62), "", COUNTIF(Volunteer_Import!H62, "*6am - 8am*"))</f>
        <v/>
      </c>
      <c r="U62" s="19" t="str">
        <f> IF(ISBLANK(B62), "", COUNTIF(Volunteer_Import!H62, "*8am - 12pm*"))</f>
        <v/>
      </c>
      <c r="V62" s="19" t="str">
        <f> IF(ISBLANK(B62), "", COUNTIF(Volunteer_Import!H62, "*12pm - 3pm*"))</f>
        <v/>
      </c>
      <c r="W62" s="19" t="str">
        <f> IF(ISBLANK(B62), "", COUNTIF(Volunteer_Import!H62, "*3pm - 6pm*"))</f>
        <v/>
      </c>
      <c r="X62" s="19" t="str">
        <f> IF(ISBLANK(B62), "", COUNTIF(Volunteer_Import!H62, "*6pm - 9pm*"))</f>
        <v/>
      </c>
      <c r="Y62" s="19" t="str">
        <f> IF(ISBLANK(B62), "", COUNTIF(Volunteer_Import!H62, "*9pm - 11pm*"))</f>
        <v/>
      </c>
    </row>
    <row r="63">
      <c r="A63" s="1" t="str">
        <f t="array" ref="A63">IF(ISBLANK(B63), "", concatenate("V", ROW()))</f>
        <v/>
      </c>
      <c r="B63" s="1" t="str">
        <f>IFERROR(__xludf.DUMMYFUNCTION(" QUERY(Volunteer_Import!A63:H63, ""Select B"")"),"")</f>
        <v/>
      </c>
      <c r="C63" s="1" t="str">
        <f>IFERROR(__xludf.DUMMYFUNCTION(" IF(ISBLANK(B63), """", QUERY(Volunteer_Import!B63:I63, ""Select C""))"),"")</f>
        <v/>
      </c>
      <c r="D63" s="1" t="str">
        <f>IFERROR(__xludf.DUMMYFUNCTION(" IF(ISBLANK(B63), """", QUERY(Volunteer_Import!B63:I63, ""Select D""))"),"")</f>
        <v/>
      </c>
      <c r="E63" s="1" t="str">
        <f>IFERROR(__xludf.DUMMYFUNCTION(" IF(ISBLANK(B63), """", QUERY(Volunteer_Import!B63:I63, ""Select E""))"),"")</f>
        <v/>
      </c>
      <c r="F63" s="9" t="str">
        <f> IF(ISBLANK(B63), "", COUNTIF(Volunteer_Import!F63, "*Central Berkeley Trader Joe’s*"))</f>
        <v/>
      </c>
      <c r="G63" s="1" t="str">
        <f> IF(ISBLANK(B63), "", COUNTIF(Volunteer_Import!F63, "*North Berkeley Safeway*"))</f>
        <v/>
      </c>
      <c r="H63" s="1" t="str">
        <f> IF(ISBLANK(B63), "", COUNTIF(Volunteer_Import!F63, "*North Berkeley Trader Joe’s*"))</f>
        <v/>
      </c>
      <c r="I63" s="9" t="str">
        <f> IF(ISBLANK(B63), "", COUNTIF(Volunteer_Import!F63, "*South Berkeley Berkeley Bowl*"))</f>
        <v/>
      </c>
      <c r="J63" s="1" t="str">
        <f> IF(ISBLANK(B63), "", COUNTIF(Volunteer_Import!F63, "*South Berkeley/Oakland Safeway*"))</f>
        <v/>
      </c>
      <c r="K63" s="1" t="str">
        <f> IF(ISBLANK(B63), "", COUNTIF(Volunteer_Import!F63, "*Southwest Berkeley Berkeley Bowl*"))</f>
        <v/>
      </c>
      <c r="L63" s="1" t="str">
        <f> IF(ISBLANK(B63), "", COUNTIF(Volunteer_Import!F63, "*Other (open to local stores unlisted above)*"))</f>
        <v/>
      </c>
      <c r="M63" s="19" t="str">
        <f> IF(ISBLANK(B63), "", COUNTIF(Volunteer_Import!G63, "*Monday*"))</f>
        <v/>
      </c>
      <c r="N63" s="19" t="str">
        <f> IF(ISBLANK(B63), "", COUNTIF(Volunteer_Import!G63, "*Tuesday*"))</f>
        <v/>
      </c>
      <c r="O63" s="19" t="str">
        <f> IF(ISBLANK(B63), "", COUNTIF(Volunteer_Import!G63, "*Wednesday*"))</f>
        <v/>
      </c>
      <c r="P63" s="19" t="str">
        <f> IF(ISBLANK(B63), "", COUNTIF(Volunteer_Import!G63, "*Thursday*"))</f>
        <v/>
      </c>
      <c r="Q63" s="19" t="str">
        <f> IF(ISBLANK(B63), "", COUNTIF(Volunteer_Import!G63, "*Friday*"))</f>
        <v/>
      </c>
      <c r="R63" s="19" t="str">
        <f> IF(ISBLANK(B63), "", COUNTIF(Volunteer_Import!G63, "*Saturday*"))</f>
        <v/>
      </c>
      <c r="S63" s="19" t="str">
        <f> IF(ISBLANK(B63), "", COUNTIF(Volunteer_Import!G63, "*Sunday*"))</f>
        <v/>
      </c>
      <c r="T63" s="1" t="str">
        <f> IF(ISBLANK(B63), "", COUNTIF(Volunteer_Import!H63, "*6am - 8am*"))</f>
        <v/>
      </c>
      <c r="U63" s="19" t="str">
        <f> IF(ISBLANK(B63), "", COUNTIF(Volunteer_Import!H63, "*8am - 12pm*"))</f>
        <v/>
      </c>
      <c r="V63" s="19" t="str">
        <f> IF(ISBLANK(B63), "", COUNTIF(Volunteer_Import!H63, "*12pm - 3pm*"))</f>
        <v/>
      </c>
      <c r="W63" s="19" t="str">
        <f> IF(ISBLANK(B63), "", COUNTIF(Volunteer_Import!H63, "*3pm - 6pm*"))</f>
        <v/>
      </c>
      <c r="X63" s="19" t="str">
        <f> IF(ISBLANK(B63), "", COUNTIF(Volunteer_Import!H63, "*6pm - 9pm*"))</f>
        <v/>
      </c>
      <c r="Y63" s="19" t="str">
        <f> IF(ISBLANK(B63), "", COUNTIF(Volunteer_Import!H63, "*9pm - 11pm*"))</f>
        <v/>
      </c>
    </row>
    <row r="64">
      <c r="A64" s="1" t="str">
        <f t="array" ref="A64">IF(ISBLANK(B64), "", concatenate("V", ROW()))</f>
        <v/>
      </c>
      <c r="B64" s="1" t="str">
        <f>IFERROR(__xludf.DUMMYFUNCTION(" QUERY(Volunteer_Import!A64:H64, ""Select B"")"),"")</f>
        <v/>
      </c>
      <c r="C64" s="1" t="str">
        <f>IFERROR(__xludf.DUMMYFUNCTION(" IF(ISBLANK(B64), """", QUERY(Volunteer_Import!B64:I64, ""Select C""))"),"")</f>
        <v/>
      </c>
      <c r="D64" s="1" t="str">
        <f>IFERROR(__xludf.DUMMYFUNCTION(" IF(ISBLANK(B64), """", QUERY(Volunteer_Import!B64:I64, ""Select D""))"),"")</f>
        <v/>
      </c>
      <c r="E64" s="1" t="str">
        <f>IFERROR(__xludf.DUMMYFUNCTION(" IF(ISBLANK(B64), """", QUERY(Volunteer_Import!B64:I64, ""Select E""))"),"")</f>
        <v/>
      </c>
      <c r="F64" s="9" t="str">
        <f> IF(ISBLANK(B64), "", COUNTIF(Volunteer_Import!F64, "*Central Berkeley Trader Joe’s*"))</f>
        <v/>
      </c>
      <c r="G64" s="1" t="str">
        <f> IF(ISBLANK(B64), "", COUNTIF(Volunteer_Import!F64, "*North Berkeley Safeway*"))</f>
        <v/>
      </c>
      <c r="H64" s="1" t="str">
        <f> IF(ISBLANK(B64), "", COUNTIF(Volunteer_Import!F64, "*North Berkeley Trader Joe’s*"))</f>
        <v/>
      </c>
      <c r="I64" s="9" t="str">
        <f> IF(ISBLANK(B64), "", COUNTIF(Volunteer_Import!F64, "*South Berkeley Berkeley Bowl*"))</f>
        <v/>
      </c>
      <c r="J64" s="1" t="str">
        <f> IF(ISBLANK(B64), "", COUNTIF(Volunteer_Import!F64, "*South Berkeley/Oakland Safeway*"))</f>
        <v/>
      </c>
      <c r="K64" s="1" t="str">
        <f> IF(ISBLANK(B64), "", COUNTIF(Volunteer_Import!F64, "*Southwest Berkeley Berkeley Bowl*"))</f>
        <v/>
      </c>
      <c r="L64" s="1" t="str">
        <f> IF(ISBLANK(B64), "", COUNTIF(Volunteer_Import!F64, "*Other (open to local stores unlisted above)*"))</f>
        <v/>
      </c>
      <c r="M64" s="19" t="str">
        <f> IF(ISBLANK(B64), "", COUNTIF(Volunteer_Import!G64, "*Monday*"))</f>
        <v/>
      </c>
      <c r="N64" s="19" t="str">
        <f> IF(ISBLANK(B64), "", COUNTIF(Volunteer_Import!G64, "*Tuesday*"))</f>
        <v/>
      </c>
      <c r="O64" s="19" t="str">
        <f> IF(ISBLANK(B64), "", COUNTIF(Volunteer_Import!G64, "*Wednesday*"))</f>
        <v/>
      </c>
      <c r="P64" s="19" t="str">
        <f> IF(ISBLANK(B64), "", COUNTIF(Volunteer_Import!G64, "*Thursday*"))</f>
        <v/>
      </c>
      <c r="Q64" s="19" t="str">
        <f> IF(ISBLANK(B64), "", COUNTIF(Volunteer_Import!G64, "*Friday*"))</f>
        <v/>
      </c>
      <c r="R64" s="19" t="str">
        <f> IF(ISBLANK(B64), "", COUNTIF(Volunteer_Import!G64, "*Saturday*"))</f>
        <v/>
      </c>
      <c r="S64" s="19" t="str">
        <f> IF(ISBLANK(B64), "", COUNTIF(Volunteer_Import!G64, "*Sunday*"))</f>
        <v/>
      </c>
      <c r="T64" s="1" t="str">
        <f> IF(ISBLANK(B64), "", COUNTIF(Volunteer_Import!H64, "*6am - 8am*"))</f>
        <v/>
      </c>
      <c r="U64" s="19" t="str">
        <f> IF(ISBLANK(B64), "", COUNTIF(Volunteer_Import!H64, "*8am - 12pm*"))</f>
        <v/>
      </c>
      <c r="V64" s="19" t="str">
        <f> IF(ISBLANK(B64), "", COUNTIF(Volunteer_Import!H64, "*12pm - 3pm*"))</f>
        <v/>
      </c>
      <c r="W64" s="19" t="str">
        <f> IF(ISBLANK(B64), "", COUNTIF(Volunteer_Import!H64, "*3pm - 6pm*"))</f>
        <v/>
      </c>
      <c r="X64" s="19" t="str">
        <f> IF(ISBLANK(B64), "", COUNTIF(Volunteer_Import!H64, "*6pm - 9pm*"))</f>
        <v/>
      </c>
      <c r="Y64" s="19" t="str">
        <f> IF(ISBLANK(B64), "", COUNTIF(Volunteer_Import!H64, "*9pm - 11pm*"))</f>
        <v/>
      </c>
    </row>
    <row r="65">
      <c r="A65" s="1" t="str">
        <f t="array" ref="A65">IF(ISBLANK(B65), "", concatenate("V", ROW()))</f>
        <v/>
      </c>
      <c r="B65" s="1" t="str">
        <f>IFERROR(__xludf.DUMMYFUNCTION(" QUERY(Volunteer_Import!A65:H65, ""Select B"")"),"")</f>
        <v/>
      </c>
      <c r="C65" s="1" t="str">
        <f>IFERROR(__xludf.DUMMYFUNCTION(" IF(ISBLANK(B65), """", QUERY(Volunteer_Import!B65:I65, ""Select C""))"),"")</f>
        <v/>
      </c>
      <c r="D65" s="1" t="str">
        <f>IFERROR(__xludf.DUMMYFUNCTION(" IF(ISBLANK(B65), """", QUERY(Volunteer_Import!B65:I65, ""Select D""))"),"")</f>
        <v/>
      </c>
      <c r="E65" s="1" t="str">
        <f>IFERROR(__xludf.DUMMYFUNCTION(" IF(ISBLANK(B65), """", QUERY(Volunteer_Import!B65:I65, ""Select E""))"),"")</f>
        <v/>
      </c>
      <c r="F65" s="9" t="str">
        <f> IF(ISBLANK(B65), "", COUNTIF(Volunteer_Import!F65, "*Central Berkeley Trader Joe’s*"))</f>
        <v/>
      </c>
      <c r="G65" s="1" t="str">
        <f> IF(ISBLANK(B65), "", COUNTIF(Volunteer_Import!F65, "*North Berkeley Safeway*"))</f>
        <v/>
      </c>
      <c r="H65" s="1" t="str">
        <f> IF(ISBLANK(B65), "", COUNTIF(Volunteer_Import!F65, "*North Berkeley Trader Joe’s*"))</f>
        <v/>
      </c>
      <c r="I65" s="9" t="str">
        <f> IF(ISBLANK(B65), "", COUNTIF(Volunteer_Import!F65, "*South Berkeley Berkeley Bowl*"))</f>
        <v/>
      </c>
      <c r="J65" s="1" t="str">
        <f> IF(ISBLANK(B65), "", COUNTIF(Volunteer_Import!F65, "*South Berkeley/Oakland Safeway*"))</f>
        <v/>
      </c>
      <c r="K65" s="1" t="str">
        <f> IF(ISBLANK(B65), "", COUNTIF(Volunteer_Import!F65, "*Southwest Berkeley Berkeley Bowl*"))</f>
        <v/>
      </c>
      <c r="L65" s="1" t="str">
        <f> IF(ISBLANK(B65), "", COUNTIF(Volunteer_Import!F65, "*Other (open to local stores unlisted above)*"))</f>
        <v/>
      </c>
      <c r="M65" s="19" t="str">
        <f> IF(ISBLANK(B65), "", COUNTIF(Volunteer_Import!G65, "*Monday*"))</f>
        <v/>
      </c>
      <c r="N65" s="19" t="str">
        <f> IF(ISBLANK(B65), "", COUNTIF(Volunteer_Import!G65, "*Tuesday*"))</f>
        <v/>
      </c>
      <c r="O65" s="19" t="str">
        <f> IF(ISBLANK(B65), "", COUNTIF(Volunteer_Import!G65, "*Wednesday*"))</f>
        <v/>
      </c>
      <c r="P65" s="19" t="str">
        <f> IF(ISBLANK(B65), "", COUNTIF(Volunteer_Import!G65, "*Thursday*"))</f>
        <v/>
      </c>
      <c r="Q65" s="19" t="str">
        <f> IF(ISBLANK(B65), "", COUNTIF(Volunteer_Import!G65, "*Friday*"))</f>
        <v/>
      </c>
      <c r="R65" s="19" t="str">
        <f> IF(ISBLANK(B65), "", COUNTIF(Volunteer_Import!G65, "*Saturday*"))</f>
        <v/>
      </c>
      <c r="S65" s="19" t="str">
        <f> IF(ISBLANK(B65), "", COUNTIF(Volunteer_Import!G65, "*Sunday*"))</f>
        <v/>
      </c>
      <c r="T65" s="1" t="str">
        <f> IF(ISBLANK(B65), "", COUNTIF(Volunteer_Import!H65, "*6am - 8am*"))</f>
        <v/>
      </c>
      <c r="U65" s="19" t="str">
        <f> IF(ISBLANK(B65), "", COUNTIF(Volunteer_Import!H65, "*8am - 12pm*"))</f>
        <v/>
      </c>
      <c r="V65" s="19" t="str">
        <f> IF(ISBLANK(B65), "", COUNTIF(Volunteer_Import!H65, "*12pm - 3pm*"))</f>
        <v/>
      </c>
      <c r="W65" s="19" t="str">
        <f> IF(ISBLANK(B65), "", COUNTIF(Volunteer_Import!H65, "*3pm - 6pm*"))</f>
        <v/>
      </c>
      <c r="X65" s="19" t="str">
        <f> IF(ISBLANK(B65), "", COUNTIF(Volunteer_Import!H65, "*6pm - 9pm*"))</f>
        <v/>
      </c>
      <c r="Y65" s="19" t="str">
        <f> IF(ISBLANK(B65), "", COUNTIF(Volunteer_Import!H65, "*9pm - 11pm*"))</f>
        <v/>
      </c>
    </row>
    <row r="66">
      <c r="A66" s="1" t="str">
        <f t="array" ref="A66">IF(ISBLANK(B66), "", concatenate("V", ROW()))</f>
        <v/>
      </c>
      <c r="B66" s="1" t="str">
        <f>IFERROR(__xludf.DUMMYFUNCTION(" QUERY(Volunteer_Import!A66:H66, ""Select B"")"),"")</f>
        <v/>
      </c>
      <c r="C66" s="1" t="str">
        <f>IFERROR(__xludf.DUMMYFUNCTION(" IF(ISBLANK(B66), """", QUERY(Volunteer_Import!B66:I66, ""Select C""))"),"")</f>
        <v/>
      </c>
      <c r="D66" s="1" t="str">
        <f>IFERROR(__xludf.DUMMYFUNCTION(" IF(ISBLANK(B66), """", QUERY(Volunteer_Import!B66:I66, ""Select D""))"),"")</f>
        <v/>
      </c>
      <c r="E66" s="1" t="str">
        <f>IFERROR(__xludf.DUMMYFUNCTION(" IF(ISBLANK(B66), """", QUERY(Volunteer_Import!B66:I66, ""Select E""))"),"")</f>
        <v/>
      </c>
      <c r="F66" s="9" t="str">
        <f> IF(ISBLANK(B66), "", COUNTIF(Volunteer_Import!F66, "*Central Berkeley Trader Joe’s*"))</f>
        <v/>
      </c>
      <c r="G66" s="1" t="str">
        <f> IF(ISBLANK(B66), "", COUNTIF(Volunteer_Import!F66, "*North Berkeley Safeway*"))</f>
        <v/>
      </c>
      <c r="H66" s="1" t="str">
        <f> IF(ISBLANK(B66), "", COUNTIF(Volunteer_Import!F66, "*North Berkeley Trader Joe’s*"))</f>
        <v/>
      </c>
      <c r="I66" s="9" t="str">
        <f> IF(ISBLANK(B66), "", COUNTIF(Volunteer_Import!F66, "*South Berkeley Berkeley Bowl*"))</f>
        <v/>
      </c>
      <c r="J66" s="1" t="str">
        <f> IF(ISBLANK(B66), "", COUNTIF(Volunteer_Import!F66, "*South Berkeley/Oakland Safeway*"))</f>
        <v/>
      </c>
      <c r="K66" s="1" t="str">
        <f> IF(ISBLANK(B66), "", COUNTIF(Volunteer_Import!F66, "*Southwest Berkeley Berkeley Bowl*"))</f>
        <v/>
      </c>
      <c r="L66" s="1" t="str">
        <f> IF(ISBLANK(B66), "", COUNTIF(Volunteer_Import!F66, "*Other (open to local stores unlisted above)*"))</f>
        <v/>
      </c>
      <c r="M66" s="19" t="str">
        <f> IF(ISBLANK(B66), "", COUNTIF(Volunteer_Import!G66, "*Monday*"))</f>
        <v/>
      </c>
      <c r="N66" s="19" t="str">
        <f> IF(ISBLANK(B66), "", COUNTIF(Volunteer_Import!G66, "*Tuesday*"))</f>
        <v/>
      </c>
      <c r="O66" s="19" t="str">
        <f> IF(ISBLANK(B66), "", COUNTIF(Volunteer_Import!G66, "*Wednesday*"))</f>
        <v/>
      </c>
      <c r="P66" s="19" t="str">
        <f> IF(ISBLANK(B66), "", COUNTIF(Volunteer_Import!G66, "*Thursday*"))</f>
        <v/>
      </c>
      <c r="Q66" s="19" t="str">
        <f> IF(ISBLANK(B66), "", COUNTIF(Volunteer_Import!G66, "*Friday*"))</f>
        <v/>
      </c>
      <c r="R66" s="19" t="str">
        <f> IF(ISBLANK(B66), "", COUNTIF(Volunteer_Import!G66, "*Saturday*"))</f>
        <v/>
      </c>
      <c r="S66" s="19" t="str">
        <f> IF(ISBLANK(B66), "", COUNTIF(Volunteer_Import!G66, "*Sunday*"))</f>
        <v/>
      </c>
      <c r="T66" s="1" t="str">
        <f> IF(ISBLANK(B66), "", COUNTIF(Volunteer_Import!H66, "*6am - 8am*"))</f>
        <v/>
      </c>
      <c r="U66" s="19" t="str">
        <f> IF(ISBLANK(B66), "", COUNTIF(Volunteer_Import!H66, "*8am - 12pm*"))</f>
        <v/>
      </c>
      <c r="V66" s="19" t="str">
        <f> IF(ISBLANK(B66), "", COUNTIF(Volunteer_Import!H66, "*12pm - 3pm*"))</f>
        <v/>
      </c>
      <c r="W66" s="19" t="str">
        <f> IF(ISBLANK(B66), "", COUNTIF(Volunteer_Import!H66, "*3pm - 6pm*"))</f>
        <v/>
      </c>
      <c r="X66" s="19" t="str">
        <f> IF(ISBLANK(B66), "", COUNTIF(Volunteer_Import!H66, "*6pm - 9pm*"))</f>
        <v/>
      </c>
      <c r="Y66" s="19" t="str">
        <f> IF(ISBLANK(B66), "", COUNTIF(Volunteer_Import!H66, "*9pm - 11pm*"))</f>
        <v/>
      </c>
    </row>
    <row r="67">
      <c r="A67" s="1" t="str">
        <f t="array" ref="A67">IF(ISBLANK(B67), "", concatenate("V", ROW()))</f>
        <v/>
      </c>
      <c r="B67" s="1" t="str">
        <f>IFERROR(__xludf.DUMMYFUNCTION(" QUERY(Volunteer_Import!A67:H67, ""Select B"")"),"")</f>
        <v/>
      </c>
      <c r="C67" s="1" t="str">
        <f>IFERROR(__xludf.DUMMYFUNCTION(" IF(ISBLANK(B67), """", QUERY(Volunteer_Import!B67:I67, ""Select C""))"),"")</f>
        <v/>
      </c>
      <c r="D67" s="1" t="str">
        <f>IFERROR(__xludf.DUMMYFUNCTION(" IF(ISBLANK(B67), """", QUERY(Volunteer_Import!B67:I67, ""Select D""))"),"")</f>
        <v/>
      </c>
      <c r="E67" s="1" t="str">
        <f>IFERROR(__xludf.DUMMYFUNCTION(" IF(ISBLANK(B67), """", QUERY(Volunteer_Import!B67:I67, ""Select E""))"),"")</f>
        <v/>
      </c>
      <c r="F67" s="9" t="str">
        <f> IF(ISBLANK(B67), "", COUNTIF(Volunteer_Import!F67, "*Central Berkeley Trader Joe’s*"))</f>
        <v/>
      </c>
      <c r="G67" s="1" t="str">
        <f> IF(ISBLANK(B67), "", COUNTIF(Volunteer_Import!F67, "*North Berkeley Safeway*"))</f>
        <v/>
      </c>
      <c r="H67" s="1" t="str">
        <f> IF(ISBLANK(B67), "", COUNTIF(Volunteer_Import!F67, "*North Berkeley Trader Joe’s*"))</f>
        <v/>
      </c>
      <c r="I67" s="9" t="str">
        <f> IF(ISBLANK(B67), "", COUNTIF(Volunteer_Import!F67, "*South Berkeley Berkeley Bowl*"))</f>
        <v/>
      </c>
      <c r="J67" s="1" t="str">
        <f> IF(ISBLANK(B67), "", COUNTIF(Volunteer_Import!F67, "*South Berkeley/Oakland Safeway*"))</f>
        <v/>
      </c>
      <c r="K67" s="1" t="str">
        <f> IF(ISBLANK(B67), "", COUNTIF(Volunteer_Import!F67, "*Southwest Berkeley Berkeley Bowl*"))</f>
        <v/>
      </c>
      <c r="L67" s="1" t="str">
        <f> IF(ISBLANK(B67), "", COUNTIF(Volunteer_Import!F67, "*Other (open to local stores unlisted above)*"))</f>
        <v/>
      </c>
      <c r="M67" s="19" t="str">
        <f> IF(ISBLANK(B67), "", COUNTIF(Volunteer_Import!G67, "*Monday*"))</f>
        <v/>
      </c>
      <c r="N67" s="19" t="str">
        <f> IF(ISBLANK(B67), "", COUNTIF(Volunteer_Import!G67, "*Tuesday*"))</f>
        <v/>
      </c>
      <c r="O67" s="19" t="str">
        <f> IF(ISBLANK(B67), "", COUNTIF(Volunteer_Import!G67, "*Wednesday*"))</f>
        <v/>
      </c>
      <c r="P67" s="19" t="str">
        <f> IF(ISBLANK(B67), "", COUNTIF(Volunteer_Import!G67, "*Thursday*"))</f>
        <v/>
      </c>
      <c r="Q67" s="19" t="str">
        <f> IF(ISBLANK(B67), "", COUNTIF(Volunteer_Import!G67, "*Friday*"))</f>
        <v/>
      </c>
      <c r="R67" s="19" t="str">
        <f> IF(ISBLANK(B67), "", COUNTIF(Volunteer_Import!G67, "*Saturday*"))</f>
        <v/>
      </c>
      <c r="S67" s="19" t="str">
        <f> IF(ISBLANK(B67), "", COUNTIF(Volunteer_Import!G67, "*Sunday*"))</f>
        <v/>
      </c>
      <c r="T67" s="1" t="str">
        <f> IF(ISBLANK(B67), "", COUNTIF(Volunteer_Import!H67, "*6am - 8am*"))</f>
        <v/>
      </c>
      <c r="U67" s="19" t="str">
        <f> IF(ISBLANK(B67), "", COUNTIF(Volunteer_Import!H67, "*8am - 12pm*"))</f>
        <v/>
      </c>
      <c r="V67" s="19" t="str">
        <f> IF(ISBLANK(B67), "", COUNTIF(Volunteer_Import!H67, "*12pm - 3pm*"))</f>
        <v/>
      </c>
      <c r="W67" s="19" t="str">
        <f> IF(ISBLANK(B67), "", COUNTIF(Volunteer_Import!H67, "*3pm - 6pm*"))</f>
        <v/>
      </c>
      <c r="X67" s="19" t="str">
        <f> IF(ISBLANK(B67), "", COUNTIF(Volunteer_Import!H67, "*6pm - 9pm*"))</f>
        <v/>
      </c>
      <c r="Y67" s="19" t="str">
        <f> IF(ISBLANK(B67), "", COUNTIF(Volunteer_Import!H67, "*9pm - 11pm*"))</f>
        <v/>
      </c>
    </row>
    <row r="68">
      <c r="A68" s="1" t="str">
        <f t="array" ref="A68">IF(ISBLANK(B68), "", concatenate("V", ROW()))</f>
        <v/>
      </c>
      <c r="B68" s="1" t="str">
        <f>IFERROR(__xludf.DUMMYFUNCTION(" QUERY(Volunteer_Import!A68:H68, ""Select B"")"),"")</f>
        <v/>
      </c>
      <c r="C68" s="1" t="str">
        <f>IFERROR(__xludf.DUMMYFUNCTION(" IF(ISBLANK(B68), """", QUERY(Volunteer_Import!B68:I68, ""Select C""))"),"")</f>
        <v/>
      </c>
      <c r="D68" s="1" t="str">
        <f>IFERROR(__xludf.DUMMYFUNCTION(" IF(ISBLANK(B68), """", QUERY(Volunteer_Import!B68:I68, ""Select D""))"),"")</f>
        <v/>
      </c>
      <c r="E68" s="1" t="str">
        <f>IFERROR(__xludf.DUMMYFUNCTION(" IF(ISBLANK(B68), """", QUERY(Volunteer_Import!B68:I68, ""Select E""))"),"")</f>
        <v/>
      </c>
      <c r="F68" s="9" t="str">
        <f> IF(ISBLANK(B68), "", COUNTIF(Volunteer_Import!F68, "*Central Berkeley Trader Joe’s*"))</f>
        <v/>
      </c>
      <c r="G68" s="1" t="str">
        <f> IF(ISBLANK(B68), "", COUNTIF(Volunteer_Import!F68, "*North Berkeley Safeway*"))</f>
        <v/>
      </c>
      <c r="H68" s="1" t="str">
        <f> IF(ISBLANK(B68), "", COUNTIF(Volunteer_Import!F68, "*North Berkeley Trader Joe’s*"))</f>
        <v/>
      </c>
      <c r="I68" s="9" t="str">
        <f> IF(ISBLANK(B68), "", COUNTIF(Volunteer_Import!F68, "*South Berkeley Berkeley Bowl*"))</f>
        <v/>
      </c>
      <c r="J68" s="1" t="str">
        <f> IF(ISBLANK(B68), "", COUNTIF(Volunteer_Import!F68, "*South Berkeley/Oakland Safeway*"))</f>
        <v/>
      </c>
      <c r="K68" s="1" t="str">
        <f> IF(ISBLANK(B68), "", COUNTIF(Volunteer_Import!F68, "*Southwest Berkeley Berkeley Bowl*"))</f>
        <v/>
      </c>
      <c r="L68" s="1" t="str">
        <f> IF(ISBLANK(B68), "", COUNTIF(Volunteer_Import!F68, "*Other (open to local stores unlisted above)*"))</f>
        <v/>
      </c>
      <c r="M68" s="19" t="str">
        <f> IF(ISBLANK(B68), "", COUNTIF(Volunteer_Import!G68, "*Monday*"))</f>
        <v/>
      </c>
      <c r="N68" s="19" t="str">
        <f> IF(ISBLANK(B68), "", COUNTIF(Volunteer_Import!G68, "*Tuesday*"))</f>
        <v/>
      </c>
      <c r="O68" s="19" t="str">
        <f> IF(ISBLANK(B68), "", COUNTIF(Volunteer_Import!G68, "*Wednesday*"))</f>
        <v/>
      </c>
      <c r="P68" s="19" t="str">
        <f> IF(ISBLANK(B68), "", COUNTIF(Volunteer_Import!G68, "*Thursday*"))</f>
        <v/>
      </c>
      <c r="Q68" s="19" t="str">
        <f> IF(ISBLANK(B68), "", COUNTIF(Volunteer_Import!G68, "*Friday*"))</f>
        <v/>
      </c>
      <c r="R68" s="19" t="str">
        <f> IF(ISBLANK(B68), "", COUNTIF(Volunteer_Import!G68, "*Saturday*"))</f>
        <v/>
      </c>
      <c r="S68" s="19" t="str">
        <f> IF(ISBLANK(B68), "", COUNTIF(Volunteer_Import!G68, "*Sunday*"))</f>
        <v/>
      </c>
      <c r="T68" s="1" t="str">
        <f> IF(ISBLANK(B68), "", COUNTIF(Volunteer_Import!H68, "*6am - 8am*"))</f>
        <v/>
      </c>
      <c r="U68" s="19" t="str">
        <f> IF(ISBLANK(B68), "", COUNTIF(Volunteer_Import!H68, "*8am - 12pm*"))</f>
        <v/>
      </c>
      <c r="V68" s="19" t="str">
        <f> IF(ISBLANK(B68), "", COUNTIF(Volunteer_Import!H68, "*12pm - 3pm*"))</f>
        <v/>
      </c>
      <c r="W68" s="19" t="str">
        <f> IF(ISBLANK(B68), "", COUNTIF(Volunteer_Import!H68, "*3pm - 6pm*"))</f>
        <v/>
      </c>
      <c r="X68" s="19" t="str">
        <f> IF(ISBLANK(B68), "", COUNTIF(Volunteer_Import!H68, "*6pm - 9pm*"))</f>
        <v/>
      </c>
      <c r="Y68" s="19" t="str">
        <f> IF(ISBLANK(B68), "", COUNTIF(Volunteer_Import!H68, "*9pm - 11pm*"))</f>
        <v/>
      </c>
    </row>
    <row r="69">
      <c r="A69" s="1" t="str">
        <f t="array" ref="A69">IF(ISBLANK(B69), "", concatenate("V", ROW()))</f>
        <v/>
      </c>
      <c r="B69" s="1" t="str">
        <f>IFERROR(__xludf.DUMMYFUNCTION(" QUERY(Volunteer_Import!A69:H69, ""Select B"")"),"")</f>
        <v/>
      </c>
      <c r="C69" s="1" t="str">
        <f>IFERROR(__xludf.DUMMYFUNCTION(" IF(ISBLANK(B69), """", QUERY(Volunteer_Import!B69:I69, ""Select C""))"),"")</f>
        <v/>
      </c>
      <c r="D69" s="1" t="str">
        <f>IFERROR(__xludf.DUMMYFUNCTION(" IF(ISBLANK(B69), """", QUERY(Volunteer_Import!B69:I69, ""Select D""))"),"")</f>
        <v/>
      </c>
      <c r="E69" s="1" t="str">
        <f>IFERROR(__xludf.DUMMYFUNCTION(" IF(ISBLANK(B69), """", QUERY(Volunteer_Import!B69:I69, ""Select E""))"),"")</f>
        <v/>
      </c>
      <c r="F69" s="9" t="str">
        <f> IF(ISBLANK(B69), "", COUNTIF(Volunteer_Import!F69, "*Central Berkeley Trader Joe’s*"))</f>
        <v/>
      </c>
      <c r="G69" s="1" t="str">
        <f> IF(ISBLANK(B69), "", COUNTIF(Volunteer_Import!F69, "*North Berkeley Safeway*"))</f>
        <v/>
      </c>
      <c r="H69" s="1" t="str">
        <f> IF(ISBLANK(B69), "", COUNTIF(Volunteer_Import!F69, "*North Berkeley Trader Joe’s*"))</f>
        <v/>
      </c>
      <c r="I69" s="9" t="str">
        <f> IF(ISBLANK(B69), "", COUNTIF(Volunteer_Import!F69, "*South Berkeley Berkeley Bowl*"))</f>
        <v/>
      </c>
      <c r="J69" s="1" t="str">
        <f> IF(ISBLANK(B69), "", COUNTIF(Volunteer_Import!F69, "*South Berkeley/Oakland Safeway*"))</f>
        <v/>
      </c>
      <c r="K69" s="1" t="str">
        <f> IF(ISBLANK(B69), "", COUNTIF(Volunteer_Import!F69, "*Southwest Berkeley Berkeley Bowl*"))</f>
        <v/>
      </c>
      <c r="L69" s="1" t="str">
        <f> IF(ISBLANK(B69), "", COUNTIF(Volunteer_Import!F69, "*Other (open to local stores unlisted above)*"))</f>
        <v/>
      </c>
      <c r="M69" s="19" t="str">
        <f> IF(ISBLANK(B69), "", COUNTIF(Volunteer_Import!G69, "*Monday*"))</f>
        <v/>
      </c>
      <c r="N69" s="19" t="str">
        <f> IF(ISBLANK(B69), "", COUNTIF(Volunteer_Import!G69, "*Tuesday*"))</f>
        <v/>
      </c>
      <c r="O69" s="19" t="str">
        <f> IF(ISBLANK(B69), "", COUNTIF(Volunteer_Import!G69, "*Wednesday*"))</f>
        <v/>
      </c>
      <c r="P69" s="19" t="str">
        <f> IF(ISBLANK(B69), "", COUNTIF(Volunteer_Import!G69, "*Thursday*"))</f>
        <v/>
      </c>
      <c r="Q69" s="19" t="str">
        <f> IF(ISBLANK(B69), "", COUNTIF(Volunteer_Import!G69, "*Friday*"))</f>
        <v/>
      </c>
      <c r="R69" s="19" t="str">
        <f> IF(ISBLANK(B69), "", COUNTIF(Volunteer_Import!G69, "*Saturday*"))</f>
        <v/>
      </c>
      <c r="S69" s="19" t="str">
        <f> IF(ISBLANK(B69), "", COUNTIF(Volunteer_Import!G69, "*Sunday*"))</f>
        <v/>
      </c>
      <c r="T69" s="1" t="str">
        <f> IF(ISBLANK(B69), "", COUNTIF(Volunteer_Import!H69, "*6am - 8am*"))</f>
        <v/>
      </c>
      <c r="U69" s="19" t="str">
        <f> IF(ISBLANK(B69), "", COUNTIF(Volunteer_Import!H69, "*8am - 12pm*"))</f>
        <v/>
      </c>
      <c r="V69" s="19" t="str">
        <f> IF(ISBLANK(B69), "", COUNTIF(Volunteer_Import!H69, "*12pm - 3pm*"))</f>
        <v/>
      </c>
      <c r="W69" s="19" t="str">
        <f> IF(ISBLANK(B69), "", COUNTIF(Volunteer_Import!H69, "*3pm - 6pm*"))</f>
        <v/>
      </c>
      <c r="X69" s="19" t="str">
        <f> IF(ISBLANK(B69), "", COUNTIF(Volunteer_Import!H69, "*6pm - 9pm*"))</f>
        <v/>
      </c>
      <c r="Y69" s="19" t="str">
        <f> IF(ISBLANK(B69), "", COUNTIF(Volunteer_Import!H69, "*9pm - 11pm*"))</f>
        <v/>
      </c>
    </row>
    <row r="70">
      <c r="A70" s="1" t="str">
        <f t="array" ref="A70">IF(ISBLANK(B70), "", concatenate("V", ROW()))</f>
        <v/>
      </c>
      <c r="B70" s="1" t="str">
        <f>IFERROR(__xludf.DUMMYFUNCTION(" QUERY(Volunteer_Import!A70:H70, ""Select B"")"),"")</f>
        <v/>
      </c>
      <c r="C70" s="1" t="str">
        <f>IFERROR(__xludf.DUMMYFUNCTION(" IF(ISBLANK(B70), """", QUERY(Volunteer_Import!B70:I70, ""Select C""))"),"")</f>
        <v/>
      </c>
      <c r="D70" s="1" t="str">
        <f>IFERROR(__xludf.DUMMYFUNCTION(" IF(ISBLANK(B70), """", QUERY(Volunteer_Import!B70:I70, ""Select D""))"),"")</f>
        <v/>
      </c>
      <c r="E70" s="1" t="str">
        <f>IFERROR(__xludf.DUMMYFUNCTION(" IF(ISBLANK(B70), """", QUERY(Volunteer_Import!B70:I70, ""Select E""))"),"")</f>
        <v/>
      </c>
      <c r="F70" s="9" t="str">
        <f> IF(ISBLANK(B70), "", COUNTIF(Volunteer_Import!F70, "*Central Berkeley Trader Joe’s*"))</f>
        <v/>
      </c>
      <c r="G70" s="1" t="str">
        <f> IF(ISBLANK(B70), "", COUNTIF(Volunteer_Import!F70, "*North Berkeley Safeway*"))</f>
        <v/>
      </c>
      <c r="H70" s="1" t="str">
        <f> IF(ISBLANK(B70), "", COUNTIF(Volunteer_Import!F70, "*North Berkeley Trader Joe’s*"))</f>
        <v/>
      </c>
      <c r="I70" s="9" t="str">
        <f> IF(ISBLANK(B70), "", COUNTIF(Volunteer_Import!F70, "*South Berkeley Berkeley Bowl*"))</f>
        <v/>
      </c>
      <c r="J70" s="1" t="str">
        <f> IF(ISBLANK(B70), "", COUNTIF(Volunteer_Import!F70, "*South Berkeley/Oakland Safeway*"))</f>
        <v/>
      </c>
      <c r="K70" s="1" t="str">
        <f> IF(ISBLANK(B70), "", COUNTIF(Volunteer_Import!F70, "*Southwest Berkeley Berkeley Bowl*"))</f>
        <v/>
      </c>
      <c r="L70" s="1" t="str">
        <f> IF(ISBLANK(B70), "", COUNTIF(Volunteer_Import!F70, "*Other (open to local stores unlisted above)*"))</f>
        <v/>
      </c>
      <c r="M70" s="19" t="str">
        <f> IF(ISBLANK(B70), "", COUNTIF(Volunteer_Import!G70, "*Monday*"))</f>
        <v/>
      </c>
      <c r="N70" s="19" t="str">
        <f> IF(ISBLANK(B70), "", COUNTIF(Volunteer_Import!G70, "*Tuesday*"))</f>
        <v/>
      </c>
      <c r="O70" s="19" t="str">
        <f> IF(ISBLANK(B70), "", COUNTIF(Volunteer_Import!G70, "*Wednesday*"))</f>
        <v/>
      </c>
      <c r="P70" s="19" t="str">
        <f> IF(ISBLANK(B70), "", COUNTIF(Volunteer_Import!G70, "*Thursday*"))</f>
        <v/>
      </c>
      <c r="Q70" s="19" t="str">
        <f> IF(ISBLANK(B70), "", COUNTIF(Volunteer_Import!G70, "*Friday*"))</f>
        <v/>
      </c>
      <c r="R70" s="19" t="str">
        <f> IF(ISBLANK(B70), "", COUNTIF(Volunteer_Import!G70, "*Saturday*"))</f>
        <v/>
      </c>
      <c r="S70" s="19" t="str">
        <f> IF(ISBLANK(B70), "", COUNTIF(Volunteer_Import!G70, "*Sunday*"))</f>
        <v/>
      </c>
      <c r="T70" s="1" t="str">
        <f> IF(ISBLANK(B70), "", COUNTIF(Volunteer_Import!H70, "*6am - 8am*"))</f>
        <v/>
      </c>
      <c r="U70" s="19" t="str">
        <f> IF(ISBLANK(B70), "", COUNTIF(Volunteer_Import!H70, "*8am - 12pm*"))</f>
        <v/>
      </c>
      <c r="V70" s="19" t="str">
        <f> IF(ISBLANK(B70), "", COUNTIF(Volunteer_Import!H70, "*12pm - 3pm*"))</f>
        <v/>
      </c>
      <c r="W70" s="19" t="str">
        <f> IF(ISBLANK(B70), "", COUNTIF(Volunteer_Import!H70, "*3pm - 6pm*"))</f>
        <v/>
      </c>
      <c r="X70" s="19" t="str">
        <f> IF(ISBLANK(B70), "", COUNTIF(Volunteer_Import!H70, "*6pm - 9pm*"))</f>
        <v/>
      </c>
      <c r="Y70" s="19" t="str">
        <f> IF(ISBLANK(B70), "", COUNTIF(Volunteer_Import!H70, "*9pm - 11pm*"))</f>
        <v/>
      </c>
    </row>
    <row r="71">
      <c r="A71" s="1" t="str">
        <f t="array" ref="A71">IF(ISBLANK(B71), "", concatenate("V", ROW()))</f>
        <v/>
      </c>
      <c r="B71" s="1" t="str">
        <f>IFERROR(__xludf.DUMMYFUNCTION(" QUERY(Volunteer_Import!A71:H71, ""Select B"")"),"")</f>
        <v/>
      </c>
      <c r="C71" s="1" t="str">
        <f>IFERROR(__xludf.DUMMYFUNCTION(" IF(ISBLANK(B71), """", QUERY(Volunteer_Import!B71:I71, ""Select C""))"),"")</f>
        <v/>
      </c>
      <c r="D71" s="1" t="str">
        <f>IFERROR(__xludf.DUMMYFUNCTION(" IF(ISBLANK(B71), """", QUERY(Volunteer_Import!B71:I71, ""Select D""))"),"")</f>
        <v/>
      </c>
      <c r="E71" s="1" t="str">
        <f>IFERROR(__xludf.DUMMYFUNCTION(" IF(ISBLANK(B71), """", QUERY(Volunteer_Import!B71:I71, ""Select E""))"),"")</f>
        <v/>
      </c>
      <c r="F71" s="9" t="str">
        <f> IF(ISBLANK(B71), "", COUNTIF(Volunteer_Import!F71, "*Central Berkeley Trader Joe’s*"))</f>
        <v/>
      </c>
      <c r="G71" s="1" t="str">
        <f> IF(ISBLANK(B71), "", COUNTIF(Volunteer_Import!F71, "*North Berkeley Safeway*"))</f>
        <v/>
      </c>
      <c r="H71" s="1" t="str">
        <f> IF(ISBLANK(B71), "", COUNTIF(Volunteer_Import!F71, "*North Berkeley Trader Joe’s*"))</f>
        <v/>
      </c>
      <c r="I71" s="9" t="str">
        <f> IF(ISBLANK(B71), "", COUNTIF(Volunteer_Import!F71, "*South Berkeley Berkeley Bowl*"))</f>
        <v/>
      </c>
      <c r="J71" s="1" t="str">
        <f> IF(ISBLANK(B71), "", COUNTIF(Volunteer_Import!F71, "*South Berkeley/Oakland Safeway*"))</f>
        <v/>
      </c>
      <c r="K71" s="1" t="str">
        <f> IF(ISBLANK(B71), "", COUNTIF(Volunteer_Import!F71, "*Southwest Berkeley Berkeley Bowl*"))</f>
        <v/>
      </c>
      <c r="L71" s="1" t="str">
        <f> IF(ISBLANK(B71), "", COUNTIF(Volunteer_Import!F71, "*Other (open to local stores unlisted above)*"))</f>
        <v/>
      </c>
      <c r="M71" s="19" t="str">
        <f> IF(ISBLANK(B71), "", COUNTIF(Volunteer_Import!G71, "*Monday*"))</f>
        <v/>
      </c>
      <c r="N71" s="19" t="str">
        <f> IF(ISBLANK(B71), "", COUNTIF(Volunteer_Import!G71, "*Tuesday*"))</f>
        <v/>
      </c>
      <c r="O71" s="19" t="str">
        <f> IF(ISBLANK(B71), "", COUNTIF(Volunteer_Import!G71, "*Wednesday*"))</f>
        <v/>
      </c>
      <c r="P71" s="19" t="str">
        <f> IF(ISBLANK(B71), "", COUNTIF(Volunteer_Import!G71, "*Thursday*"))</f>
        <v/>
      </c>
      <c r="Q71" s="19" t="str">
        <f> IF(ISBLANK(B71), "", COUNTIF(Volunteer_Import!G71, "*Friday*"))</f>
        <v/>
      </c>
      <c r="R71" s="19" t="str">
        <f> IF(ISBLANK(B71), "", COUNTIF(Volunteer_Import!G71, "*Saturday*"))</f>
        <v/>
      </c>
      <c r="S71" s="19" t="str">
        <f> IF(ISBLANK(B71), "", COUNTIF(Volunteer_Import!G71, "*Sunday*"))</f>
        <v/>
      </c>
      <c r="T71" s="1" t="str">
        <f> IF(ISBLANK(B71), "", COUNTIF(Volunteer_Import!H71, "*6am - 8am*"))</f>
        <v/>
      </c>
      <c r="U71" s="19" t="str">
        <f> IF(ISBLANK(B71), "", COUNTIF(Volunteer_Import!H71, "*8am - 12pm*"))</f>
        <v/>
      </c>
      <c r="V71" s="19" t="str">
        <f> IF(ISBLANK(B71), "", COUNTIF(Volunteer_Import!H71, "*12pm - 3pm*"))</f>
        <v/>
      </c>
      <c r="W71" s="19" t="str">
        <f> IF(ISBLANK(B71), "", COUNTIF(Volunteer_Import!H71, "*3pm - 6pm*"))</f>
        <v/>
      </c>
      <c r="X71" s="19" t="str">
        <f> IF(ISBLANK(B71), "", COUNTIF(Volunteer_Import!H71, "*6pm - 9pm*"))</f>
        <v/>
      </c>
      <c r="Y71" s="19" t="str">
        <f> IF(ISBLANK(B71), "", COUNTIF(Volunteer_Import!H71, "*9pm - 11pm*"))</f>
        <v/>
      </c>
    </row>
    <row r="72">
      <c r="A72" s="1" t="str">
        <f t="array" ref="A72">IF(ISBLANK(B72), "", concatenate("V", ROW()))</f>
        <v/>
      </c>
      <c r="B72" s="1" t="str">
        <f>IFERROR(__xludf.DUMMYFUNCTION(" QUERY(Volunteer_Import!A72:H72, ""Select B"")"),"")</f>
        <v/>
      </c>
      <c r="C72" s="1" t="str">
        <f>IFERROR(__xludf.DUMMYFUNCTION(" IF(ISBLANK(B72), """", QUERY(Volunteer_Import!B72:I72, ""Select C""))"),"")</f>
        <v/>
      </c>
      <c r="D72" s="1" t="str">
        <f>IFERROR(__xludf.DUMMYFUNCTION(" IF(ISBLANK(B72), """", QUERY(Volunteer_Import!B72:I72, ""Select D""))"),"")</f>
        <v/>
      </c>
      <c r="E72" s="1" t="str">
        <f>IFERROR(__xludf.DUMMYFUNCTION(" IF(ISBLANK(B72), """", QUERY(Volunteer_Import!B72:I72, ""Select E""))"),"")</f>
        <v/>
      </c>
      <c r="F72" s="9" t="str">
        <f> IF(ISBLANK(B72), "", COUNTIF(Volunteer_Import!F72, "*Central Berkeley Trader Joe’s*"))</f>
        <v/>
      </c>
      <c r="G72" s="1" t="str">
        <f> IF(ISBLANK(B72), "", COUNTIF(Volunteer_Import!F72, "*North Berkeley Safeway*"))</f>
        <v/>
      </c>
      <c r="H72" s="1" t="str">
        <f> IF(ISBLANK(B72), "", COUNTIF(Volunteer_Import!F72, "*North Berkeley Trader Joe’s*"))</f>
        <v/>
      </c>
      <c r="I72" s="9" t="str">
        <f> IF(ISBLANK(B72), "", COUNTIF(Volunteer_Import!F72, "*South Berkeley Berkeley Bowl*"))</f>
        <v/>
      </c>
      <c r="J72" s="1" t="str">
        <f> IF(ISBLANK(B72), "", COUNTIF(Volunteer_Import!F72, "*South Berkeley/Oakland Safeway*"))</f>
        <v/>
      </c>
      <c r="K72" s="1" t="str">
        <f> IF(ISBLANK(B72), "", COUNTIF(Volunteer_Import!F72, "*Southwest Berkeley Berkeley Bowl*"))</f>
        <v/>
      </c>
      <c r="L72" s="1" t="str">
        <f> IF(ISBLANK(B72), "", COUNTIF(Volunteer_Import!F72, "*Other (open to local stores unlisted above)*"))</f>
        <v/>
      </c>
      <c r="M72" s="19" t="str">
        <f> IF(ISBLANK(B72), "", COUNTIF(Volunteer_Import!G72, "*Monday*"))</f>
        <v/>
      </c>
      <c r="N72" s="19" t="str">
        <f> IF(ISBLANK(B72), "", COUNTIF(Volunteer_Import!G72, "*Tuesday*"))</f>
        <v/>
      </c>
      <c r="O72" s="19" t="str">
        <f> IF(ISBLANK(B72), "", COUNTIF(Volunteer_Import!G72, "*Wednesday*"))</f>
        <v/>
      </c>
      <c r="P72" s="19" t="str">
        <f> IF(ISBLANK(B72), "", COUNTIF(Volunteer_Import!G72, "*Thursday*"))</f>
        <v/>
      </c>
      <c r="Q72" s="19" t="str">
        <f> IF(ISBLANK(B72), "", COUNTIF(Volunteer_Import!G72, "*Friday*"))</f>
        <v/>
      </c>
      <c r="R72" s="19" t="str">
        <f> IF(ISBLANK(B72), "", COUNTIF(Volunteer_Import!G72, "*Saturday*"))</f>
        <v/>
      </c>
      <c r="S72" s="19" t="str">
        <f> IF(ISBLANK(B72), "", COUNTIF(Volunteer_Import!G72, "*Sunday*"))</f>
        <v/>
      </c>
      <c r="T72" s="1" t="str">
        <f> IF(ISBLANK(B72), "", COUNTIF(Volunteer_Import!H72, "*6am - 8am*"))</f>
        <v/>
      </c>
      <c r="U72" s="19" t="str">
        <f> IF(ISBLANK(B72), "", COUNTIF(Volunteer_Import!H72, "*8am - 12pm*"))</f>
        <v/>
      </c>
      <c r="V72" s="19" t="str">
        <f> IF(ISBLANK(B72), "", COUNTIF(Volunteer_Import!H72, "*12pm - 3pm*"))</f>
        <v/>
      </c>
      <c r="W72" s="19" t="str">
        <f> IF(ISBLANK(B72), "", COUNTIF(Volunteer_Import!H72, "*3pm - 6pm*"))</f>
        <v/>
      </c>
      <c r="X72" s="19" t="str">
        <f> IF(ISBLANK(B72), "", COUNTIF(Volunteer_Import!H72, "*6pm - 9pm*"))</f>
        <v/>
      </c>
      <c r="Y72" s="19" t="str">
        <f> IF(ISBLANK(B72), "", COUNTIF(Volunteer_Import!H72, "*9pm - 11pm*"))</f>
        <v/>
      </c>
    </row>
    <row r="73">
      <c r="A73" s="1" t="str">
        <f t="array" ref="A73">IF(ISBLANK(B73), "", concatenate("V", ROW()))</f>
        <v/>
      </c>
      <c r="B73" s="1" t="str">
        <f>IFERROR(__xludf.DUMMYFUNCTION(" QUERY(Volunteer_Import!A73:H73, ""Select B"")"),"")</f>
        <v/>
      </c>
      <c r="C73" s="1" t="str">
        <f>IFERROR(__xludf.DUMMYFUNCTION(" IF(ISBLANK(B73), """", QUERY(Volunteer_Import!B73:I73, ""Select C""))"),"")</f>
        <v/>
      </c>
      <c r="D73" s="1" t="str">
        <f>IFERROR(__xludf.DUMMYFUNCTION(" IF(ISBLANK(B73), """", QUERY(Volunteer_Import!B73:I73, ""Select D""))"),"")</f>
        <v/>
      </c>
      <c r="E73" s="1" t="str">
        <f>IFERROR(__xludf.DUMMYFUNCTION(" IF(ISBLANK(B73), """", QUERY(Volunteer_Import!B73:I73, ""Select E""))"),"")</f>
        <v/>
      </c>
      <c r="F73" s="9" t="str">
        <f> IF(ISBLANK(B73), "", COUNTIF(Volunteer_Import!F73, "*Central Berkeley Trader Joe’s*"))</f>
        <v/>
      </c>
      <c r="G73" s="1" t="str">
        <f> IF(ISBLANK(B73), "", COUNTIF(Volunteer_Import!F73, "*North Berkeley Safeway*"))</f>
        <v/>
      </c>
      <c r="H73" s="1" t="str">
        <f> IF(ISBLANK(B73), "", COUNTIF(Volunteer_Import!F73, "*North Berkeley Trader Joe’s*"))</f>
        <v/>
      </c>
      <c r="I73" s="9" t="str">
        <f> IF(ISBLANK(B73), "", COUNTIF(Volunteer_Import!F73, "*South Berkeley Berkeley Bowl*"))</f>
        <v/>
      </c>
      <c r="J73" s="1" t="str">
        <f> IF(ISBLANK(B73), "", COUNTIF(Volunteer_Import!F73, "*South Berkeley/Oakland Safeway*"))</f>
        <v/>
      </c>
      <c r="K73" s="1" t="str">
        <f> IF(ISBLANK(B73), "", COUNTIF(Volunteer_Import!F73, "*Southwest Berkeley Berkeley Bowl*"))</f>
        <v/>
      </c>
      <c r="L73" s="1" t="str">
        <f> IF(ISBLANK(B73), "", COUNTIF(Volunteer_Import!F73, "*Other (open to local stores unlisted above)*"))</f>
        <v/>
      </c>
      <c r="M73" s="19" t="str">
        <f> IF(ISBLANK(B73), "", COUNTIF(Volunteer_Import!G73, "*Monday*"))</f>
        <v/>
      </c>
      <c r="N73" s="19" t="str">
        <f> IF(ISBLANK(B73), "", COUNTIF(Volunteer_Import!G73, "*Tuesday*"))</f>
        <v/>
      </c>
      <c r="O73" s="19" t="str">
        <f> IF(ISBLANK(B73), "", COUNTIF(Volunteer_Import!G73, "*Wednesday*"))</f>
        <v/>
      </c>
      <c r="P73" s="19" t="str">
        <f> IF(ISBLANK(B73), "", COUNTIF(Volunteer_Import!G73, "*Thursday*"))</f>
        <v/>
      </c>
      <c r="Q73" s="19" t="str">
        <f> IF(ISBLANK(B73), "", COUNTIF(Volunteer_Import!G73, "*Friday*"))</f>
        <v/>
      </c>
      <c r="R73" s="19" t="str">
        <f> IF(ISBLANK(B73), "", COUNTIF(Volunteer_Import!G73, "*Saturday*"))</f>
        <v/>
      </c>
      <c r="S73" s="19" t="str">
        <f> IF(ISBLANK(B73), "", COUNTIF(Volunteer_Import!G73, "*Sunday*"))</f>
        <v/>
      </c>
      <c r="T73" s="1" t="str">
        <f> IF(ISBLANK(B73), "", COUNTIF(Volunteer_Import!H73, "*6am - 8am*"))</f>
        <v/>
      </c>
      <c r="U73" s="19" t="str">
        <f> IF(ISBLANK(B73), "", COUNTIF(Volunteer_Import!H73, "*8am - 12pm*"))</f>
        <v/>
      </c>
      <c r="V73" s="19" t="str">
        <f> IF(ISBLANK(B73), "", COUNTIF(Volunteer_Import!H73, "*12pm - 3pm*"))</f>
        <v/>
      </c>
      <c r="W73" s="19" t="str">
        <f> IF(ISBLANK(B73), "", COUNTIF(Volunteer_Import!H73, "*3pm - 6pm*"))</f>
        <v/>
      </c>
      <c r="X73" s="19" t="str">
        <f> IF(ISBLANK(B73), "", COUNTIF(Volunteer_Import!H73, "*6pm - 9pm*"))</f>
        <v/>
      </c>
      <c r="Y73" s="19" t="str">
        <f> IF(ISBLANK(B73), "", COUNTIF(Volunteer_Import!H73, "*9pm - 11pm*"))</f>
        <v/>
      </c>
    </row>
    <row r="74">
      <c r="A74" s="1" t="str">
        <f t="array" ref="A74">IF(ISBLANK(B74), "", concatenate("V", ROW()))</f>
        <v/>
      </c>
      <c r="B74" s="1" t="str">
        <f>IFERROR(__xludf.DUMMYFUNCTION(" QUERY(Volunteer_Import!A74:H74, ""Select B"")"),"")</f>
        <v/>
      </c>
      <c r="C74" s="1" t="str">
        <f>IFERROR(__xludf.DUMMYFUNCTION(" IF(ISBLANK(B74), """", QUERY(Volunteer_Import!B74:I74, ""Select C""))"),"")</f>
        <v/>
      </c>
      <c r="D74" s="1" t="str">
        <f>IFERROR(__xludf.DUMMYFUNCTION(" IF(ISBLANK(B74), """", QUERY(Volunteer_Import!B74:I74, ""Select D""))"),"")</f>
        <v/>
      </c>
      <c r="E74" s="1" t="str">
        <f>IFERROR(__xludf.DUMMYFUNCTION(" IF(ISBLANK(B74), """", QUERY(Volunteer_Import!B74:I74, ""Select E""))"),"")</f>
        <v/>
      </c>
      <c r="F74" s="9" t="str">
        <f> IF(ISBLANK(B74), "", COUNTIF(Volunteer_Import!F74, "*Central Berkeley Trader Joe’s*"))</f>
        <v/>
      </c>
      <c r="G74" s="1" t="str">
        <f> IF(ISBLANK(B74), "", COUNTIF(Volunteer_Import!F74, "*North Berkeley Safeway*"))</f>
        <v/>
      </c>
      <c r="H74" s="1" t="str">
        <f> IF(ISBLANK(B74), "", COUNTIF(Volunteer_Import!F74, "*North Berkeley Trader Joe’s*"))</f>
        <v/>
      </c>
      <c r="I74" s="9" t="str">
        <f> IF(ISBLANK(B74), "", COUNTIF(Volunteer_Import!F74, "*South Berkeley Berkeley Bowl*"))</f>
        <v/>
      </c>
      <c r="J74" s="1" t="str">
        <f> IF(ISBLANK(B74), "", COUNTIF(Volunteer_Import!F74, "*South Berkeley/Oakland Safeway*"))</f>
        <v/>
      </c>
      <c r="K74" s="1" t="str">
        <f> IF(ISBLANK(B74), "", COUNTIF(Volunteer_Import!F74, "*Southwest Berkeley Berkeley Bowl*"))</f>
        <v/>
      </c>
      <c r="L74" s="1" t="str">
        <f> IF(ISBLANK(B74), "", COUNTIF(Volunteer_Import!F74, "*Other (open to local stores unlisted above)*"))</f>
        <v/>
      </c>
      <c r="M74" s="19" t="str">
        <f> IF(ISBLANK(B74), "", COUNTIF(Volunteer_Import!G74, "*Monday*"))</f>
        <v/>
      </c>
      <c r="N74" s="19" t="str">
        <f> IF(ISBLANK(B74), "", COUNTIF(Volunteer_Import!G74, "*Tuesday*"))</f>
        <v/>
      </c>
      <c r="O74" s="19" t="str">
        <f> IF(ISBLANK(B74), "", COUNTIF(Volunteer_Import!G74, "*Wednesday*"))</f>
        <v/>
      </c>
      <c r="P74" s="19" t="str">
        <f> IF(ISBLANK(B74), "", COUNTIF(Volunteer_Import!G74, "*Thursday*"))</f>
        <v/>
      </c>
      <c r="Q74" s="19" t="str">
        <f> IF(ISBLANK(B74), "", COUNTIF(Volunteer_Import!G74, "*Friday*"))</f>
        <v/>
      </c>
      <c r="R74" s="19" t="str">
        <f> IF(ISBLANK(B74), "", COUNTIF(Volunteer_Import!G74, "*Saturday*"))</f>
        <v/>
      </c>
      <c r="S74" s="19" t="str">
        <f> IF(ISBLANK(B74), "", COUNTIF(Volunteer_Import!G74, "*Sunday*"))</f>
        <v/>
      </c>
      <c r="T74" s="1" t="str">
        <f> IF(ISBLANK(B74), "", COUNTIF(Volunteer_Import!H74, "*6am - 8am*"))</f>
        <v/>
      </c>
      <c r="U74" s="19" t="str">
        <f> IF(ISBLANK(B74), "", COUNTIF(Volunteer_Import!H74, "*8am - 12pm*"))</f>
        <v/>
      </c>
      <c r="V74" s="19" t="str">
        <f> IF(ISBLANK(B74), "", COUNTIF(Volunteer_Import!H74, "*12pm - 3pm*"))</f>
        <v/>
      </c>
      <c r="W74" s="19" t="str">
        <f> IF(ISBLANK(B74), "", COUNTIF(Volunteer_Import!H74, "*3pm - 6pm*"))</f>
        <v/>
      </c>
      <c r="X74" s="19" t="str">
        <f> IF(ISBLANK(B74), "", COUNTIF(Volunteer_Import!H74, "*6pm - 9pm*"))</f>
        <v/>
      </c>
      <c r="Y74" s="19" t="str">
        <f> IF(ISBLANK(B74), "", COUNTIF(Volunteer_Import!H74, "*9pm - 11pm*"))</f>
        <v/>
      </c>
    </row>
    <row r="75">
      <c r="A75" s="1" t="str">
        <f t="array" ref="A75">IF(ISBLANK(B75), "", concatenate("V", ROW()))</f>
        <v/>
      </c>
      <c r="B75" s="1" t="str">
        <f>IFERROR(__xludf.DUMMYFUNCTION(" QUERY(Volunteer_Import!A75:H75, ""Select B"")"),"")</f>
        <v/>
      </c>
      <c r="C75" s="1" t="str">
        <f>IFERROR(__xludf.DUMMYFUNCTION(" IF(ISBLANK(B75), """", QUERY(Volunteer_Import!B75:I75, ""Select C""))"),"")</f>
        <v/>
      </c>
      <c r="D75" s="1" t="str">
        <f>IFERROR(__xludf.DUMMYFUNCTION(" IF(ISBLANK(B75), """", QUERY(Volunteer_Import!B75:I75, ""Select D""))"),"")</f>
        <v/>
      </c>
      <c r="E75" s="1" t="str">
        <f>IFERROR(__xludf.DUMMYFUNCTION(" IF(ISBLANK(B75), """", QUERY(Volunteer_Import!B75:I75, ""Select E""))"),"")</f>
        <v/>
      </c>
      <c r="F75" s="9" t="str">
        <f> IF(ISBLANK(B75), "", COUNTIF(Volunteer_Import!F75, "*Central Berkeley Trader Joe’s*"))</f>
        <v/>
      </c>
      <c r="G75" s="1" t="str">
        <f> IF(ISBLANK(B75), "", COUNTIF(Volunteer_Import!F75, "*North Berkeley Safeway*"))</f>
        <v/>
      </c>
      <c r="H75" s="1" t="str">
        <f> IF(ISBLANK(B75), "", COUNTIF(Volunteer_Import!F75, "*North Berkeley Trader Joe’s*"))</f>
        <v/>
      </c>
      <c r="I75" s="9" t="str">
        <f> IF(ISBLANK(B75), "", COUNTIF(Volunteer_Import!F75, "*South Berkeley Berkeley Bowl*"))</f>
        <v/>
      </c>
      <c r="J75" s="1" t="str">
        <f> IF(ISBLANK(B75), "", COUNTIF(Volunteer_Import!F75, "*South Berkeley/Oakland Safeway*"))</f>
        <v/>
      </c>
      <c r="K75" s="1" t="str">
        <f> IF(ISBLANK(B75), "", COUNTIF(Volunteer_Import!F75, "*Southwest Berkeley Berkeley Bowl*"))</f>
        <v/>
      </c>
      <c r="L75" s="1" t="str">
        <f> IF(ISBLANK(B75), "", COUNTIF(Volunteer_Import!F75, "*Other (open to local stores unlisted above)*"))</f>
        <v/>
      </c>
      <c r="M75" s="19" t="str">
        <f> IF(ISBLANK(B75), "", COUNTIF(Volunteer_Import!G75, "*Monday*"))</f>
        <v/>
      </c>
      <c r="N75" s="19" t="str">
        <f> IF(ISBLANK(B75), "", COUNTIF(Volunteer_Import!G75, "*Tuesday*"))</f>
        <v/>
      </c>
      <c r="O75" s="19" t="str">
        <f> IF(ISBLANK(B75), "", COUNTIF(Volunteer_Import!G75, "*Wednesday*"))</f>
        <v/>
      </c>
      <c r="P75" s="19" t="str">
        <f> IF(ISBLANK(B75), "", COUNTIF(Volunteer_Import!G75, "*Thursday*"))</f>
        <v/>
      </c>
      <c r="Q75" s="19" t="str">
        <f> IF(ISBLANK(B75), "", COUNTIF(Volunteer_Import!G75, "*Friday*"))</f>
        <v/>
      </c>
      <c r="R75" s="19" t="str">
        <f> IF(ISBLANK(B75), "", COUNTIF(Volunteer_Import!G75, "*Saturday*"))</f>
        <v/>
      </c>
      <c r="S75" s="19" t="str">
        <f> IF(ISBLANK(B75), "", COUNTIF(Volunteer_Import!G75, "*Sunday*"))</f>
        <v/>
      </c>
      <c r="T75" s="1" t="str">
        <f> IF(ISBLANK(B75), "", COUNTIF(Volunteer_Import!H75, "*6am - 8am*"))</f>
        <v/>
      </c>
      <c r="U75" s="19" t="str">
        <f> IF(ISBLANK(B75), "", COUNTIF(Volunteer_Import!H75, "*8am - 12pm*"))</f>
        <v/>
      </c>
      <c r="V75" s="19" t="str">
        <f> IF(ISBLANK(B75), "", COUNTIF(Volunteer_Import!H75, "*12pm - 3pm*"))</f>
        <v/>
      </c>
      <c r="W75" s="19" t="str">
        <f> IF(ISBLANK(B75), "", COUNTIF(Volunteer_Import!H75, "*3pm - 6pm*"))</f>
        <v/>
      </c>
      <c r="X75" s="19" t="str">
        <f> IF(ISBLANK(B75), "", COUNTIF(Volunteer_Import!H75, "*6pm - 9pm*"))</f>
        <v/>
      </c>
      <c r="Y75" s="19" t="str">
        <f> IF(ISBLANK(B75), "", COUNTIF(Volunteer_Import!H75, "*9pm - 11pm*"))</f>
        <v/>
      </c>
    </row>
    <row r="76">
      <c r="A76" s="1" t="str">
        <f t="array" ref="A76">IF(ISBLANK(B76), "", concatenate("V", ROW()))</f>
        <v/>
      </c>
      <c r="B76" s="1" t="str">
        <f>IFERROR(__xludf.DUMMYFUNCTION(" QUERY(Volunteer_Import!A76:H76, ""Select B"")"),"")</f>
        <v/>
      </c>
      <c r="C76" s="1" t="str">
        <f>IFERROR(__xludf.DUMMYFUNCTION(" IF(ISBLANK(B76), """", QUERY(Volunteer_Import!B76:I76, ""Select C""))"),"")</f>
        <v/>
      </c>
      <c r="D76" s="1" t="str">
        <f>IFERROR(__xludf.DUMMYFUNCTION(" IF(ISBLANK(B76), """", QUERY(Volunteer_Import!B76:I76, ""Select D""))"),"")</f>
        <v/>
      </c>
      <c r="E76" s="1" t="str">
        <f>IFERROR(__xludf.DUMMYFUNCTION(" IF(ISBLANK(B76), """", QUERY(Volunteer_Import!B76:I76, ""Select E""))"),"")</f>
        <v/>
      </c>
      <c r="F76" s="9" t="str">
        <f> IF(ISBLANK(B76), "", COUNTIF(Volunteer_Import!F76, "*Central Berkeley Trader Joe’s*"))</f>
        <v/>
      </c>
      <c r="G76" s="1" t="str">
        <f> IF(ISBLANK(B76), "", COUNTIF(Volunteer_Import!F76, "*North Berkeley Safeway*"))</f>
        <v/>
      </c>
      <c r="H76" s="1" t="str">
        <f> IF(ISBLANK(B76), "", COUNTIF(Volunteer_Import!F76, "*North Berkeley Trader Joe’s*"))</f>
        <v/>
      </c>
      <c r="I76" s="9" t="str">
        <f> IF(ISBLANK(B76), "", COUNTIF(Volunteer_Import!F76, "*South Berkeley Berkeley Bowl*"))</f>
        <v/>
      </c>
      <c r="J76" s="1" t="str">
        <f> IF(ISBLANK(B76), "", COUNTIF(Volunteer_Import!F76, "*South Berkeley/Oakland Safeway*"))</f>
        <v/>
      </c>
      <c r="K76" s="1" t="str">
        <f> IF(ISBLANK(B76), "", COUNTIF(Volunteer_Import!F76, "*Southwest Berkeley Berkeley Bowl*"))</f>
        <v/>
      </c>
      <c r="L76" s="1" t="str">
        <f> IF(ISBLANK(B76), "", COUNTIF(Volunteer_Import!F76, "*Other (open to local stores unlisted above)*"))</f>
        <v/>
      </c>
      <c r="M76" s="19" t="str">
        <f> IF(ISBLANK(B76), "", COUNTIF(Volunteer_Import!G76, "*Monday*"))</f>
        <v/>
      </c>
      <c r="N76" s="19" t="str">
        <f> IF(ISBLANK(B76), "", COUNTIF(Volunteer_Import!G76, "*Tuesday*"))</f>
        <v/>
      </c>
      <c r="O76" s="19" t="str">
        <f> IF(ISBLANK(B76), "", COUNTIF(Volunteer_Import!G76, "*Wednesday*"))</f>
        <v/>
      </c>
      <c r="P76" s="19" t="str">
        <f> IF(ISBLANK(B76), "", COUNTIF(Volunteer_Import!G76, "*Thursday*"))</f>
        <v/>
      </c>
      <c r="Q76" s="19" t="str">
        <f> IF(ISBLANK(B76), "", COUNTIF(Volunteer_Import!G76, "*Friday*"))</f>
        <v/>
      </c>
      <c r="R76" s="19" t="str">
        <f> IF(ISBLANK(B76), "", COUNTIF(Volunteer_Import!G76, "*Saturday*"))</f>
        <v/>
      </c>
      <c r="S76" s="19" t="str">
        <f> IF(ISBLANK(B76), "", COUNTIF(Volunteer_Import!G76, "*Sunday*"))</f>
        <v/>
      </c>
      <c r="T76" s="1" t="str">
        <f> IF(ISBLANK(B76), "", COUNTIF(Volunteer_Import!H76, "*6am - 8am*"))</f>
        <v/>
      </c>
      <c r="U76" s="19" t="str">
        <f> IF(ISBLANK(B76), "", COUNTIF(Volunteer_Import!H76, "*8am - 12pm*"))</f>
        <v/>
      </c>
      <c r="V76" s="19" t="str">
        <f> IF(ISBLANK(B76), "", COUNTIF(Volunteer_Import!H76, "*12pm - 3pm*"))</f>
        <v/>
      </c>
      <c r="W76" s="19" t="str">
        <f> IF(ISBLANK(B76), "", COUNTIF(Volunteer_Import!H76, "*3pm - 6pm*"))</f>
        <v/>
      </c>
      <c r="X76" s="19" t="str">
        <f> IF(ISBLANK(B76), "", COUNTIF(Volunteer_Import!H76, "*6pm - 9pm*"))</f>
        <v/>
      </c>
      <c r="Y76" s="19" t="str">
        <f> IF(ISBLANK(B76), "", COUNTIF(Volunteer_Import!H76, "*9pm - 11pm*"))</f>
        <v/>
      </c>
    </row>
    <row r="77">
      <c r="A77" s="1" t="str">
        <f t="array" ref="A77">IF(ISBLANK(B77), "", concatenate("V", ROW()))</f>
        <v/>
      </c>
      <c r="B77" s="1" t="str">
        <f>IFERROR(__xludf.DUMMYFUNCTION(" QUERY(Volunteer_Import!A77:H77, ""Select B"")"),"")</f>
        <v/>
      </c>
      <c r="C77" s="1" t="str">
        <f>IFERROR(__xludf.DUMMYFUNCTION(" IF(ISBLANK(B77), """", QUERY(Volunteer_Import!B77:I77, ""Select C""))"),"")</f>
        <v/>
      </c>
      <c r="D77" s="1" t="str">
        <f>IFERROR(__xludf.DUMMYFUNCTION(" IF(ISBLANK(B77), """", QUERY(Volunteer_Import!B77:I77, ""Select D""))"),"")</f>
        <v/>
      </c>
      <c r="E77" s="1" t="str">
        <f>IFERROR(__xludf.DUMMYFUNCTION(" IF(ISBLANK(B77), """", QUERY(Volunteer_Import!B77:I77, ""Select E""))"),"")</f>
        <v/>
      </c>
      <c r="F77" s="9" t="str">
        <f> IF(ISBLANK(B77), "", COUNTIF(Volunteer_Import!F77, "*Central Berkeley Trader Joe’s*"))</f>
        <v/>
      </c>
      <c r="G77" s="1" t="str">
        <f> IF(ISBLANK(B77), "", COUNTIF(Volunteer_Import!F77, "*North Berkeley Safeway*"))</f>
        <v/>
      </c>
      <c r="H77" s="1" t="str">
        <f> IF(ISBLANK(B77), "", COUNTIF(Volunteer_Import!F77, "*North Berkeley Trader Joe’s*"))</f>
        <v/>
      </c>
      <c r="I77" s="9" t="str">
        <f> IF(ISBLANK(B77), "", COUNTIF(Volunteer_Import!F77, "*South Berkeley Berkeley Bowl*"))</f>
        <v/>
      </c>
      <c r="J77" s="1" t="str">
        <f> IF(ISBLANK(B77), "", COUNTIF(Volunteer_Import!F77, "*South Berkeley/Oakland Safeway*"))</f>
        <v/>
      </c>
      <c r="K77" s="1" t="str">
        <f> IF(ISBLANK(B77), "", COUNTIF(Volunteer_Import!F77, "*Southwest Berkeley Berkeley Bowl*"))</f>
        <v/>
      </c>
      <c r="L77" s="1" t="str">
        <f> IF(ISBLANK(B77), "", COUNTIF(Volunteer_Import!F77, "*Other (open to local stores unlisted above)*"))</f>
        <v/>
      </c>
      <c r="M77" s="19" t="str">
        <f> IF(ISBLANK(B77), "", COUNTIF(Volunteer_Import!G77, "*Monday*"))</f>
        <v/>
      </c>
      <c r="N77" s="19" t="str">
        <f> IF(ISBLANK(B77), "", COUNTIF(Volunteer_Import!G77, "*Tuesday*"))</f>
        <v/>
      </c>
      <c r="O77" s="19" t="str">
        <f> IF(ISBLANK(B77), "", COUNTIF(Volunteer_Import!G77, "*Wednesday*"))</f>
        <v/>
      </c>
      <c r="P77" s="19" t="str">
        <f> IF(ISBLANK(B77), "", COUNTIF(Volunteer_Import!G77, "*Thursday*"))</f>
        <v/>
      </c>
      <c r="Q77" s="19" t="str">
        <f> IF(ISBLANK(B77), "", COUNTIF(Volunteer_Import!G77, "*Friday*"))</f>
        <v/>
      </c>
      <c r="R77" s="19" t="str">
        <f> IF(ISBLANK(B77), "", COUNTIF(Volunteer_Import!G77, "*Saturday*"))</f>
        <v/>
      </c>
      <c r="S77" s="19" t="str">
        <f> IF(ISBLANK(B77), "", COUNTIF(Volunteer_Import!G77, "*Sunday*"))</f>
        <v/>
      </c>
      <c r="T77" s="1" t="str">
        <f> IF(ISBLANK(B77), "", COUNTIF(Volunteer_Import!H77, "*6am - 8am*"))</f>
        <v/>
      </c>
      <c r="U77" s="19" t="str">
        <f> IF(ISBLANK(B77), "", COUNTIF(Volunteer_Import!H77, "*8am - 12pm*"))</f>
        <v/>
      </c>
      <c r="V77" s="19" t="str">
        <f> IF(ISBLANK(B77), "", COUNTIF(Volunteer_Import!H77, "*12pm - 3pm*"))</f>
        <v/>
      </c>
      <c r="W77" s="19" t="str">
        <f> IF(ISBLANK(B77), "", COUNTIF(Volunteer_Import!H77, "*3pm - 6pm*"))</f>
        <v/>
      </c>
      <c r="X77" s="19" t="str">
        <f> IF(ISBLANK(B77), "", COUNTIF(Volunteer_Import!H77, "*6pm - 9pm*"))</f>
        <v/>
      </c>
      <c r="Y77" s="19" t="str">
        <f> IF(ISBLANK(B77), "", COUNTIF(Volunteer_Import!H77, "*9pm - 11pm*"))</f>
        <v/>
      </c>
    </row>
    <row r="78">
      <c r="A78" s="1" t="str">
        <f t="array" ref="A78">IF(ISBLANK(B78), "", concatenate("V", ROW()))</f>
        <v/>
      </c>
      <c r="B78" s="1" t="str">
        <f>IFERROR(__xludf.DUMMYFUNCTION(" QUERY(Volunteer_Import!A78:H78, ""Select B"")"),"")</f>
        <v/>
      </c>
      <c r="C78" s="1" t="str">
        <f>IFERROR(__xludf.DUMMYFUNCTION(" IF(ISBLANK(B78), """", QUERY(Volunteer_Import!B78:I78, ""Select C""))"),"")</f>
        <v/>
      </c>
      <c r="D78" s="1" t="str">
        <f>IFERROR(__xludf.DUMMYFUNCTION(" IF(ISBLANK(B78), """", QUERY(Volunteer_Import!B78:I78, ""Select D""))"),"")</f>
        <v/>
      </c>
      <c r="E78" s="1" t="str">
        <f>IFERROR(__xludf.DUMMYFUNCTION(" IF(ISBLANK(B78), """", QUERY(Volunteer_Import!B78:I78, ""Select E""))"),"")</f>
        <v/>
      </c>
      <c r="F78" s="9" t="str">
        <f> IF(ISBLANK(B78), "", COUNTIF(Volunteer_Import!F78, "*Central Berkeley Trader Joe’s*"))</f>
        <v/>
      </c>
      <c r="G78" s="1" t="str">
        <f> IF(ISBLANK(B78), "", COUNTIF(Volunteer_Import!F78, "*North Berkeley Safeway*"))</f>
        <v/>
      </c>
      <c r="H78" s="1" t="str">
        <f> IF(ISBLANK(B78), "", COUNTIF(Volunteer_Import!F78, "*North Berkeley Trader Joe’s*"))</f>
        <v/>
      </c>
      <c r="I78" s="9" t="str">
        <f> IF(ISBLANK(B78), "", COUNTIF(Volunteer_Import!F78, "*South Berkeley Berkeley Bowl*"))</f>
        <v/>
      </c>
      <c r="J78" s="1" t="str">
        <f> IF(ISBLANK(B78), "", COUNTIF(Volunteer_Import!F78, "*South Berkeley/Oakland Safeway*"))</f>
        <v/>
      </c>
      <c r="K78" s="1" t="str">
        <f> IF(ISBLANK(B78), "", COUNTIF(Volunteer_Import!F78, "*Southwest Berkeley Berkeley Bowl*"))</f>
        <v/>
      </c>
      <c r="L78" s="1" t="str">
        <f> IF(ISBLANK(B78), "", COUNTIF(Volunteer_Import!F78, "*Other (open to local stores unlisted above)*"))</f>
        <v/>
      </c>
      <c r="M78" s="19" t="str">
        <f> IF(ISBLANK(B78), "", COUNTIF(Volunteer_Import!G78, "*Monday*"))</f>
        <v/>
      </c>
      <c r="N78" s="19" t="str">
        <f> IF(ISBLANK(B78), "", COUNTIF(Volunteer_Import!G78, "*Tuesday*"))</f>
        <v/>
      </c>
      <c r="O78" s="19" t="str">
        <f> IF(ISBLANK(B78), "", COUNTIF(Volunteer_Import!G78, "*Wednesday*"))</f>
        <v/>
      </c>
      <c r="P78" s="19" t="str">
        <f> IF(ISBLANK(B78), "", COUNTIF(Volunteer_Import!G78, "*Thursday*"))</f>
        <v/>
      </c>
      <c r="Q78" s="19" t="str">
        <f> IF(ISBLANK(B78), "", COUNTIF(Volunteer_Import!G78, "*Friday*"))</f>
        <v/>
      </c>
      <c r="R78" s="19" t="str">
        <f> IF(ISBLANK(B78), "", COUNTIF(Volunteer_Import!G78, "*Saturday*"))</f>
        <v/>
      </c>
      <c r="S78" s="19" t="str">
        <f> IF(ISBLANK(B78), "", COUNTIF(Volunteer_Import!G78, "*Sunday*"))</f>
        <v/>
      </c>
      <c r="T78" s="1" t="str">
        <f> IF(ISBLANK(B78), "", COUNTIF(Volunteer_Import!H78, "*6am - 8am*"))</f>
        <v/>
      </c>
      <c r="U78" s="19" t="str">
        <f> IF(ISBLANK(B78), "", COUNTIF(Volunteer_Import!H78, "*8am - 12pm*"))</f>
        <v/>
      </c>
      <c r="V78" s="19" t="str">
        <f> IF(ISBLANK(B78), "", COUNTIF(Volunteer_Import!H78, "*12pm - 3pm*"))</f>
        <v/>
      </c>
      <c r="W78" s="19" t="str">
        <f> IF(ISBLANK(B78), "", COUNTIF(Volunteer_Import!H78, "*3pm - 6pm*"))</f>
        <v/>
      </c>
      <c r="X78" s="19" t="str">
        <f> IF(ISBLANK(B78), "", COUNTIF(Volunteer_Import!H78, "*6pm - 9pm*"))</f>
        <v/>
      </c>
      <c r="Y78" s="19" t="str">
        <f> IF(ISBLANK(B78), "", COUNTIF(Volunteer_Import!H78, "*9pm - 11pm*"))</f>
        <v/>
      </c>
    </row>
    <row r="79">
      <c r="A79" s="1" t="str">
        <f t="array" ref="A79">IF(ISBLANK(B79), "", concatenate("V", ROW()))</f>
        <v/>
      </c>
      <c r="B79" s="1" t="str">
        <f>IFERROR(__xludf.DUMMYFUNCTION(" QUERY(Volunteer_Import!A79:H79, ""Select B"")"),"")</f>
        <v/>
      </c>
      <c r="C79" s="1" t="str">
        <f>IFERROR(__xludf.DUMMYFUNCTION(" IF(ISBLANK(B79), """", QUERY(Volunteer_Import!B79:I79, ""Select C""))"),"")</f>
        <v/>
      </c>
      <c r="D79" s="1" t="str">
        <f>IFERROR(__xludf.DUMMYFUNCTION(" IF(ISBLANK(B79), """", QUERY(Volunteer_Import!B79:I79, ""Select D""))"),"")</f>
        <v/>
      </c>
      <c r="E79" s="1" t="str">
        <f>IFERROR(__xludf.DUMMYFUNCTION(" IF(ISBLANK(B79), """", QUERY(Volunteer_Import!B79:I79, ""Select E""))"),"")</f>
        <v/>
      </c>
      <c r="F79" s="9" t="str">
        <f> IF(ISBLANK(B79), "", COUNTIF(Volunteer_Import!F79, "*Central Berkeley Trader Joe’s*"))</f>
        <v/>
      </c>
      <c r="G79" s="1" t="str">
        <f> IF(ISBLANK(B79), "", COUNTIF(Volunteer_Import!F79, "*North Berkeley Safeway*"))</f>
        <v/>
      </c>
      <c r="H79" s="1" t="str">
        <f> IF(ISBLANK(B79), "", COUNTIF(Volunteer_Import!F79, "*North Berkeley Trader Joe’s*"))</f>
        <v/>
      </c>
      <c r="I79" s="9" t="str">
        <f> IF(ISBLANK(B79), "", COUNTIF(Volunteer_Import!F79, "*South Berkeley Berkeley Bowl*"))</f>
        <v/>
      </c>
      <c r="J79" s="1" t="str">
        <f> IF(ISBLANK(B79), "", COUNTIF(Volunteer_Import!F79, "*South Berkeley/Oakland Safeway*"))</f>
        <v/>
      </c>
      <c r="K79" s="1" t="str">
        <f> IF(ISBLANK(B79), "", COUNTIF(Volunteer_Import!F79, "*Southwest Berkeley Berkeley Bowl*"))</f>
        <v/>
      </c>
      <c r="L79" s="1" t="str">
        <f> IF(ISBLANK(B79), "", COUNTIF(Volunteer_Import!F79, "*Other (open to local stores unlisted above)*"))</f>
        <v/>
      </c>
      <c r="M79" s="19" t="str">
        <f> IF(ISBLANK(B79), "", COUNTIF(Volunteer_Import!G79, "*Monday*"))</f>
        <v/>
      </c>
      <c r="N79" s="19" t="str">
        <f> IF(ISBLANK(B79), "", COUNTIF(Volunteer_Import!G79, "*Tuesday*"))</f>
        <v/>
      </c>
      <c r="O79" s="19" t="str">
        <f> IF(ISBLANK(B79), "", COUNTIF(Volunteer_Import!G79, "*Wednesday*"))</f>
        <v/>
      </c>
      <c r="P79" s="19" t="str">
        <f> IF(ISBLANK(B79), "", COUNTIF(Volunteer_Import!G79, "*Thursday*"))</f>
        <v/>
      </c>
      <c r="Q79" s="19" t="str">
        <f> IF(ISBLANK(B79), "", COUNTIF(Volunteer_Import!G79, "*Friday*"))</f>
        <v/>
      </c>
      <c r="R79" s="19" t="str">
        <f> IF(ISBLANK(B79), "", COUNTIF(Volunteer_Import!G79, "*Saturday*"))</f>
        <v/>
      </c>
      <c r="S79" s="19" t="str">
        <f> IF(ISBLANK(B79), "", COUNTIF(Volunteer_Import!G79, "*Sunday*"))</f>
        <v/>
      </c>
      <c r="T79" s="1" t="str">
        <f> IF(ISBLANK(B79), "", COUNTIF(Volunteer_Import!H79, "*6am - 8am*"))</f>
        <v/>
      </c>
      <c r="U79" s="19" t="str">
        <f> IF(ISBLANK(B79), "", COUNTIF(Volunteer_Import!H79, "*8am - 12pm*"))</f>
        <v/>
      </c>
      <c r="V79" s="19" t="str">
        <f> IF(ISBLANK(B79), "", COUNTIF(Volunteer_Import!H79, "*12pm - 3pm*"))</f>
        <v/>
      </c>
      <c r="W79" s="19" t="str">
        <f> IF(ISBLANK(B79), "", COUNTIF(Volunteer_Import!H79, "*3pm - 6pm*"))</f>
        <v/>
      </c>
      <c r="X79" s="19" t="str">
        <f> IF(ISBLANK(B79), "", COUNTIF(Volunteer_Import!H79, "*6pm - 9pm*"))</f>
        <v/>
      </c>
      <c r="Y79" s="19" t="str">
        <f> IF(ISBLANK(B79), "", COUNTIF(Volunteer_Import!H79, "*9pm - 11pm*"))</f>
        <v/>
      </c>
    </row>
    <row r="80">
      <c r="A80" s="1" t="str">
        <f t="array" ref="A80">IF(ISBLANK(B80), "", concatenate("V", ROW()))</f>
        <v/>
      </c>
      <c r="B80" s="1" t="str">
        <f>IFERROR(__xludf.DUMMYFUNCTION(" QUERY(Volunteer_Import!A80:H80, ""Select B"")"),"")</f>
        <v/>
      </c>
      <c r="C80" s="1" t="str">
        <f>IFERROR(__xludf.DUMMYFUNCTION(" IF(ISBLANK(B80), """", QUERY(Volunteer_Import!B80:I80, ""Select C""))"),"")</f>
        <v/>
      </c>
      <c r="D80" s="1" t="str">
        <f>IFERROR(__xludf.DUMMYFUNCTION(" IF(ISBLANK(B80), """", QUERY(Volunteer_Import!B80:I80, ""Select D""))"),"")</f>
        <v/>
      </c>
      <c r="E80" s="1" t="str">
        <f>IFERROR(__xludf.DUMMYFUNCTION(" IF(ISBLANK(B80), """", QUERY(Volunteer_Import!B80:I80, ""Select E""))"),"")</f>
        <v/>
      </c>
      <c r="F80" s="9" t="str">
        <f> IF(ISBLANK(B80), "", COUNTIF(Volunteer_Import!F80, "*Central Berkeley Trader Joe’s*"))</f>
        <v/>
      </c>
      <c r="G80" s="1" t="str">
        <f> IF(ISBLANK(B80), "", COUNTIF(Volunteer_Import!F80, "*North Berkeley Safeway*"))</f>
        <v/>
      </c>
      <c r="H80" s="1" t="str">
        <f> IF(ISBLANK(B80), "", COUNTIF(Volunteer_Import!F80, "*North Berkeley Trader Joe’s*"))</f>
        <v/>
      </c>
      <c r="I80" s="9" t="str">
        <f> IF(ISBLANK(B80), "", COUNTIF(Volunteer_Import!F80, "*South Berkeley Berkeley Bowl*"))</f>
        <v/>
      </c>
      <c r="J80" s="1" t="str">
        <f> IF(ISBLANK(B80), "", COUNTIF(Volunteer_Import!F80, "*South Berkeley/Oakland Safeway*"))</f>
        <v/>
      </c>
      <c r="K80" s="1" t="str">
        <f> IF(ISBLANK(B80), "", COUNTIF(Volunteer_Import!F80, "*Southwest Berkeley Berkeley Bowl*"))</f>
        <v/>
      </c>
      <c r="L80" s="1" t="str">
        <f> IF(ISBLANK(B80), "", COUNTIF(Volunteer_Import!F80, "*Other (open to local stores unlisted above)*"))</f>
        <v/>
      </c>
      <c r="M80" s="19" t="str">
        <f> IF(ISBLANK(B80), "", COUNTIF(Volunteer_Import!G80, "*Monday*"))</f>
        <v/>
      </c>
      <c r="N80" s="19" t="str">
        <f> IF(ISBLANK(B80), "", COUNTIF(Volunteer_Import!G80, "*Tuesday*"))</f>
        <v/>
      </c>
      <c r="O80" s="19" t="str">
        <f> IF(ISBLANK(B80), "", COUNTIF(Volunteer_Import!G80, "*Wednesday*"))</f>
        <v/>
      </c>
      <c r="P80" s="19" t="str">
        <f> IF(ISBLANK(B80), "", COUNTIF(Volunteer_Import!G80, "*Thursday*"))</f>
        <v/>
      </c>
      <c r="Q80" s="19" t="str">
        <f> IF(ISBLANK(B80), "", COUNTIF(Volunteer_Import!G80, "*Friday*"))</f>
        <v/>
      </c>
      <c r="R80" s="19" t="str">
        <f> IF(ISBLANK(B80), "", COUNTIF(Volunteer_Import!G80, "*Saturday*"))</f>
        <v/>
      </c>
      <c r="S80" s="19" t="str">
        <f> IF(ISBLANK(B80), "", COUNTIF(Volunteer_Import!G80, "*Sunday*"))</f>
        <v/>
      </c>
      <c r="T80" s="1" t="str">
        <f> IF(ISBLANK(B80), "", COUNTIF(Volunteer_Import!H80, "*6am - 8am*"))</f>
        <v/>
      </c>
      <c r="U80" s="19" t="str">
        <f> IF(ISBLANK(B80), "", COUNTIF(Volunteer_Import!H80, "*8am - 12pm*"))</f>
        <v/>
      </c>
      <c r="V80" s="19" t="str">
        <f> IF(ISBLANK(B80), "", COUNTIF(Volunteer_Import!H80, "*12pm - 3pm*"))</f>
        <v/>
      </c>
      <c r="W80" s="19" t="str">
        <f> IF(ISBLANK(B80), "", COUNTIF(Volunteer_Import!H80, "*3pm - 6pm*"))</f>
        <v/>
      </c>
      <c r="X80" s="19" t="str">
        <f> IF(ISBLANK(B80), "", COUNTIF(Volunteer_Import!H80, "*6pm - 9pm*"))</f>
        <v/>
      </c>
      <c r="Y80" s="19" t="str">
        <f> IF(ISBLANK(B80), "", COUNTIF(Volunteer_Import!H80, "*9pm - 11pm*"))</f>
        <v/>
      </c>
    </row>
    <row r="81">
      <c r="A81" s="1" t="str">
        <f t="array" ref="A81">IF(ISBLANK(B81), "", concatenate("V", ROW()))</f>
        <v/>
      </c>
      <c r="B81" s="1" t="str">
        <f>IFERROR(__xludf.DUMMYFUNCTION(" QUERY(Volunteer_Import!A81:H81, ""Select B"")"),"")</f>
        <v/>
      </c>
      <c r="C81" s="1" t="str">
        <f>IFERROR(__xludf.DUMMYFUNCTION(" IF(ISBLANK(B81), """", QUERY(Volunteer_Import!B81:I81, ""Select C""))"),"")</f>
        <v/>
      </c>
      <c r="D81" s="1" t="str">
        <f>IFERROR(__xludf.DUMMYFUNCTION(" IF(ISBLANK(B81), """", QUERY(Volunteer_Import!B81:I81, ""Select D""))"),"")</f>
        <v/>
      </c>
      <c r="E81" s="1" t="str">
        <f>IFERROR(__xludf.DUMMYFUNCTION(" IF(ISBLANK(B81), """", QUERY(Volunteer_Import!B81:I81, ""Select E""))"),"")</f>
        <v/>
      </c>
      <c r="F81" s="9" t="str">
        <f> IF(ISBLANK(B81), "", COUNTIF(Volunteer_Import!F81, "*Central Berkeley Trader Joe’s*"))</f>
        <v/>
      </c>
      <c r="G81" s="1" t="str">
        <f> IF(ISBLANK(B81), "", COUNTIF(Volunteer_Import!F81, "*North Berkeley Safeway*"))</f>
        <v/>
      </c>
      <c r="H81" s="1" t="str">
        <f> IF(ISBLANK(B81), "", COUNTIF(Volunteer_Import!F81, "*North Berkeley Trader Joe’s*"))</f>
        <v/>
      </c>
      <c r="I81" s="9" t="str">
        <f> IF(ISBLANK(B81), "", COUNTIF(Volunteer_Import!F81, "*South Berkeley Berkeley Bowl*"))</f>
        <v/>
      </c>
      <c r="J81" s="1" t="str">
        <f> IF(ISBLANK(B81), "", COUNTIF(Volunteer_Import!F81, "*South Berkeley/Oakland Safeway*"))</f>
        <v/>
      </c>
      <c r="K81" s="1" t="str">
        <f> IF(ISBLANK(B81), "", COUNTIF(Volunteer_Import!F81, "*Southwest Berkeley Berkeley Bowl*"))</f>
        <v/>
      </c>
      <c r="L81" s="1" t="str">
        <f> IF(ISBLANK(B81), "", COUNTIF(Volunteer_Import!F81, "*Other (open to local stores unlisted above)*"))</f>
        <v/>
      </c>
      <c r="M81" s="19" t="str">
        <f> IF(ISBLANK(B81), "", COUNTIF(Volunteer_Import!G81, "*Monday*"))</f>
        <v/>
      </c>
      <c r="N81" s="19" t="str">
        <f> IF(ISBLANK(B81), "", COUNTIF(Volunteer_Import!G81, "*Tuesday*"))</f>
        <v/>
      </c>
      <c r="O81" s="19" t="str">
        <f> IF(ISBLANK(B81), "", COUNTIF(Volunteer_Import!G81, "*Wednesday*"))</f>
        <v/>
      </c>
      <c r="P81" s="19" t="str">
        <f> IF(ISBLANK(B81), "", COUNTIF(Volunteer_Import!G81, "*Thursday*"))</f>
        <v/>
      </c>
      <c r="Q81" s="19" t="str">
        <f> IF(ISBLANK(B81), "", COUNTIF(Volunteer_Import!G81, "*Friday*"))</f>
        <v/>
      </c>
      <c r="R81" s="19" t="str">
        <f> IF(ISBLANK(B81), "", COUNTIF(Volunteer_Import!G81, "*Saturday*"))</f>
        <v/>
      </c>
      <c r="S81" s="19" t="str">
        <f> IF(ISBLANK(B81), "", COUNTIF(Volunteer_Import!G81, "*Sunday*"))</f>
        <v/>
      </c>
      <c r="T81" s="1" t="str">
        <f> IF(ISBLANK(B81), "", COUNTIF(Volunteer_Import!H81, "*6am - 8am*"))</f>
        <v/>
      </c>
      <c r="U81" s="19" t="str">
        <f> IF(ISBLANK(B81), "", COUNTIF(Volunteer_Import!H81, "*8am - 12pm*"))</f>
        <v/>
      </c>
      <c r="V81" s="19" t="str">
        <f> IF(ISBLANK(B81), "", COUNTIF(Volunteer_Import!H81, "*12pm - 3pm*"))</f>
        <v/>
      </c>
      <c r="W81" s="19" t="str">
        <f> IF(ISBLANK(B81), "", COUNTIF(Volunteer_Import!H81, "*3pm - 6pm*"))</f>
        <v/>
      </c>
      <c r="X81" s="19" t="str">
        <f> IF(ISBLANK(B81), "", COUNTIF(Volunteer_Import!H81, "*6pm - 9pm*"))</f>
        <v/>
      </c>
      <c r="Y81" s="19" t="str">
        <f> IF(ISBLANK(B81), "", COUNTIF(Volunteer_Import!H81, "*9pm - 11pm*"))</f>
        <v/>
      </c>
    </row>
    <row r="82">
      <c r="A82" s="1" t="str">
        <f t="array" ref="A82">IF(ISBLANK(B82), "", concatenate("V", ROW()))</f>
        <v/>
      </c>
      <c r="B82" s="1" t="str">
        <f>IFERROR(__xludf.DUMMYFUNCTION(" QUERY(Volunteer_Import!A82:H82, ""Select B"")"),"")</f>
        <v/>
      </c>
      <c r="C82" s="1" t="str">
        <f>IFERROR(__xludf.DUMMYFUNCTION(" IF(ISBLANK(B82), """", QUERY(Volunteer_Import!B82:I82, ""Select C""))"),"")</f>
        <v/>
      </c>
      <c r="D82" s="1" t="str">
        <f>IFERROR(__xludf.DUMMYFUNCTION(" IF(ISBLANK(B82), """", QUERY(Volunteer_Import!B82:I82, ""Select D""))"),"")</f>
        <v/>
      </c>
      <c r="E82" s="1" t="str">
        <f>IFERROR(__xludf.DUMMYFUNCTION(" IF(ISBLANK(B82), """", QUERY(Volunteer_Import!B82:I82, ""Select E""))"),"")</f>
        <v/>
      </c>
      <c r="F82" s="9" t="str">
        <f> IF(ISBLANK(B82), "", COUNTIF(Volunteer_Import!F82, "*Central Berkeley Trader Joe’s*"))</f>
        <v/>
      </c>
      <c r="G82" s="1" t="str">
        <f> IF(ISBLANK(B82), "", COUNTIF(Volunteer_Import!F82, "*North Berkeley Safeway*"))</f>
        <v/>
      </c>
      <c r="H82" s="1" t="str">
        <f> IF(ISBLANK(B82), "", COUNTIF(Volunteer_Import!F82, "*North Berkeley Trader Joe’s*"))</f>
        <v/>
      </c>
      <c r="I82" s="9" t="str">
        <f> IF(ISBLANK(B82), "", COUNTIF(Volunteer_Import!F82, "*South Berkeley Berkeley Bowl*"))</f>
        <v/>
      </c>
      <c r="J82" s="1" t="str">
        <f> IF(ISBLANK(B82), "", COUNTIF(Volunteer_Import!F82, "*South Berkeley/Oakland Safeway*"))</f>
        <v/>
      </c>
      <c r="K82" s="1" t="str">
        <f> IF(ISBLANK(B82), "", COUNTIF(Volunteer_Import!F82, "*Southwest Berkeley Berkeley Bowl*"))</f>
        <v/>
      </c>
      <c r="L82" s="1" t="str">
        <f> IF(ISBLANK(B82), "", COUNTIF(Volunteer_Import!F82, "*Other (open to local stores unlisted above)*"))</f>
        <v/>
      </c>
      <c r="M82" s="19" t="str">
        <f> IF(ISBLANK(B82), "", COUNTIF(Volunteer_Import!G82, "*Monday*"))</f>
        <v/>
      </c>
      <c r="N82" s="19" t="str">
        <f> IF(ISBLANK(B82), "", COUNTIF(Volunteer_Import!G82, "*Tuesday*"))</f>
        <v/>
      </c>
      <c r="O82" s="19" t="str">
        <f> IF(ISBLANK(B82), "", COUNTIF(Volunteer_Import!G82, "*Wednesday*"))</f>
        <v/>
      </c>
      <c r="P82" s="19" t="str">
        <f> IF(ISBLANK(B82), "", COUNTIF(Volunteer_Import!G82, "*Thursday*"))</f>
        <v/>
      </c>
      <c r="Q82" s="19" t="str">
        <f> IF(ISBLANK(B82), "", COUNTIF(Volunteer_Import!G82, "*Friday*"))</f>
        <v/>
      </c>
      <c r="R82" s="19" t="str">
        <f> IF(ISBLANK(B82), "", COUNTIF(Volunteer_Import!G82, "*Saturday*"))</f>
        <v/>
      </c>
      <c r="S82" s="19" t="str">
        <f> IF(ISBLANK(B82), "", COUNTIF(Volunteer_Import!G82, "*Sunday*"))</f>
        <v/>
      </c>
      <c r="T82" s="1" t="str">
        <f> IF(ISBLANK(B82), "", COUNTIF(Volunteer_Import!H82, "*6am - 8am*"))</f>
        <v/>
      </c>
      <c r="U82" s="19" t="str">
        <f> IF(ISBLANK(B82), "", COUNTIF(Volunteer_Import!H82, "*8am - 12pm*"))</f>
        <v/>
      </c>
      <c r="V82" s="19" t="str">
        <f> IF(ISBLANK(B82), "", COUNTIF(Volunteer_Import!H82, "*12pm - 3pm*"))</f>
        <v/>
      </c>
      <c r="W82" s="19" t="str">
        <f> IF(ISBLANK(B82), "", COUNTIF(Volunteer_Import!H82, "*3pm - 6pm*"))</f>
        <v/>
      </c>
      <c r="X82" s="19" t="str">
        <f> IF(ISBLANK(B82), "", COUNTIF(Volunteer_Import!H82, "*6pm - 9pm*"))</f>
        <v/>
      </c>
      <c r="Y82" s="19" t="str">
        <f> IF(ISBLANK(B82), "", COUNTIF(Volunteer_Import!H82, "*9pm - 11pm*"))</f>
        <v/>
      </c>
    </row>
    <row r="83">
      <c r="A83" s="1" t="str">
        <f t="array" ref="A83">IF(ISBLANK(B83), "", concatenate("V", ROW()))</f>
        <v/>
      </c>
      <c r="B83" s="1" t="str">
        <f>IFERROR(__xludf.DUMMYFUNCTION(" QUERY(Volunteer_Import!A83:H83, ""Select B"")"),"")</f>
        <v/>
      </c>
      <c r="C83" s="1" t="str">
        <f>IFERROR(__xludf.DUMMYFUNCTION(" IF(ISBLANK(B83), """", QUERY(Volunteer_Import!B83:I83, ""Select C""))"),"")</f>
        <v/>
      </c>
      <c r="D83" s="1" t="str">
        <f>IFERROR(__xludf.DUMMYFUNCTION(" IF(ISBLANK(B83), """", QUERY(Volunteer_Import!B83:I83, ""Select D""))"),"")</f>
        <v/>
      </c>
      <c r="E83" s="1" t="str">
        <f>IFERROR(__xludf.DUMMYFUNCTION(" IF(ISBLANK(B83), """", QUERY(Volunteer_Import!B83:I83, ""Select E""))"),"")</f>
        <v/>
      </c>
      <c r="F83" s="9" t="str">
        <f> IF(ISBLANK(B83), "", COUNTIF(Volunteer_Import!F83, "*Central Berkeley Trader Joe’s*"))</f>
        <v/>
      </c>
      <c r="G83" s="1" t="str">
        <f> IF(ISBLANK(B83), "", COUNTIF(Volunteer_Import!F83, "*North Berkeley Safeway*"))</f>
        <v/>
      </c>
      <c r="H83" s="1" t="str">
        <f> IF(ISBLANK(B83), "", COUNTIF(Volunteer_Import!F83, "*North Berkeley Trader Joe’s*"))</f>
        <v/>
      </c>
      <c r="I83" s="9" t="str">
        <f> IF(ISBLANK(B83), "", COUNTIF(Volunteer_Import!F83, "*South Berkeley Berkeley Bowl*"))</f>
        <v/>
      </c>
      <c r="J83" s="1" t="str">
        <f> IF(ISBLANK(B83), "", COUNTIF(Volunteer_Import!F83, "*South Berkeley/Oakland Safeway*"))</f>
        <v/>
      </c>
      <c r="K83" s="1" t="str">
        <f> IF(ISBLANK(B83), "", COUNTIF(Volunteer_Import!F83, "*Southwest Berkeley Berkeley Bowl*"))</f>
        <v/>
      </c>
      <c r="L83" s="1" t="str">
        <f> IF(ISBLANK(B83), "", COUNTIF(Volunteer_Import!F83, "*Other (open to local stores unlisted above)*"))</f>
        <v/>
      </c>
      <c r="M83" s="19" t="str">
        <f> IF(ISBLANK(B83), "", COUNTIF(Volunteer_Import!G83, "*Monday*"))</f>
        <v/>
      </c>
      <c r="N83" s="19" t="str">
        <f> IF(ISBLANK(B83), "", COUNTIF(Volunteer_Import!G83, "*Tuesday*"))</f>
        <v/>
      </c>
      <c r="O83" s="19" t="str">
        <f> IF(ISBLANK(B83), "", COUNTIF(Volunteer_Import!G83, "*Wednesday*"))</f>
        <v/>
      </c>
      <c r="P83" s="19" t="str">
        <f> IF(ISBLANK(B83), "", COUNTIF(Volunteer_Import!G83, "*Thursday*"))</f>
        <v/>
      </c>
      <c r="Q83" s="19" t="str">
        <f> IF(ISBLANK(B83), "", COUNTIF(Volunteer_Import!G83, "*Friday*"))</f>
        <v/>
      </c>
      <c r="R83" s="19" t="str">
        <f> IF(ISBLANK(B83), "", COUNTIF(Volunteer_Import!G83, "*Saturday*"))</f>
        <v/>
      </c>
      <c r="S83" s="19" t="str">
        <f> IF(ISBLANK(B83), "", COUNTIF(Volunteer_Import!G83, "*Sunday*"))</f>
        <v/>
      </c>
      <c r="T83" s="1" t="str">
        <f> IF(ISBLANK(B83), "", COUNTIF(Volunteer_Import!H83, "*6am - 8am*"))</f>
        <v/>
      </c>
      <c r="U83" s="19" t="str">
        <f> IF(ISBLANK(B83), "", COUNTIF(Volunteer_Import!H83, "*8am - 12pm*"))</f>
        <v/>
      </c>
      <c r="V83" s="19" t="str">
        <f> IF(ISBLANK(B83), "", COUNTIF(Volunteer_Import!H83, "*12pm - 3pm*"))</f>
        <v/>
      </c>
      <c r="W83" s="19" t="str">
        <f> IF(ISBLANK(B83), "", COUNTIF(Volunteer_Import!H83, "*3pm - 6pm*"))</f>
        <v/>
      </c>
      <c r="X83" s="19" t="str">
        <f> IF(ISBLANK(B83), "", COUNTIF(Volunteer_Import!H83, "*6pm - 9pm*"))</f>
        <v/>
      </c>
      <c r="Y83" s="19" t="str">
        <f> IF(ISBLANK(B83), "", COUNTIF(Volunteer_Import!H83, "*9pm - 11pm*"))</f>
        <v/>
      </c>
    </row>
    <row r="84">
      <c r="A84" s="1" t="str">
        <f t="array" ref="A84">IF(ISBLANK(B84), "", concatenate("V", ROW()))</f>
        <v/>
      </c>
      <c r="B84" s="1" t="str">
        <f>IFERROR(__xludf.DUMMYFUNCTION(" QUERY(Volunteer_Import!A84:H84, ""Select B"")"),"")</f>
        <v/>
      </c>
      <c r="C84" s="1" t="str">
        <f>IFERROR(__xludf.DUMMYFUNCTION(" IF(ISBLANK(B84), """", QUERY(Volunteer_Import!B84:I84, ""Select C""))"),"")</f>
        <v/>
      </c>
      <c r="D84" s="1" t="str">
        <f>IFERROR(__xludf.DUMMYFUNCTION(" IF(ISBLANK(B84), """", QUERY(Volunteer_Import!B84:I84, ""Select D""))"),"")</f>
        <v/>
      </c>
      <c r="E84" s="1" t="str">
        <f>IFERROR(__xludf.DUMMYFUNCTION(" IF(ISBLANK(B84), """", QUERY(Volunteer_Import!B84:I84, ""Select E""))"),"")</f>
        <v/>
      </c>
      <c r="F84" s="9" t="str">
        <f> IF(ISBLANK(B84), "", COUNTIF(Volunteer_Import!F84, "*Central Berkeley Trader Joe’s*"))</f>
        <v/>
      </c>
      <c r="G84" s="1" t="str">
        <f> IF(ISBLANK(B84), "", COUNTIF(Volunteer_Import!F84, "*North Berkeley Safeway*"))</f>
        <v/>
      </c>
      <c r="H84" s="1" t="str">
        <f> IF(ISBLANK(B84), "", COUNTIF(Volunteer_Import!F84, "*North Berkeley Trader Joe’s*"))</f>
        <v/>
      </c>
      <c r="I84" s="9" t="str">
        <f> IF(ISBLANK(B84), "", COUNTIF(Volunteer_Import!F84, "*South Berkeley Berkeley Bowl*"))</f>
        <v/>
      </c>
      <c r="J84" s="1" t="str">
        <f> IF(ISBLANK(B84), "", COUNTIF(Volunteer_Import!F84, "*South Berkeley/Oakland Safeway*"))</f>
        <v/>
      </c>
      <c r="K84" s="1" t="str">
        <f> IF(ISBLANK(B84), "", COUNTIF(Volunteer_Import!F84, "*Southwest Berkeley Berkeley Bowl*"))</f>
        <v/>
      </c>
      <c r="L84" s="1" t="str">
        <f> IF(ISBLANK(B84), "", COUNTIF(Volunteer_Import!F84, "*Other (open to local stores unlisted above)*"))</f>
        <v/>
      </c>
      <c r="M84" s="19" t="str">
        <f> IF(ISBLANK(B84), "", COUNTIF(Volunteer_Import!G84, "*Monday*"))</f>
        <v/>
      </c>
      <c r="N84" s="19" t="str">
        <f> IF(ISBLANK(B84), "", COUNTIF(Volunteer_Import!G84, "*Tuesday*"))</f>
        <v/>
      </c>
      <c r="O84" s="19" t="str">
        <f> IF(ISBLANK(B84), "", COUNTIF(Volunteer_Import!G84, "*Wednesday*"))</f>
        <v/>
      </c>
      <c r="P84" s="19" t="str">
        <f> IF(ISBLANK(B84), "", COUNTIF(Volunteer_Import!G84, "*Thursday*"))</f>
        <v/>
      </c>
      <c r="Q84" s="19" t="str">
        <f> IF(ISBLANK(B84), "", COUNTIF(Volunteer_Import!G84, "*Friday*"))</f>
        <v/>
      </c>
      <c r="R84" s="19" t="str">
        <f> IF(ISBLANK(B84), "", COUNTIF(Volunteer_Import!G84, "*Saturday*"))</f>
        <v/>
      </c>
      <c r="S84" s="19" t="str">
        <f> IF(ISBLANK(B84), "", COUNTIF(Volunteer_Import!G84, "*Sunday*"))</f>
        <v/>
      </c>
      <c r="T84" s="1" t="str">
        <f> IF(ISBLANK(B84), "", COUNTIF(Volunteer_Import!H84, "*6am - 8am*"))</f>
        <v/>
      </c>
      <c r="U84" s="19" t="str">
        <f> IF(ISBLANK(B84), "", COUNTIF(Volunteer_Import!H84, "*8am - 12pm*"))</f>
        <v/>
      </c>
      <c r="V84" s="19" t="str">
        <f> IF(ISBLANK(B84), "", COUNTIF(Volunteer_Import!H84, "*12pm - 3pm*"))</f>
        <v/>
      </c>
      <c r="W84" s="19" t="str">
        <f> IF(ISBLANK(B84), "", COUNTIF(Volunteer_Import!H84, "*3pm - 6pm*"))</f>
        <v/>
      </c>
      <c r="X84" s="19" t="str">
        <f> IF(ISBLANK(B84), "", COUNTIF(Volunteer_Import!H84, "*6pm - 9pm*"))</f>
        <v/>
      </c>
      <c r="Y84" s="19" t="str">
        <f> IF(ISBLANK(B84), "", COUNTIF(Volunteer_Import!H84, "*9pm - 11pm*"))</f>
        <v/>
      </c>
    </row>
    <row r="85">
      <c r="A85" s="1" t="str">
        <f t="array" ref="A85">IF(ISBLANK(B85), "", concatenate("V", ROW()))</f>
        <v/>
      </c>
      <c r="B85" s="1" t="str">
        <f>IFERROR(__xludf.DUMMYFUNCTION(" QUERY(Volunteer_Import!A85:H85, ""Select B"")"),"")</f>
        <v/>
      </c>
      <c r="C85" s="1" t="str">
        <f>IFERROR(__xludf.DUMMYFUNCTION(" IF(ISBLANK(B85), """", QUERY(Volunteer_Import!B85:I85, ""Select C""))"),"")</f>
        <v/>
      </c>
      <c r="D85" s="1" t="str">
        <f>IFERROR(__xludf.DUMMYFUNCTION(" IF(ISBLANK(B85), """", QUERY(Volunteer_Import!B85:I85, ""Select D""))"),"")</f>
        <v/>
      </c>
      <c r="E85" s="1" t="str">
        <f>IFERROR(__xludf.DUMMYFUNCTION(" IF(ISBLANK(B85), """", QUERY(Volunteer_Import!B85:I85, ""Select E""))"),"")</f>
        <v/>
      </c>
      <c r="F85" s="9" t="str">
        <f> IF(ISBLANK(B85), "", COUNTIF(Volunteer_Import!F85, "*Central Berkeley Trader Joe’s*"))</f>
        <v/>
      </c>
      <c r="G85" s="1" t="str">
        <f> IF(ISBLANK(B85), "", COUNTIF(Volunteer_Import!F85, "*North Berkeley Safeway*"))</f>
        <v/>
      </c>
      <c r="H85" s="1" t="str">
        <f> IF(ISBLANK(B85), "", COUNTIF(Volunteer_Import!F85, "*North Berkeley Trader Joe’s*"))</f>
        <v/>
      </c>
      <c r="I85" s="9" t="str">
        <f> IF(ISBLANK(B85), "", COUNTIF(Volunteer_Import!F85, "*South Berkeley Berkeley Bowl*"))</f>
        <v/>
      </c>
      <c r="J85" s="1" t="str">
        <f> IF(ISBLANK(B85), "", COUNTIF(Volunteer_Import!F85, "*South Berkeley/Oakland Safeway*"))</f>
        <v/>
      </c>
      <c r="K85" s="1" t="str">
        <f> IF(ISBLANK(B85), "", COUNTIF(Volunteer_Import!F85, "*Southwest Berkeley Berkeley Bowl*"))</f>
        <v/>
      </c>
      <c r="L85" s="1" t="str">
        <f> IF(ISBLANK(B85), "", COUNTIF(Volunteer_Import!F85, "*Other (open to local stores unlisted above)*"))</f>
        <v/>
      </c>
      <c r="M85" s="19" t="str">
        <f> IF(ISBLANK(B85), "", COUNTIF(Volunteer_Import!G85, "*Monday*"))</f>
        <v/>
      </c>
      <c r="N85" s="19" t="str">
        <f> IF(ISBLANK(B85), "", COUNTIF(Volunteer_Import!G85, "*Tuesday*"))</f>
        <v/>
      </c>
      <c r="O85" s="19" t="str">
        <f> IF(ISBLANK(B85), "", COUNTIF(Volunteer_Import!G85, "*Wednesday*"))</f>
        <v/>
      </c>
      <c r="P85" s="19" t="str">
        <f> IF(ISBLANK(B85), "", COUNTIF(Volunteer_Import!G85, "*Thursday*"))</f>
        <v/>
      </c>
      <c r="Q85" s="19" t="str">
        <f> IF(ISBLANK(B85), "", COUNTIF(Volunteer_Import!G85, "*Friday*"))</f>
        <v/>
      </c>
      <c r="R85" s="19" t="str">
        <f> IF(ISBLANK(B85), "", COUNTIF(Volunteer_Import!G85, "*Saturday*"))</f>
        <v/>
      </c>
      <c r="S85" s="19" t="str">
        <f> IF(ISBLANK(B85), "", COUNTIF(Volunteer_Import!G85, "*Sunday*"))</f>
        <v/>
      </c>
      <c r="T85" s="1" t="str">
        <f> IF(ISBLANK(B85), "", COUNTIF(Volunteer_Import!H85, "*6am - 8am*"))</f>
        <v/>
      </c>
      <c r="U85" s="19" t="str">
        <f> IF(ISBLANK(B85), "", COUNTIF(Volunteer_Import!H85, "*8am - 12pm*"))</f>
        <v/>
      </c>
      <c r="V85" s="19" t="str">
        <f> IF(ISBLANK(B85), "", COUNTIF(Volunteer_Import!H85, "*12pm - 3pm*"))</f>
        <v/>
      </c>
      <c r="W85" s="19" t="str">
        <f> IF(ISBLANK(B85), "", COUNTIF(Volunteer_Import!H85, "*3pm - 6pm*"))</f>
        <v/>
      </c>
      <c r="X85" s="19" t="str">
        <f> IF(ISBLANK(B85), "", COUNTIF(Volunteer_Import!H85, "*6pm - 9pm*"))</f>
        <v/>
      </c>
      <c r="Y85" s="19" t="str">
        <f> IF(ISBLANK(B85), "", COUNTIF(Volunteer_Import!H85, "*9pm - 11pm*"))</f>
        <v/>
      </c>
    </row>
    <row r="86">
      <c r="A86" s="1" t="str">
        <f t="array" ref="A86">IF(ISBLANK(B86), "", concatenate("V", ROW()))</f>
        <v/>
      </c>
      <c r="B86" s="1" t="str">
        <f>IFERROR(__xludf.DUMMYFUNCTION(" QUERY(Volunteer_Import!A86:H86, ""Select B"")"),"")</f>
        <v/>
      </c>
      <c r="C86" s="1" t="str">
        <f>IFERROR(__xludf.DUMMYFUNCTION(" IF(ISBLANK(B86), """", QUERY(Volunteer_Import!B86:I86, ""Select C""))"),"")</f>
        <v/>
      </c>
      <c r="D86" s="1" t="str">
        <f>IFERROR(__xludf.DUMMYFUNCTION(" IF(ISBLANK(B86), """", QUERY(Volunteer_Import!B86:I86, ""Select D""))"),"")</f>
        <v/>
      </c>
      <c r="E86" s="1" t="str">
        <f>IFERROR(__xludf.DUMMYFUNCTION(" IF(ISBLANK(B86), """", QUERY(Volunteer_Import!B86:I86, ""Select E""))"),"")</f>
        <v/>
      </c>
      <c r="F86" s="9" t="str">
        <f> IF(ISBLANK(B86), "", COUNTIF(Volunteer_Import!F86, "*Central Berkeley Trader Joe’s*"))</f>
        <v/>
      </c>
      <c r="G86" s="1" t="str">
        <f> IF(ISBLANK(B86), "", COUNTIF(Volunteer_Import!F86, "*North Berkeley Safeway*"))</f>
        <v/>
      </c>
      <c r="H86" s="1" t="str">
        <f> IF(ISBLANK(B86), "", COUNTIF(Volunteer_Import!F86, "*North Berkeley Trader Joe’s*"))</f>
        <v/>
      </c>
      <c r="I86" s="9" t="str">
        <f> IF(ISBLANK(B86), "", COUNTIF(Volunteer_Import!F86, "*South Berkeley Berkeley Bowl*"))</f>
        <v/>
      </c>
      <c r="J86" s="1" t="str">
        <f> IF(ISBLANK(B86), "", COUNTIF(Volunteer_Import!F86, "*South Berkeley/Oakland Safeway*"))</f>
        <v/>
      </c>
      <c r="K86" s="1" t="str">
        <f> IF(ISBLANK(B86), "", COUNTIF(Volunteer_Import!F86, "*Southwest Berkeley Berkeley Bowl*"))</f>
        <v/>
      </c>
      <c r="L86" s="1" t="str">
        <f> IF(ISBLANK(B86), "", COUNTIF(Volunteer_Import!F86, "*Other (open to local stores unlisted above)*"))</f>
        <v/>
      </c>
      <c r="M86" s="19" t="str">
        <f> IF(ISBLANK(B86), "", COUNTIF(Volunteer_Import!G86, "*Monday*"))</f>
        <v/>
      </c>
      <c r="N86" s="19" t="str">
        <f> IF(ISBLANK(B86), "", COUNTIF(Volunteer_Import!G86, "*Tuesday*"))</f>
        <v/>
      </c>
      <c r="O86" s="19" t="str">
        <f> IF(ISBLANK(B86), "", COUNTIF(Volunteer_Import!G86, "*Wednesday*"))</f>
        <v/>
      </c>
      <c r="P86" s="19" t="str">
        <f> IF(ISBLANK(B86), "", COUNTIF(Volunteer_Import!G86, "*Thursday*"))</f>
        <v/>
      </c>
      <c r="Q86" s="19" t="str">
        <f> IF(ISBLANK(B86), "", COUNTIF(Volunteer_Import!G86, "*Friday*"))</f>
        <v/>
      </c>
      <c r="R86" s="19" t="str">
        <f> IF(ISBLANK(B86), "", COUNTIF(Volunteer_Import!G86, "*Saturday*"))</f>
        <v/>
      </c>
      <c r="S86" s="19" t="str">
        <f> IF(ISBLANK(B86), "", COUNTIF(Volunteer_Import!G86, "*Sunday*"))</f>
        <v/>
      </c>
      <c r="T86" s="1" t="str">
        <f> IF(ISBLANK(B86), "", COUNTIF(Volunteer_Import!H86, "*6am - 8am*"))</f>
        <v/>
      </c>
      <c r="U86" s="19" t="str">
        <f> IF(ISBLANK(B86), "", COUNTIF(Volunteer_Import!H86, "*8am - 12pm*"))</f>
        <v/>
      </c>
      <c r="V86" s="19" t="str">
        <f> IF(ISBLANK(B86), "", COUNTIF(Volunteer_Import!H86, "*12pm - 3pm*"))</f>
        <v/>
      </c>
      <c r="W86" s="19" t="str">
        <f> IF(ISBLANK(B86), "", COUNTIF(Volunteer_Import!H86, "*3pm - 6pm*"))</f>
        <v/>
      </c>
      <c r="X86" s="19" t="str">
        <f> IF(ISBLANK(B86), "", COUNTIF(Volunteer_Import!H86, "*6pm - 9pm*"))</f>
        <v/>
      </c>
      <c r="Y86" s="19" t="str">
        <f> IF(ISBLANK(B86), "", COUNTIF(Volunteer_Import!H86, "*9pm - 11pm*"))</f>
        <v/>
      </c>
    </row>
    <row r="87">
      <c r="A87" s="1" t="str">
        <f t="array" ref="A87">IF(ISBLANK(B87), "", concatenate("V", ROW()))</f>
        <v/>
      </c>
      <c r="B87" s="1" t="str">
        <f>IFERROR(__xludf.DUMMYFUNCTION(" QUERY(Volunteer_Import!A87:H87, ""Select B"")"),"")</f>
        <v/>
      </c>
      <c r="C87" s="1" t="str">
        <f>IFERROR(__xludf.DUMMYFUNCTION(" IF(ISBLANK(B87), """", QUERY(Volunteer_Import!B87:I87, ""Select C""))"),"")</f>
        <v/>
      </c>
      <c r="D87" s="1" t="str">
        <f>IFERROR(__xludf.DUMMYFUNCTION(" IF(ISBLANK(B87), """", QUERY(Volunteer_Import!B87:I87, ""Select D""))"),"")</f>
        <v/>
      </c>
      <c r="E87" s="1" t="str">
        <f>IFERROR(__xludf.DUMMYFUNCTION(" IF(ISBLANK(B87), """", QUERY(Volunteer_Import!B87:I87, ""Select E""))"),"")</f>
        <v/>
      </c>
      <c r="F87" s="9" t="str">
        <f> IF(ISBLANK(B87), "", COUNTIF(Volunteer_Import!F87, "*Central Berkeley Trader Joe’s*"))</f>
        <v/>
      </c>
      <c r="G87" s="1" t="str">
        <f> IF(ISBLANK(B87), "", COUNTIF(Volunteer_Import!F87, "*North Berkeley Safeway*"))</f>
        <v/>
      </c>
      <c r="H87" s="1" t="str">
        <f> IF(ISBLANK(B87), "", COUNTIF(Volunteer_Import!F87, "*North Berkeley Trader Joe’s*"))</f>
        <v/>
      </c>
      <c r="I87" s="9" t="str">
        <f> IF(ISBLANK(B87), "", COUNTIF(Volunteer_Import!F87, "*South Berkeley Berkeley Bowl*"))</f>
        <v/>
      </c>
      <c r="J87" s="1" t="str">
        <f> IF(ISBLANK(B87), "", COUNTIF(Volunteer_Import!F87, "*South Berkeley/Oakland Safeway*"))</f>
        <v/>
      </c>
      <c r="K87" s="1" t="str">
        <f> IF(ISBLANK(B87), "", COUNTIF(Volunteer_Import!F87, "*Southwest Berkeley Berkeley Bowl*"))</f>
        <v/>
      </c>
      <c r="L87" s="1" t="str">
        <f> IF(ISBLANK(B87), "", COUNTIF(Volunteer_Import!F87, "*Other (open to local stores unlisted above)*"))</f>
        <v/>
      </c>
      <c r="M87" s="19" t="str">
        <f> IF(ISBLANK(B87), "", COUNTIF(Volunteer_Import!G87, "*Monday*"))</f>
        <v/>
      </c>
      <c r="N87" s="19" t="str">
        <f> IF(ISBLANK(B87), "", COUNTIF(Volunteer_Import!G87, "*Tuesday*"))</f>
        <v/>
      </c>
      <c r="O87" s="19" t="str">
        <f> IF(ISBLANK(B87), "", COUNTIF(Volunteer_Import!G87, "*Wednesday*"))</f>
        <v/>
      </c>
      <c r="P87" s="19" t="str">
        <f> IF(ISBLANK(B87), "", COUNTIF(Volunteer_Import!G87, "*Thursday*"))</f>
        <v/>
      </c>
      <c r="Q87" s="19" t="str">
        <f> IF(ISBLANK(B87), "", COUNTIF(Volunteer_Import!G87, "*Friday*"))</f>
        <v/>
      </c>
      <c r="R87" s="19" t="str">
        <f> IF(ISBLANK(B87), "", COUNTIF(Volunteer_Import!G87, "*Saturday*"))</f>
        <v/>
      </c>
      <c r="S87" s="19" t="str">
        <f> IF(ISBLANK(B87), "", COUNTIF(Volunteer_Import!G87, "*Sunday*"))</f>
        <v/>
      </c>
      <c r="T87" s="1" t="str">
        <f> IF(ISBLANK(B87), "", COUNTIF(Volunteer_Import!H87, "*6am - 8am*"))</f>
        <v/>
      </c>
      <c r="U87" s="19" t="str">
        <f> IF(ISBLANK(B87), "", COUNTIF(Volunteer_Import!H87, "*8am - 12pm*"))</f>
        <v/>
      </c>
      <c r="V87" s="19" t="str">
        <f> IF(ISBLANK(B87), "", COUNTIF(Volunteer_Import!H87, "*12pm - 3pm*"))</f>
        <v/>
      </c>
      <c r="W87" s="19" t="str">
        <f> IF(ISBLANK(B87), "", COUNTIF(Volunteer_Import!H87, "*3pm - 6pm*"))</f>
        <v/>
      </c>
      <c r="X87" s="19" t="str">
        <f> IF(ISBLANK(B87), "", COUNTIF(Volunteer_Import!H87, "*6pm - 9pm*"))</f>
        <v/>
      </c>
      <c r="Y87" s="19" t="str">
        <f> IF(ISBLANK(B87), "", COUNTIF(Volunteer_Import!H87, "*9pm - 11pm*"))</f>
        <v/>
      </c>
    </row>
    <row r="88">
      <c r="A88" s="1" t="str">
        <f t="array" ref="A88">IF(ISBLANK(B88), "", concatenate("V", ROW()))</f>
        <v/>
      </c>
      <c r="B88" s="1" t="str">
        <f>IFERROR(__xludf.DUMMYFUNCTION(" QUERY(Volunteer_Import!A88:H88, ""Select B"")"),"")</f>
        <v/>
      </c>
      <c r="C88" s="1" t="str">
        <f>IFERROR(__xludf.DUMMYFUNCTION(" IF(ISBLANK(B88), """", QUERY(Volunteer_Import!B88:I88, ""Select C""))"),"")</f>
        <v/>
      </c>
      <c r="D88" s="1" t="str">
        <f>IFERROR(__xludf.DUMMYFUNCTION(" IF(ISBLANK(B88), """", QUERY(Volunteer_Import!B88:I88, ""Select D""))"),"")</f>
        <v/>
      </c>
      <c r="E88" s="1" t="str">
        <f>IFERROR(__xludf.DUMMYFUNCTION(" IF(ISBLANK(B88), """", QUERY(Volunteer_Import!B88:I88, ""Select E""))"),"")</f>
        <v/>
      </c>
      <c r="F88" s="9" t="str">
        <f> IF(ISBLANK(B88), "", COUNTIF(Volunteer_Import!F88, "*Central Berkeley Trader Joe’s*"))</f>
        <v/>
      </c>
      <c r="G88" s="1" t="str">
        <f> IF(ISBLANK(B88), "", COUNTIF(Volunteer_Import!F88, "*North Berkeley Safeway*"))</f>
        <v/>
      </c>
      <c r="H88" s="1" t="str">
        <f> IF(ISBLANK(B88), "", COUNTIF(Volunteer_Import!F88, "*North Berkeley Trader Joe’s*"))</f>
        <v/>
      </c>
      <c r="I88" s="9" t="str">
        <f> IF(ISBLANK(B88), "", COUNTIF(Volunteer_Import!F88, "*South Berkeley Berkeley Bowl*"))</f>
        <v/>
      </c>
      <c r="J88" s="1" t="str">
        <f> IF(ISBLANK(B88), "", COUNTIF(Volunteer_Import!F88, "*South Berkeley/Oakland Safeway*"))</f>
        <v/>
      </c>
      <c r="K88" s="1" t="str">
        <f> IF(ISBLANK(B88), "", COUNTIF(Volunteer_Import!F88, "*Southwest Berkeley Berkeley Bowl*"))</f>
        <v/>
      </c>
      <c r="L88" s="1" t="str">
        <f> IF(ISBLANK(B88), "", COUNTIF(Volunteer_Import!F88, "*Other (open to local stores unlisted above)*"))</f>
        <v/>
      </c>
      <c r="M88" s="19" t="str">
        <f> IF(ISBLANK(B88), "", COUNTIF(Volunteer_Import!G88, "*Monday*"))</f>
        <v/>
      </c>
      <c r="N88" s="19" t="str">
        <f> IF(ISBLANK(B88), "", COUNTIF(Volunteer_Import!G88, "*Tuesday*"))</f>
        <v/>
      </c>
      <c r="O88" s="19" t="str">
        <f> IF(ISBLANK(B88), "", COUNTIF(Volunteer_Import!G88, "*Wednesday*"))</f>
        <v/>
      </c>
      <c r="P88" s="19" t="str">
        <f> IF(ISBLANK(B88), "", COUNTIF(Volunteer_Import!G88, "*Thursday*"))</f>
        <v/>
      </c>
      <c r="Q88" s="19" t="str">
        <f> IF(ISBLANK(B88), "", COUNTIF(Volunteer_Import!G88, "*Friday*"))</f>
        <v/>
      </c>
      <c r="R88" s="19" t="str">
        <f> IF(ISBLANK(B88), "", COUNTIF(Volunteer_Import!G88, "*Saturday*"))</f>
        <v/>
      </c>
      <c r="S88" s="19" t="str">
        <f> IF(ISBLANK(B88), "", COUNTIF(Volunteer_Import!G88, "*Sunday*"))</f>
        <v/>
      </c>
      <c r="T88" s="1" t="str">
        <f> IF(ISBLANK(B88), "", COUNTIF(Volunteer_Import!H88, "*6am - 8am*"))</f>
        <v/>
      </c>
      <c r="U88" s="19" t="str">
        <f> IF(ISBLANK(B88), "", COUNTIF(Volunteer_Import!H88, "*8am - 12pm*"))</f>
        <v/>
      </c>
      <c r="V88" s="19" t="str">
        <f> IF(ISBLANK(B88), "", COUNTIF(Volunteer_Import!H88, "*12pm - 3pm*"))</f>
        <v/>
      </c>
      <c r="W88" s="19" t="str">
        <f> IF(ISBLANK(B88), "", COUNTIF(Volunteer_Import!H88, "*3pm - 6pm*"))</f>
        <v/>
      </c>
      <c r="X88" s="19" t="str">
        <f> IF(ISBLANK(B88), "", COUNTIF(Volunteer_Import!H88, "*6pm - 9pm*"))</f>
        <v/>
      </c>
      <c r="Y88" s="19" t="str">
        <f> IF(ISBLANK(B88), "", COUNTIF(Volunteer_Import!H88, "*9pm - 11pm*"))</f>
        <v/>
      </c>
    </row>
    <row r="89">
      <c r="A89" s="1" t="str">
        <f t="array" ref="A89">IF(ISBLANK(B89), "", concatenate("V", ROW()))</f>
        <v/>
      </c>
      <c r="B89" s="1" t="str">
        <f>IFERROR(__xludf.DUMMYFUNCTION(" QUERY(Volunteer_Import!A89:H89, ""Select B"")"),"")</f>
        <v/>
      </c>
      <c r="C89" s="1" t="str">
        <f>IFERROR(__xludf.DUMMYFUNCTION(" IF(ISBLANK(B89), """", QUERY(Volunteer_Import!B89:I89, ""Select C""))"),"")</f>
        <v/>
      </c>
      <c r="D89" s="1" t="str">
        <f>IFERROR(__xludf.DUMMYFUNCTION(" IF(ISBLANK(B89), """", QUERY(Volunteer_Import!B89:I89, ""Select D""))"),"")</f>
        <v/>
      </c>
      <c r="E89" s="1" t="str">
        <f>IFERROR(__xludf.DUMMYFUNCTION(" IF(ISBLANK(B89), """", QUERY(Volunteer_Import!B89:I89, ""Select E""))"),"")</f>
        <v/>
      </c>
      <c r="F89" s="9" t="str">
        <f> IF(ISBLANK(B89), "", COUNTIF(Volunteer_Import!F89, "*Central Berkeley Trader Joe’s*"))</f>
        <v/>
      </c>
      <c r="G89" s="1" t="str">
        <f> IF(ISBLANK(B89), "", COUNTIF(Volunteer_Import!F89, "*North Berkeley Safeway*"))</f>
        <v/>
      </c>
      <c r="H89" s="1" t="str">
        <f> IF(ISBLANK(B89), "", COUNTIF(Volunteer_Import!F89, "*North Berkeley Trader Joe’s*"))</f>
        <v/>
      </c>
      <c r="I89" s="9" t="str">
        <f> IF(ISBLANK(B89), "", COUNTIF(Volunteer_Import!F89, "*South Berkeley Berkeley Bowl*"))</f>
        <v/>
      </c>
      <c r="J89" s="1" t="str">
        <f> IF(ISBLANK(B89), "", COUNTIF(Volunteer_Import!F89, "*South Berkeley/Oakland Safeway*"))</f>
        <v/>
      </c>
      <c r="K89" s="1" t="str">
        <f> IF(ISBLANK(B89), "", COUNTIF(Volunteer_Import!F89, "*Southwest Berkeley Berkeley Bowl*"))</f>
        <v/>
      </c>
      <c r="L89" s="1" t="str">
        <f> IF(ISBLANK(B89), "", COUNTIF(Volunteer_Import!F89, "*Other (open to local stores unlisted above)*"))</f>
        <v/>
      </c>
      <c r="M89" s="19" t="str">
        <f> IF(ISBLANK(B89), "", COUNTIF(Volunteer_Import!G89, "*Monday*"))</f>
        <v/>
      </c>
      <c r="N89" s="19" t="str">
        <f> IF(ISBLANK(B89), "", COUNTIF(Volunteer_Import!G89, "*Tuesday*"))</f>
        <v/>
      </c>
      <c r="O89" s="19" t="str">
        <f> IF(ISBLANK(B89), "", COUNTIF(Volunteer_Import!G89, "*Wednesday*"))</f>
        <v/>
      </c>
      <c r="P89" s="19" t="str">
        <f> IF(ISBLANK(B89), "", COUNTIF(Volunteer_Import!G89, "*Thursday*"))</f>
        <v/>
      </c>
      <c r="Q89" s="19" t="str">
        <f> IF(ISBLANK(B89), "", COUNTIF(Volunteer_Import!G89, "*Friday*"))</f>
        <v/>
      </c>
      <c r="R89" s="19" t="str">
        <f> IF(ISBLANK(B89), "", COUNTIF(Volunteer_Import!G89, "*Saturday*"))</f>
        <v/>
      </c>
      <c r="S89" s="19" t="str">
        <f> IF(ISBLANK(B89), "", COUNTIF(Volunteer_Import!G89, "*Sunday*"))</f>
        <v/>
      </c>
      <c r="T89" s="1" t="str">
        <f> IF(ISBLANK(B89), "", COUNTIF(Volunteer_Import!H89, "*6am - 8am*"))</f>
        <v/>
      </c>
      <c r="U89" s="19" t="str">
        <f> IF(ISBLANK(B89), "", COUNTIF(Volunteer_Import!H89, "*8am - 12pm*"))</f>
        <v/>
      </c>
      <c r="V89" s="19" t="str">
        <f> IF(ISBLANK(B89), "", COUNTIF(Volunteer_Import!H89, "*12pm - 3pm*"))</f>
        <v/>
      </c>
      <c r="W89" s="19" t="str">
        <f> IF(ISBLANK(B89), "", COUNTIF(Volunteer_Import!H89, "*3pm - 6pm*"))</f>
        <v/>
      </c>
      <c r="X89" s="19" t="str">
        <f> IF(ISBLANK(B89), "", COUNTIF(Volunteer_Import!H89, "*6pm - 9pm*"))</f>
        <v/>
      </c>
      <c r="Y89" s="19" t="str">
        <f> IF(ISBLANK(B89), "", COUNTIF(Volunteer_Import!H89, "*9pm - 11pm*"))</f>
        <v/>
      </c>
    </row>
    <row r="90">
      <c r="A90" s="1" t="str">
        <f t="array" ref="A90">IF(ISBLANK(B90), "", concatenate("V", ROW()))</f>
        <v/>
      </c>
      <c r="B90" s="1" t="str">
        <f>IFERROR(__xludf.DUMMYFUNCTION(" QUERY(Volunteer_Import!A90:H90, ""Select B"")"),"")</f>
        <v/>
      </c>
      <c r="C90" s="1" t="str">
        <f>IFERROR(__xludf.DUMMYFUNCTION(" IF(ISBLANK(B90), """", QUERY(Volunteer_Import!B90:I90, ""Select C""))"),"")</f>
        <v/>
      </c>
      <c r="D90" s="1" t="str">
        <f>IFERROR(__xludf.DUMMYFUNCTION(" IF(ISBLANK(B90), """", QUERY(Volunteer_Import!B90:I90, ""Select D""))"),"")</f>
        <v/>
      </c>
      <c r="E90" s="1" t="str">
        <f>IFERROR(__xludf.DUMMYFUNCTION(" IF(ISBLANK(B90), """", QUERY(Volunteer_Import!B90:I90, ""Select E""))"),"")</f>
        <v/>
      </c>
      <c r="F90" s="9" t="str">
        <f> IF(ISBLANK(B90), "", COUNTIF(Volunteer_Import!F90, "*Central Berkeley Trader Joe’s*"))</f>
        <v/>
      </c>
      <c r="G90" s="1" t="str">
        <f> IF(ISBLANK(B90), "", COUNTIF(Volunteer_Import!F90, "*North Berkeley Safeway*"))</f>
        <v/>
      </c>
      <c r="H90" s="1" t="str">
        <f> IF(ISBLANK(B90), "", COUNTIF(Volunteer_Import!F90, "*North Berkeley Trader Joe’s*"))</f>
        <v/>
      </c>
      <c r="I90" s="9" t="str">
        <f> IF(ISBLANK(B90), "", COUNTIF(Volunteer_Import!F90, "*South Berkeley Berkeley Bowl*"))</f>
        <v/>
      </c>
      <c r="J90" s="1" t="str">
        <f> IF(ISBLANK(B90), "", COUNTIF(Volunteer_Import!F90, "*South Berkeley/Oakland Safeway*"))</f>
        <v/>
      </c>
      <c r="K90" s="1" t="str">
        <f> IF(ISBLANK(B90), "", COUNTIF(Volunteer_Import!F90, "*Southwest Berkeley Berkeley Bowl*"))</f>
        <v/>
      </c>
      <c r="L90" s="1" t="str">
        <f> IF(ISBLANK(B90), "", COUNTIF(Volunteer_Import!F90, "*Other (open to local stores unlisted above)*"))</f>
        <v/>
      </c>
      <c r="M90" s="19" t="str">
        <f> IF(ISBLANK(B90), "", COUNTIF(Volunteer_Import!G90, "*Monday*"))</f>
        <v/>
      </c>
      <c r="N90" s="19" t="str">
        <f> IF(ISBLANK(B90), "", COUNTIF(Volunteer_Import!G90, "*Tuesday*"))</f>
        <v/>
      </c>
      <c r="O90" s="19" t="str">
        <f> IF(ISBLANK(B90), "", COUNTIF(Volunteer_Import!G90, "*Wednesday*"))</f>
        <v/>
      </c>
      <c r="P90" s="19" t="str">
        <f> IF(ISBLANK(B90), "", COUNTIF(Volunteer_Import!G90, "*Thursday*"))</f>
        <v/>
      </c>
      <c r="Q90" s="19" t="str">
        <f> IF(ISBLANK(B90), "", COUNTIF(Volunteer_Import!G90, "*Friday*"))</f>
        <v/>
      </c>
      <c r="R90" s="19" t="str">
        <f> IF(ISBLANK(B90), "", COUNTIF(Volunteer_Import!G90, "*Saturday*"))</f>
        <v/>
      </c>
      <c r="S90" s="19" t="str">
        <f> IF(ISBLANK(B90), "", COUNTIF(Volunteer_Import!G90, "*Sunday*"))</f>
        <v/>
      </c>
      <c r="T90" s="1" t="str">
        <f> IF(ISBLANK(B90), "", COUNTIF(Volunteer_Import!H90, "*6am - 8am*"))</f>
        <v/>
      </c>
      <c r="U90" s="19" t="str">
        <f> IF(ISBLANK(B90), "", COUNTIF(Volunteer_Import!H90, "*8am - 12pm*"))</f>
        <v/>
      </c>
      <c r="V90" s="19" t="str">
        <f> IF(ISBLANK(B90), "", COUNTIF(Volunteer_Import!H90, "*12pm - 3pm*"))</f>
        <v/>
      </c>
      <c r="W90" s="19" t="str">
        <f> IF(ISBLANK(B90), "", COUNTIF(Volunteer_Import!H90, "*3pm - 6pm*"))</f>
        <v/>
      </c>
      <c r="X90" s="19" t="str">
        <f> IF(ISBLANK(B90), "", COUNTIF(Volunteer_Import!H90, "*6pm - 9pm*"))</f>
        <v/>
      </c>
      <c r="Y90" s="19" t="str">
        <f> IF(ISBLANK(B90), "", COUNTIF(Volunteer_Import!H90, "*9pm - 11pm*"))</f>
        <v/>
      </c>
    </row>
    <row r="91">
      <c r="A91" s="1" t="str">
        <f t="array" ref="A91">IF(ISBLANK(B91), "", concatenate("V", ROW()))</f>
        <v/>
      </c>
      <c r="B91" s="1" t="str">
        <f>IFERROR(__xludf.DUMMYFUNCTION(" QUERY(Volunteer_Import!A91:H91, ""Select B"")"),"")</f>
        <v/>
      </c>
      <c r="C91" s="1" t="str">
        <f>IFERROR(__xludf.DUMMYFUNCTION(" IF(ISBLANK(B91), """", QUERY(Volunteer_Import!B91:I91, ""Select C""))"),"")</f>
        <v/>
      </c>
      <c r="D91" s="1" t="str">
        <f>IFERROR(__xludf.DUMMYFUNCTION(" IF(ISBLANK(B91), """", QUERY(Volunteer_Import!B91:I91, ""Select D""))"),"")</f>
        <v/>
      </c>
      <c r="E91" s="1" t="str">
        <f>IFERROR(__xludf.DUMMYFUNCTION(" IF(ISBLANK(B91), """", QUERY(Volunteer_Import!B91:I91, ""Select E""))"),"")</f>
        <v/>
      </c>
      <c r="F91" s="9" t="str">
        <f> IF(ISBLANK(B91), "", COUNTIF(Volunteer_Import!F91, "*Central Berkeley Trader Joe’s*"))</f>
        <v/>
      </c>
      <c r="G91" s="1" t="str">
        <f> IF(ISBLANK(B91), "", COUNTIF(Volunteer_Import!F91, "*North Berkeley Safeway*"))</f>
        <v/>
      </c>
      <c r="H91" s="1" t="str">
        <f> IF(ISBLANK(B91), "", COUNTIF(Volunteer_Import!F91, "*North Berkeley Trader Joe’s*"))</f>
        <v/>
      </c>
      <c r="I91" s="9" t="str">
        <f> IF(ISBLANK(B91), "", COUNTIF(Volunteer_Import!F91, "*South Berkeley Berkeley Bowl*"))</f>
        <v/>
      </c>
      <c r="J91" s="1" t="str">
        <f> IF(ISBLANK(B91), "", COUNTIF(Volunteer_Import!F91, "*South Berkeley/Oakland Safeway*"))</f>
        <v/>
      </c>
      <c r="K91" s="1" t="str">
        <f> IF(ISBLANK(B91), "", COUNTIF(Volunteer_Import!F91, "*Southwest Berkeley Berkeley Bowl*"))</f>
        <v/>
      </c>
      <c r="L91" s="1" t="str">
        <f> IF(ISBLANK(B91), "", COUNTIF(Volunteer_Import!F91, "*Other (open to local stores unlisted above)*"))</f>
        <v/>
      </c>
      <c r="M91" s="19" t="str">
        <f> IF(ISBLANK(B91), "", COUNTIF(Volunteer_Import!G91, "*Monday*"))</f>
        <v/>
      </c>
      <c r="N91" s="19" t="str">
        <f> IF(ISBLANK(B91), "", COUNTIF(Volunteer_Import!G91, "*Tuesday*"))</f>
        <v/>
      </c>
      <c r="O91" s="19" t="str">
        <f> IF(ISBLANK(B91), "", COUNTIF(Volunteer_Import!G91, "*Wednesday*"))</f>
        <v/>
      </c>
      <c r="P91" s="19" t="str">
        <f> IF(ISBLANK(B91), "", COUNTIF(Volunteer_Import!G91, "*Thursday*"))</f>
        <v/>
      </c>
      <c r="Q91" s="19" t="str">
        <f> IF(ISBLANK(B91), "", COUNTIF(Volunteer_Import!G91, "*Friday*"))</f>
        <v/>
      </c>
      <c r="R91" s="19" t="str">
        <f> IF(ISBLANK(B91), "", COUNTIF(Volunteer_Import!G91, "*Saturday*"))</f>
        <v/>
      </c>
      <c r="S91" s="19" t="str">
        <f> IF(ISBLANK(B91), "", COUNTIF(Volunteer_Import!G91, "*Sunday*"))</f>
        <v/>
      </c>
      <c r="T91" s="1" t="str">
        <f> IF(ISBLANK(B91), "", COUNTIF(Volunteer_Import!H91, "*6am - 8am*"))</f>
        <v/>
      </c>
      <c r="U91" s="19" t="str">
        <f> IF(ISBLANK(B91), "", COUNTIF(Volunteer_Import!H91, "*8am - 12pm*"))</f>
        <v/>
      </c>
      <c r="V91" s="19" t="str">
        <f> IF(ISBLANK(B91), "", COUNTIF(Volunteer_Import!H91, "*12pm - 3pm*"))</f>
        <v/>
      </c>
      <c r="W91" s="19" t="str">
        <f> IF(ISBLANK(B91), "", COUNTIF(Volunteer_Import!H91, "*3pm - 6pm*"))</f>
        <v/>
      </c>
      <c r="X91" s="19" t="str">
        <f> IF(ISBLANK(B91), "", COUNTIF(Volunteer_Import!H91, "*6pm - 9pm*"))</f>
        <v/>
      </c>
      <c r="Y91" s="19" t="str">
        <f> IF(ISBLANK(B91), "", COUNTIF(Volunteer_Import!H91, "*9pm - 11pm*"))</f>
        <v/>
      </c>
    </row>
    <row r="92">
      <c r="A92" s="1" t="str">
        <f t="array" ref="A92">IF(ISBLANK(B92), "", concatenate("V", ROW()))</f>
        <v/>
      </c>
      <c r="B92" s="1" t="str">
        <f>IFERROR(__xludf.DUMMYFUNCTION(" QUERY(Volunteer_Import!A92:H92, ""Select B"")"),"")</f>
        <v/>
      </c>
      <c r="C92" s="1" t="str">
        <f>IFERROR(__xludf.DUMMYFUNCTION(" IF(ISBLANK(B92), """", QUERY(Volunteer_Import!B92:I92, ""Select C""))"),"")</f>
        <v/>
      </c>
      <c r="D92" s="1" t="str">
        <f>IFERROR(__xludf.DUMMYFUNCTION(" IF(ISBLANK(B92), """", QUERY(Volunteer_Import!B92:I92, ""Select D""))"),"")</f>
        <v/>
      </c>
      <c r="E92" s="1" t="str">
        <f>IFERROR(__xludf.DUMMYFUNCTION(" IF(ISBLANK(B92), """", QUERY(Volunteer_Import!B92:I92, ""Select E""))"),"")</f>
        <v/>
      </c>
      <c r="F92" s="9" t="str">
        <f> IF(ISBLANK(B92), "", COUNTIF(Volunteer_Import!F92, "*Central Berkeley Trader Joe’s*"))</f>
        <v/>
      </c>
      <c r="G92" s="1" t="str">
        <f> IF(ISBLANK(B92), "", COUNTIF(Volunteer_Import!F92, "*North Berkeley Safeway*"))</f>
        <v/>
      </c>
      <c r="H92" s="1" t="str">
        <f> IF(ISBLANK(B92), "", COUNTIF(Volunteer_Import!F92, "*North Berkeley Trader Joe’s*"))</f>
        <v/>
      </c>
      <c r="I92" s="9" t="str">
        <f> IF(ISBLANK(B92), "", COUNTIF(Volunteer_Import!F92, "*South Berkeley Berkeley Bowl*"))</f>
        <v/>
      </c>
      <c r="J92" s="1" t="str">
        <f> IF(ISBLANK(B92), "", COUNTIF(Volunteer_Import!F92, "*South Berkeley/Oakland Safeway*"))</f>
        <v/>
      </c>
      <c r="K92" s="1" t="str">
        <f> IF(ISBLANK(B92), "", COUNTIF(Volunteer_Import!F92, "*Southwest Berkeley Berkeley Bowl*"))</f>
        <v/>
      </c>
      <c r="L92" s="1" t="str">
        <f> IF(ISBLANK(B92), "", COUNTIF(Volunteer_Import!F92, "*Other (open to local stores unlisted above)*"))</f>
        <v/>
      </c>
      <c r="M92" s="19" t="str">
        <f> IF(ISBLANK(B92), "", COUNTIF(Volunteer_Import!G92, "*Monday*"))</f>
        <v/>
      </c>
      <c r="N92" s="19" t="str">
        <f> IF(ISBLANK(B92), "", COUNTIF(Volunteer_Import!G92, "*Tuesday*"))</f>
        <v/>
      </c>
      <c r="O92" s="19" t="str">
        <f> IF(ISBLANK(B92), "", COUNTIF(Volunteer_Import!G92, "*Wednesday*"))</f>
        <v/>
      </c>
      <c r="P92" s="19" t="str">
        <f> IF(ISBLANK(B92), "", COUNTIF(Volunteer_Import!G92, "*Thursday*"))</f>
        <v/>
      </c>
      <c r="Q92" s="19" t="str">
        <f> IF(ISBLANK(B92), "", COUNTIF(Volunteer_Import!G92, "*Friday*"))</f>
        <v/>
      </c>
      <c r="R92" s="19" t="str">
        <f> IF(ISBLANK(B92), "", COUNTIF(Volunteer_Import!G92, "*Saturday*"))</f>
        <v/>
      </c>
      <c r="S92" s="19" t="str">
        <f> IF(ISBLANK(B92), "", COUNTIF(Volunteer_Import!G92, "*Sunday*"))</f>
        <v/>
      </c>
      <c r="T92" s="1" t="str">
        <f> IF(ISBLANK(B92), "", COUNTIF(Volunteer_Import!H92, "*6am - 8am*"))</f>
        <v/>
      </c>
      <c r="U92" s="19" t="str">
        <f> IF(ISBLANK(B92), "", COUNTIF(Volunteer_Import!H92, "*8am - 12pm*"))</f>
        <v/>
      </c>
      <c r="V92" s="19" t="str">
        <f> IF(ISBLANK(B92), "", COUNTIF(Volunteer_Import!H92, "*12pm - 3pm*"))</f>
        <v/>
      </c>
      <c r="W92" s="19" t="str">
        <f> IF(ISBLANK(B92), "", COUNTIF(Volunteer_Import!H92, "*3pm - 6pm*"))</f>
        <v/>
      </c>
      <c r="X92" s="19" t="str">
        <f> IF(ISBLANK(B92), "", COUNTIF(Volunteer_Import!H92, "*6pm - 9pm*"))</f>
        <v/>
      </c>
      <c r="Y92" s="19" t="str">
        <f> IF(ISBLANK(B92), "", COUNTIF(Volunteer_Import!H92, "*9pm - 11pm*"))</f>
        <v/>
      </c>
    </row>
    <row r="93">
      <c r="A93" s="1" t="str">
        <f t="array" ref="A93">IF(ISBLANK(B93), "", concatenate("V", ROW()))</f>
        <v/>
      </c>
      <c r="B93" s="1" t="str">
        <f>IFERROR(__xludf.DUMMYFUNCTION(" QUERY(Volunteer_Import!A93:H93, ""Select B"")"),"")</f>
        <v/>
      </c>
      <c r="C93" s="1" t="str">
        <f>IFERROR(__xludf.DUMMYFUNCTION(" IF(ISBLANK(B93), """", QUERY(Volunteer_Import!B93:I93, ""Select C""))"),"")</f>
        <v/>
      </c>
      <c r="D93" s="1" t="str">
        <f>IFERROR(__xludf.DUMMYFUNCTION(" IF(ISBLANK(B93), """", QUERY(Volunteer_Import!B93:I93, ""Select D""))"),"")</f>
        <v/>
      </c>
      <c r="E93" s="1" t="str">
        <f>IFERROR(__xludf.DUMMYFUNCTION(" IF(ISBLANK(B93), """", QUERY(Volunteer_Import!B93:I93, ""Select E""))"),"")</f>
        <v/>
      </c>
      <c r="F93" s="9" t="str">
        <f> IF(ISBLANK(B93), "", COUNTIF(Volunteer_Import!F93, "*Central Berkeley Trader Joe’s*"))</f>
        <v/>
      </c>
      <c r="G93" s="1" t="str">
        <f> IF(ISBLANK(B93), "", COUNTIF(Volunteer_Import!F93, "*North Berkeley Safeway*"))</f>
        <v/>
      </c>
      <c r="H93" s="1" t="str">
        <f> IF(ISBLANK(B93), "", COUNTIF(Volunteer_Import!F93, "*North Berkeley Trader Joe’s*"))</f>
        <v/>
      </c>
      <c r="I93" s="9" t="str">
        <f> IF(ISBLANK(B93), "", COUNTIF(Volunteer_Import!F93, "*South Berkeley Berkeley Bowl*"))</f>
        <v/>
      </c>
      <c r="J93" s="1" t="str">
        <f> IF(ISBLANK(B93), "", COUNTIF(Volunteer_Import!F93, "*South Berkeley/Oakland Safeway*"))</f>
        <v/>
      </c>
      <c r="K93" s="1" t="str">
        <f> IF(ISBLANK(B93), "", COUNTIF(Volunteer_Import!F93, "*Southwest Berkeley Berkeley Bowl*"))</f>
        <v/>
      </c>
      <c r="L93" s="1" t="str">
        <f> IF(ISBLANK(B93), "", COUNTIF(Volunteer_Import!F93, "*Other (open to local stores unlisted above)*"))</f>
        <v/>
      </c>
      <c r="M93" s="19" t="str">
        <f> IF(ISBLANK(B93), "", COUNTIF(Volunteer_Import!G93, "*Monday*"))</f>
        <v/>
      </c>
      <c r="N93" s="19" t="str">
        <f> IF(ISBLANK(B93), "", COUNTIF(Volunteer_Import!G93, "*Tuesday*"))</f>
        <v/>
      </c>
      <c r="O93" s="19" t="str">
        <f> IF(ISBLANK(B93), "", COUNTIF(Volunteer_Import!G93, "*Wednesday*"))</f>
        <v/>
      </c>
      <c r="P93" s="19" t="str">
        <f> IF(ISBLANK(B93), "", COUNTIF(Volunteer_Import!G93, "*Thursday*"))</f>
        <v/>
      </c>
      <c r="Q93" s="19" t="str">
        <f> IF(ISBLANK(B93), "", COUNTIF(Volunteer_Import!G93, "*Friday*"))</f>
        <v/>
      </c>
      <c r="R93" s="19" t="str">
        <f> IF(ISBLANK(B93), "", COUNTIF(Volunteer_Import!G93, "*Saturday*"))</f>
        <v/>
      </c>
      <c r="S93" s="19" t="str">
        <f> IF(ISBLANK(B93), "", COUNTIF(Volunteer_Import!G93, "*Sunday*"))</f>
        <v/>
      </c>
      <c r="T93" s="1" t="str">
        <f> IF(ISBLANK(B93), "", COUNTIF(Volunteer_Import!H93, "*6am - 8am*"))</f>
        <v/>
      </c>
      <c r="U93" s="19" t="str">
        <f> IF(ISBLANK(B93), "", COUNTIF(Volunteer_Import!H93, "*8am - 12pm*"))</f>
        <v/>
      </c>
      <c r="V93" s="19" t="str">
        <f> IF(ISBLANK(B93), "", COUNTIF(Volunteer_Import!H93, "*12pm - 3pm*"))</f>
        <v/>
      </c>
      <c r="W93" s="19" t="str">
        <f> IF(ISBLANK(B93), "", COUNTIF(Volunteer_Import!H93, "*3pm - 6pm*"))</f>
        <v/>
      </c>
      <c r="X93" s="19" t="str">
        <f> IF(ISBLANK(B93), "", COUNTIF(Volunteer_Import!H93, "*6pm - 9pm*"))</f>
        <v/>
      </c>
      <c r="Y93" s="19" t="str">
        <f> IF(ISBLANK(B93), "", COUNTIF(Volunteer_Import!H93, "*9pm - 11pm*"))</f>
        <v/>
      </c>
    </row>
    <row r="94">
      <c r="A94" s="1" t="str">
        <f t="array" ref="A94">IF(ISBLANK(B94), "", concatenate("V", ROW()))</f>
        <v/>
      </c>
      <c r="B94" s="1" t="str">
        <f>IFERROR(__xludf.DUMMYFUNCTION(" QUERY(Volunteer_Import!A94:H94, ""Select B"")"),"")</f>
        <v/>
      </c>
      <c r="C94" s="1" t="str">
        <f>IFERROR(__xludf.DUMMYFUNCTION(" IF(ISBLANK(B94), """", QUERY(Volunteer_Import!B94:I94, ""Select C""))"),"")</f>
        <v/>
      </c>
      <c r="D94" s="1" t="str">
        <f>IFERROR(__xludf.DUMMYFUNCTION(" IF(ISBLANK(B94), """", QUERY(Volunteer_Import!B94:I94, ""Select D""))"),"")</f>
        <v/>
      </c>
      <c r="E94" s="1" t="str">
        <f>IFERROR(__xludf.DUMMYFUNCTION(" IF(ISBLANK(B94), """", QUERY(Volunteer_Import!B94:I94, ""Select E""))"),"")</f>
        <v/>
      </c>
      <c r="F94" s="9" t="str">
        <f> IF(ISBLANK(B94), "", COUNTIF(Volunteer_Import!F94, "*Central Berkeley Trader Joe’s*"))</f>
        <v/>
      </c>
      <c r="G94" s="1" t="str">
        <f> IF(ISBLANK(B94), "", COUNTIF(Volunteer_Import!F94, "*North Berkeley Safeway*"))</f>
        <v/>
      </c>
      <c r="H94" s="1" t="str">
        <f> IF(ISBLANK(B94), "", COUNTIF(Volunteer_Import!F94, "*North Berkeley Trader Joe’s*"))</f>
        <v/>
      </c>
      <c r="I94" s="9" t="str">
        <f> IF(ISBLANK(B94), "", COUNTIF(Volunteer_Import!F94, "*South Berkeley Berkeley Bowl*"))</f>
        <v/>
      </c>
      <c r="J94" s="1" t="str">
        <f> IF(ISBLANK(B94), "", COUNTIF(Volunteer_Import!F94, "*South Berkeley/Oakland Safeway*"))</f>
        <v/>
      </c>
      <c r="K94" s="1" t="str">
        <f> IF(ISBLANK(B94), "", COUNTIF(Volunteer_Import!F94, "*Southwest Berkeley Berkeley Bowl*"))</f>
        <v/>
      </c>
      <c r="L94" s="1" t="str">
        <f> IF(ISBLANK(B94), "", COUNTIF(Volunteer_Import!F94, "*Other (open to local stores unlisted above)*"))</f>
        <v/>
      </c>
      <c r="M94" s="19" t="str">
        <f> IF(ISBLANK(B94), "", COUNTIF(Volunteer_Import!G94, "*Monday*"))</f>
        <v/>
      </c>
      <c r="N94" s="19" t="str">
        <f> IF(ISBLANK(B94), "", COUNTIF(Volunteer_Import!G94, "*Tuesday*"))</f>
        <v/>
      </c>
      <c r="O94" s="19" t="str">
        <f> IF(ISBLANK(B94), "", COUNTIF(Volunteer_Import!G94, "*Wednesday*"))</f>
        <v/>
      </c>
      <c r="P94" s="19" t="str">
        <f> IF(ISBLANK(B94), "", COUNTIF(Volunteer_Import!G94, "*Thursday*"))</f>
        <v/>
      </c>
      <c r="Q94" s="19" t="str">
        <f> IF(ISBLANK(B94), "", COUNTIF(Volunteer_Import!G94, "*Friday*"))</f>
        <v/>
      </c>
      <c r="R94" s="19" t="str">
        <f> IF(ISBLANK(B94), "", COUNTIF(Volunteer_Import!G94, "*Saturday*"))</f>
        <v/>
      </c>
      <c r="S94" s="19" t="str">
        <f> IF(ISBLANK(B94), "", COUNTIF(Volunteer_Import!G94, "*Sunday*"))</f>
        <v/>
      </c>
      <c r="T94" s="1" t="str">
        <f> IF(ISBLANK(B94), "", COUNTIF(Volunteer_Import!H94, "*6am - 8am*"))</f>
        <v/>
      </c>
      <c r="U94" s="19" t="str">
        <f> IF(ISBLANK(B94), "", COUNTIF(Volunteer_Import!H94, "*8am - 12pm*"))</f>
        <v/>
      </c>
      <c r="V94" s="19" t="str">
        <f> IF(ISBLANK(B94), "", COUNTIF(Volunteer_Import!H94, "*12pm - 3pm*"))</f>
        <v/>
      </c>
      <c r="W94" s="19" t="str">
        <f> IF(ISBLANK(B94), "", COUNTIF(Volunteer_Import!H94, "*3pm - 6pm*"))</f>
        <v/>
      </c>
      <c r="X94" s="19" t="str">
        <f> IF(ISBLANK(B94), "", COUNTIF(Volunteer_Import!H94, "*6pm - 9pm*"))</f>
        <v/>
      </c>
      <c r="Y94" s="19" t="str">
        <f> IF(ISBLANK(B94), "", COUNTIF(Volunteer_Import!H94, "*9pm - 11pm*"))</f>
        <v/>
      </c>
    </row>
    <row r="95">
      <c r="A95" s="1" t="str">
        <f t="array" ref="A95">IF(ISBLANK(B95), "", concatenate("V", ROW()))</f>
        <v/>
      </c>
      <c r="B95" s="1" t="str">
        <f>IFERROR(__xludf.DUMMYFUNCTION(" QUERY(Volunteer_Import!A95:H95, ""Select B"")"),"")</f>
        <v/>
      </c>
      <c r="C95" s="1" t="str">
        <f>IFERROR(__xludf.DUMMYFUNCTION(" IF(ISBLANK(B95), """", QUERY(Volunteer_Import!B95:I95, ""Select C""))"),"")</f>
        <v/>
      </c>
      <c r="D95" s="1" t="str">
        <f>IFERROR(__xludf.DUMMYFUNCTION(" IF(ISBLANK(B95), """", QUERY(Volunteer_Import!B95:I95, ""Select D""))"),"")</f>
        <v/>
      </c>
      <c r="E95" s="1" t="str">
        <f>IFERROR(__xludf.DUMMYFUNCTION(" IF(ISBLANK(B95), """", QUERY(Volunteer_Import!B95:I95, ""Select E""))"),"")</f>
        <v/>
      </c>
      <c r="F95" s="9" t="str">
        <f> IF(ISBLANK(B95), "", COUNTIF(Volunteer_Import!F95, "*Central Berkeley Trader Joe’s*"))</f>
        <v/>
      </c>
      <c r="G95" s="1" t="str">
        <f> IF(ISBLANK(B95), "", COUNTIF(Volunteer_Import!F95, "*North Berkeley Safeway*"))</f>
        <v/>
      </c>
      <c r="H95" s="1" t="str">
        <f> IF(ISBLANK(B95), "", COUNTIF(Volunteer_Import!F95, "*North Berkeley Trader Joe’s*"))</f>
        <v/>
      </c>
      <c r="I95" s="9" t="str">
        <f> IF(ISBLANK(B95), "", COUNTIF(Volunteer_Import!F95, "*South Berkeley Berkeley Bowl*"))</f>
        <v/>
      </c>
      <c r="J95" s="1" t="str">
        <f> IF(ISBLANK(B95), "", COUNTIF(Volunteer_Import!F95, "*South Berkeley/Oakland Safeway*"))</f>
        <v/>
      </c>
      <c r="K95" s="1" t="str">
        <f> IF(ISBLANK(B95), "", COUNTIF(Volunteer_Import!F95, "*Southwest Berkeley Berkeley Bowl*"))</f>
        <v/>
      </c>
      <c r="L95" s="1" t="str">
        <f> IF(ISBLANK(B95), "", COUNTIF(Volunteer_Import!F95, "*Other (open to local stores unlisted above)*"))</f>
        <v/>
      </c>
      <c r="M95" s="19" t="str">
        <f> IF(ISBLANK(B95), "", COUNTIF(Volunteer_Import!G95, "*Monday*"))</f>
        <v/>
      </c>
      <c r="N95" s="19" t="str">
        <f> IF(ISBLANK(B95), "", COUNTIF(Volunteer_Import!G95, "*Tuesday*"))</f>
        <v/>
      </c>
      <c r="O95" s="19" t="str">
        <f> IF(ISBLANK(B95), "", COUNTIF(Volunteer_Import!G95, "*Wednesday*"))</f>
        <v/>
      </c>
      <c r="P95" s="19" t="str">
        <f> IF(ISBLANK(B95), "", COUNTIF(Volunteer_Import!G95, "*Thursday*"))</f>
        <v/>
      </c>
      <c r="Q95" s="19" t="str">
        <f> IF(ISBLANK(B95), "", COUNTIF(Volunteer_Import!G95, "*Friday*"))</f>
        <v/>
      </c>
      <c r="R95" s="19" t="str">
        <f> IF(ISBLANK(B95), "", COUNTIF(Volunteer_Import!G95, "*Saturday*"))</f>
        <v/>
      </c>
      <c r="S95" s="19" t="str">
        <f> IF(ISBLANK(B95), "", COUNTIF(Volunteer_Import!G95, "*Sunday*"))</f>
        <v/>
      </c>
      <c r="T95" s="1" t="str">
        <f> IF(ISBLANK(B95), "", COUNTIF(Volunteer_Import!H95, "*6am - 8am*"))</f>
        <v/>
      </c>
      <c r="U95" s="19" t="str">
        <f> IF(ISBLANK(B95), "", COUNTIF(Volunteer_Import!H95, "*8am - 12pm*"))</f>
        <v/>
      </c>
      <c r="V95" s="19" t="str">
        <f> IF(ISBLANK(B95), "", COUNTIF(Volunteer_Import!H95, "*12pm - 3pm*"))</f>
        <v/>
      </c>
      <c r="W95" s="19" t="str">
        <f> IF(ISBLANK(B95), "", COUNTIF(Volunteer_Import!H95, "*3pm - 6pm*"))</f>
        <v/>
      </c>
      <c r="X95" s="19" t="str">
        <f> IF(ISBLANK(B95), "", COUNTIF(Volunteer_Import!H95, "*6pm - 9pm*"))</f>
        <v/>
      </c>
      <c r="Y95" s="19" t="str">
        <f> IF(ISBLANK(B95), "", COUNTIF(Volunteer_Import!H95, "*9pm - 11pm*"))</f>
        <v/>
      </c>
    </row>
    <row r="96">
      <c r="A96" s="1" t="str">
        <f t="array" ref="A96">IF(ISBLANK(B96), "", concatenate("V", ROW()))</f>
        <v/>
      </c>
      <c r="B96" s="1" t="str">
        <f>IFERROR(__xludf.DUMMYFUNCTION(" QUERY(Volunteer_Import!A96:H96, ""Select B"")"),"")</f>
        <v/>
      </c>
      <c r="C96" s="1" t="str">
        <f>IFERROR(__xludf.DUMMYFUNCTION(" IF(ISBLANK(B96), """", QUERY(Volunteer_Import!B96:I96, ""Select C""))"),"")</f>
        <v/>
      </c>
      <c r="D96" s="1" t="str">
        <f>IFERROR(__xludf.DUMMYFUNCTION(" IF(ISBLANK(B96), """", QUERY(Volunteer_Import!B96:I96, ""Select D""))"),"")</f>
        <v/>
      </c>
      <c r="E96" s="1" t="str">
        <f>IFERROR(__xludf.DUMMYFUNCTION(" IF(ISBLANK(B96), """", QUERY(Volunteer_Import!B96:I96, ""Select E""))"),"")</f>
        <v/>
      </c>
      <c r="F96" s="9" t="str">
        <f> IF(ISBLANK(B96), "", COUNTIF(Volunteer_Import!F96, "*Central Berkeley Trader Joe’s*"))</f>
        <v/>
      </c>
      <c r="G96" s="1" t="str">
        <f> IF(ISBLANK(B96), "", COUNTIF(Volunteer_Import!F96, "*North Berkeley Safeway*"))</f>
        <v/>
      </c>
      <c r="H96" s="1" t="str">
        <f> IF(ISBLANK(B96), "", COUNTIF(Volunteer_Import!F96, "*North Berkeley Trader Joe’s*"))</f>
        <v/>
      </c>
      <c r="I96" s="9" t="str">
        <f> IF(ISBLANK(B96), "", COUNTIF(Volunteer_Import!F96, "*South Berkeley Berkeley Bowl*"))</f>
        <v/>
      </c>
      <c r="J96" s="1" t="str">
        <f> IF(ISBLANK(B96), "", COUNTIF(Volunteer_Import!F96, "*South Berkeley/Oakland Safeway*"))</f>
        <v/>
      </c>
      <c r="K96" s="1" t="str">
        <f> IF(ISBLANK(B96), "", COUNTIF(Volunteer_Import!F96, "*Southwest Berkeley Berkeley Bowl*"))</f>
        <v/>
      </c>
      <c r="L96" s="1" t="str">
        <f> IF(ISBLANK(B96), "", COUNTIF(Volunteer_Import!F96, "*Other (open to local stores unlisted above)*"))</f>
        <v/>
      </c>
      <c r="M96" s="19" t="str">
        <f> IF(ISBLANK(B96), "", COUNTIF(Volunteer_Import!G96, "*Monday*"))</f>
        <v/>
      </c>
      <c r="N96" s="19" t="str">
        <f> IF(ISBLANK(B96), "", COUNTIF(Volunteer_Import!G96, "*Tuesday*"))</f>
        <v/>
      </c>
      <c r="O96" s="19" t="str">
        <f> IF(ISBLANK(B96), "", COUNTIF(Volunteer_Import!G96, "*Wednesday*"))</f>
        <v/>
      </c>
      <c r="P96" s="19" t="str">
        <f> IF(ISBLANK(B96), "", COUNTIF(Volunteer_Import!G96, "*Thursday*"))</f>
        <v/>
      </c>
      <c r="Q96" s="19" t="str">
        <f> IF(ISBLANK(B96), "", COUNTIF(Volunteer_Import!G96, "*Friday*"))</f>
        <v/>
      </c>
      <c r="R96" s="19" t="str">
        <f> IF(ISBLANK(B96), "", COUNTIF(Volunteer_Import!G96, "*Saturday*"))</f>
        <v/>
      </c>
      <c r="S96" s="19" t="str">
        <f> IF(ISBLANK(B96), "", COUNTIF(Volunteer_Import!G96, "*Sunday*"))</f>
        <v/>
      </c>
      <c r="T96" s="1" t="str">
        <f> IF(ISBLANK(B96), "", COUNTIF(Volunteer_Import!H96, "*6am - 8am*"))</f>
        <v/>
      </c>
      <c r="U96" s="19" t="str">
        <f> IF(ISBLANK(B96), "", COUNTIF(Volunteer_Import!H96, "*8am - 12pm*"))</f>
        <v/>
      </c>
      <c r="V96" s="19" t="str">
        <f> IF(ISBLANK(B96), "", COUNTIF(Volunteer_Import!H96, "*12pm - 3pm*"))</f>
        <v/>
      </c>
      <c r="W96" s="19" t="str">
        <f> IF(ISBLANK(B96), "", COUNTIF(Volunteer_Import!H96, "*3pm - 6pm*"))</f>
        <v/>
      </c>
      <c r="X96" s="19" t="str">
        <f> IF(ISBLANK(B96), "", COUNTIF(Volunteer_Import!H96, "*6pm - 9pm*"))</f>
        <v/>
      </c>
      <c r="Y96" s="19" t="str">
        <f> IF(ISBLANK(B96), "", COUNTIF(Volunteer_Import!H96, "*9pm - 11pm*"))</f>
        <v/>
      </c>
    </row>
    <row r="97">
      <c r="A97" s="1" t="str">
        <f t="array" ref="A97">IF(ISBLANK(B97), "", concatenate("V", ROW()))</f>
        <v/>
      </c>
      <c r="B97" s="1" t="str">
        <f>IFERROR(__xludf.DUMMYFUNCTION(" QUERY(Volunteer_Import!A97:H97, ""Select B"")"),"")</f>
        <v/>
      </c>
      <c r="C97" s="1" t="str">
        <f>IFERROR(__xludf.DUMMYFUNCTION(" IF(ISBLANK(B97), """", QUERY(Volunteer_Import!B97:I97, ""Select C""))"),"")</f>
        <v/>
      </c>
      <c r="D97" s="1" t="str">
        <f>IFERROR(__xludf.DUMMYFUNCTION(" IF(ISBLANK(B97), """", QUERY(Volunteer_Import!B97:I97, ""Select D""))"),"")</f>
        <v/>
      </c>
      <c r="E97" s="1" t="str">
        <f>IFERROR(__xludf.DUMMYFUNCTION(" IF(ISBLANK(B97), """", QUERY(Volunteer_Import!B97:I97, ""Select E""))"),"")</f>
        <v/>
      </c>
      <c r="F97" s="9" t="str">
        <f> IF(ISBLANK(B97), "", COUNTIF(Volunteer_Import!F97, "*Central Berkeley Trader Joe’s*"))</f>
        <v/>
      </c>
      <c r="G97" s="1" t="str">
        <f> IF(ISBLANK(B97), "", COUNTIF(Volunteer_Import!F97, "*North Berkeley Safeway*"))</f>
        <v/>
      </c>
      <c r="H97" s="1" t="str">
        <f> IF(ISBLANK(B97), "", COUNTIF(Volunteer_Import!F97, "*North Berkeley Trader Joe’s*"))</f>
        <v/>
      </c>
      <c r="I97" s="9" t="str">
        <f> IF(ISBLANK(B97), "", COUNTIF(Volunteer_Import!F97, "*South Berkeley Berkeley Bowl*"))</f>
        <v/>
      </c>
      <c r="J97" s="1" t="str">
        <f> IF(ISBLANK(B97), "", COUNTIF(Volunteer_Import!F97, "*South Berkeley/Oakland Safeway*"))</f>
        <v/>
      </c>
      <c r="K97" s="1" t="str">
        <f> IF(ISBLANK(B97), "", COUNTIF(Volunteer_Import!F97, "*Southwest Berkeley Berkeley Bowl*"))</f>
        <v/>
      </c>
      <c r="L97" s="1" t="str">
        <f> IF(ISBLANK(B97), "", COUNTIF(Volunteer_Import!F97, "*Other (open to local stores unlisted above)*"))</f>
        <v/>
      </c>
      <c r="M97" s="19" t="str">
        <f> IF(ISBLANK(B97), "", COUNTIF(Volunteer_Import!G97, "*Monday*"))</f>
        <v/>
      </c>
      <c r="N97" s="19" t="str">
        <f> IF(ISBLANK(B97), "", COUNTIF(Volunteer_Import!G97, "*Tuesday*"))</f>
        <v/>
      </c>
      <c r="O97" s="19" t="str">
        <f> IF(ISBLANK(B97), "", COUNTIF(Volunteer_Import!G97, "*Wednesday*"))</f>
        <v/>
      </c>
      <c r="P97" s="19" t="str">
        <f> IF(ISBLANK(B97), "", COUNTIF(Volunteer_Import!G97, "*Thursday*"))</f>
        <v/>
      </c>
      <c r="Q97" s="19" t="str">
        <f> IF(ISBLANK(B97), "", COUNTIF(Volunteer_Import!G97, "*Friday*"))</f>
        <v/>
      </c>
      <c r="R97" s="19" t="str">
        <f> IF(ISBLANK(B97), "", COUNTIF(Volunteer_Import!G97, "*Saturday*"))</f>
        <v/>
      </c>
      <c r="S97" s="19" t="str">
        <f> IF(ISBLANK(B97), "", COUNTIF(Volunteer_Import!G97, "*Sunday*"))</f>
        <v/>
      </c>
      <c r="T97" s="1" t="str">
        <f> IF(ISBLANK(B97), "", COUNTIF(Volunteer_Import!H97, "*6am - 8am*"))</f>
        <v/>
      </c>
      <c r="U97" s="19" t="str">
        <f> IF(ISBLANK(B97), "", COUNTIF(Volunteer_Import!H97, "*8am - 12pm*"))</f>
        <v/>
      </c>
      <c r="V97" s="19" t="str">
        <f> IF(ISBLANK(B97), "", COUNTIF(Volunteer_Import!H97, "*12pm - 3pm*"))</f>
        <v/>
      </c>
      <c r="W97" s="19" t="str">
        <f> IF(ISBLANK(B97), "", COUNTIF(Volunteer_Import!H97, "*3pm - 6pm*"))</f>
        <v/>
      </c>
      <c r="X97" s="19" t="str">
        <f> IF(ISBLANK(B97), "", COUNTIF(Volunteer_Import!H97, "*6pm - 9pm*"))</f>
        <v/>
      </c>
      <c r="Y97" s="19" t="str">
        <f> IF(ISBLANK(B97), "", COUNTIF(Volunteer_Import!H97, "*9pm - 11pm*"))</f>
        <v/>
      </c>
    </row>
    <row r="98">
      <c r="A98" s="1" t="str">
        <f t="array" ref="A98">IF(ISBLANK(B98), "", concatenate("V", ROW()))</f>
        <v/>
      </c>
      <c r="B98" s="1" t="str">
        <f>IFERROR(__xludf.DUMMYFUNCTION(" QUERY(Volunteer_Import!A98:H98, ""Select B"")"),"")</f>
        <v/>
      </c>
      <c r="C98" s="1" t="str">
        <f>IFERROR(__xludf.DUMMYFUNCTION(" IF(ISBLANK(B98), """", QUERY(Volunteer_Import!B98:I98, ""Select C""))"),"")</f>
        <v/>
      </c>
      <c r="D98" s="1" t="str">
        <f>IFERROR(__xludf.DUMMYFUNCTION(" IF(ISBLANK(B98), """", QUERY(Volunteer_Import!B98:I98, ""Select D""))"),"")</f>
        <v/>
      </c>
      <c r="E98" s="1" t="str">
        <f>IFERROR(__xludf.DUMMYFUNCTION(" IF(ISBLANK(B98), """", QUERY(Volunteer_Import!B98:I98, ""Select E""))"),"")</f>
        <v/>
      </c>
      <c r="F98" s="9" t="str">
        <f> IF(ISBLANK(B98), "", COUNTIF(Volunteer_Import!F98, "*Central Berkeley Trader Joe’s*"))</f>
        <v/>
      </c>
      <c r="G98" s="1" t="str">
        <f> IF(ISBLANK(B98), "", COUNTIF(Volunteer_Import!F98, "*North Berkeley Safeway*"))</f>
        <v/>
      </c>
      <c r="H98" s="1" t="str">
        <f> IF(ISBLANK(B98), "", COUNTIF(Volunteer_Import!F98, "*North Berkeley Trader Joe’s*"))</f>
        <v/>
      </c>
      <c r="I98" s="9" t="str">
        <f> IF(ISBLANK(B98), "", COUNTIF(Volunteer_Import!F98, "*South Berkeley Berkeley Bowl*"))</f>
        <v/>
      </c>
      <c r="J98" s="1" t="str">
        <f> IF(ISBLANK(B98), "", COUNTIF(Volunteer_Import!F98, "*South Berkeley/Oakland Safeway*"))</f>
        <v/>
      </c>
      <c r="K98" s="1" t="str">
        <f> IF(ISBLANK(B98), "", COUNTIF(Volunteer_Import!F98, "*Southwest Berkeley Berkeley Bowl*"))</f>
        <v/>
      </c>
      <c r="L98" s="1" t="str">
        <f> IF(ISBLANK(B98), "", COUNTIF(Volunteer_Import!F98, "*Other (open to local stores unlisted above)*"))</f>
        <v/>
      </c>
      <c r="M98" s="19" t="str">
        <f> IF(ISBLANK(B98), "", COUNTIF(Volunteer_Import!G98, "*Monday*"))</f>
        <v/>
      </c>
      <c r="N98" s="19" t="str">
        <f> IF(ISBLANK(B98), "", COUNTIF(Volunteer_Import!G98, "*Tuesday*"))</f>
        <v/>
      </c>
      <c r="O98" s="19" t="str">
        <f> IF(ISBLANK(B98), "", COUNTIF(Volunteer_Import!G98, "*Wednesday*"))</f>
        <v/>
      </c>
      <c r="P98" s="19" t="str">
        <f> IF(ISBLANK(B98), "", COUNTIF(Volunteer_Import!G98, "*Thursday*"))</f>
        <v/>
      </c>
      <c r="Q98" s="19" t="str">
        <f> IF(ISBLANK(B98), "", COUNTIF(Volunteer_Import!G98, "*Friday*"))</f>
        <v/>
      </c>
      <c r="R98" s="19" t="str">
        <f> IF(ISBLANK(B98), "", COUNTIF(Volunteer_Import!G98, "*Saturday*"))</f>
        <v/>
      </c>
      <c r="S98" s="19" t="str">
        <f> IF(ISBLANK(B98), "", COUNTIF(Volunteer_Import!G98, "*Sunday*"))</f>
        <v/>
      </c>
      <c r="T98" s="1" t="str">
        <f> IF(ISBLANK(B98), "", COUNTIF(Volunteer_Import!H98, "*6am - 8am*"))</f>
        <v/>
      </c>
      <c r="U98" s="19" t="str">
        <f> IF(ISBLANK(B98), "", COUNTIF(Volunteer_Import!H98, "*8am - 12pm*"))</f>
        <v/>
      </c>
      <c r="V98" s="19" t="str">
        <f> IF(ISBLANK(B98), "", COUNTIF(Volunteer_Import!H98, "*12pm - 3pm*"))</f>
        <v/>
      </c>
      <c r="W98" s="19" t="str">
        <f> IF(ISBLANK(B98), "", COUNTIF(Volunteer_Import!H98, "*3pm - 6pm*"))</f>
        <v/>
      </c>
      <c r="X98" s="19" t="str">
        <f> IF(ISBLANK(B98), "", COUNTIF(Volunteer_Import!H98, "*6pm - 9pm*"))</f>
        <v/>
      </c>
      <c r="Y98" s="19" t="str">
        <f> IF(ISBLANK(B98), "", COUNTIF(Volunteer_Import!H98, "*9pm - 11pm*"))</f>
        <v/>
      </c>
    </row>
    <row r="99">
      <c r="A99" s="1" t="str">
        <f t="array" ref="A99">IF(ISBLANK(B99), "", concatenate("V", ROW()))</f>
        <v/>
      </c>
      <c r="B99" s="1" t="str">
        <f>IFERROR(__xludf.DUMMYFUNCTION(" QUERY(Volunteer_Import!A99:H99, ""Select B"")"),"")</f>
        <v/>
      </c>
      <c r="C99" s="1" t="str">
        <f>IFERROR(__xludf.DUMMYFUNCTION(" IF(ISBLANK(B99), """", QUERY(Volunteer_Import!B99:I99, ""Select C""))"),"")</f>
        <v/>
      </c>
      <c r="D99" s="1" t="str">
        <f>IFERROR(__xludf.DUMMYFUNCTION(" IF(ISBLANK(B99), """", QUERY(Volunteer_Import!B99:I99, ""Select D""))"),"")</f>
        <v/>
      </c>
      <c r="E99" s="1" t="str">
        <f>IFERROR(__xludf.DUMMYFUNCTION(" IF(ISBLANK(B99), """", QUERY(Volunteer_Import!B99:I99, ""Select E""))"),"")</f>
        <v/>
      </c>
      <c r="F99" s="9" t="str">
        <f> IF(ISBLANK(B99), "", COUNTIF(Volunteer_Import!F99, "*Central Berkeley Trader Joe’s*"))</f>
        <v/>
      </c>
      <c r="G99" s="1" t="str">
        <f> IF(ISBLANK(B99), "", COUNTIF(Volunteer_Import!F99, "*North Berkeley Safeway*"))</f>
        <v/>
      </c>
      <c r="H99" s="1" t="str">
        <f> IF(ISBLANK(B99), "", COUNTIF(Volunteer_Import!F99, "*North Berkeley Trader Joe’s*"))</f>
        <v/>
      </c>
      <c r="I99" s="9" t="str">
        <f> IF(ISBLANK(B99), "", COUNTIF(Volunteer_Import!F99, "*South Berkeley Berkeley Bowl*"))</f>
        <v/>
      </c>
      <c r="J99" s="1" t="str">
        <f> IF(ISBLANK(B99), "", COUNTIF(Volunteer_Import!F99, "*South Berkeley/Oakland Safeway*"))</f>
        <v/>
      </c>
      <c r="K99" s="1" t="str">
        <f> IF(ISBLANK(B99), "", COUNTIF(Volunteer_Import!F99, "*Southwest Berkeley Berkeley Bowl*"))</f>
        <v/>
      </c>
      <c r="L99" s="1" t="str">
        <f> IF(ISBLANK(B99), "", COUNTIF(Volunteer_Import!F99, "*Other (open to local stores unlisted above)*"))</f>
        <v/>
      </c>
      <c r="M99" s="19" t="str">
        <f> IF(ISBLANK(B99), "", COUNTIF(Volunteer_Import!G99, "*Monday*"))</f>
        <v/>
      </c>
      <c r="N99" s="19" t="str">
        <f> IF(ISBLANK(B99), "", COUNTIF(Volunteer_Import!G99, "*Tuesday*"))</f>
        <v/>
      </c>
      <c r="O99" s="19" t="str">
        <f> IF(ISBLANK(B99), "", COUNTIF(Volunteer_Import!G99, "*Wednesday*"))</f>
        <v/>
      </c>
      <c r="P99" s="19" t="str">
        <f> IF(ISBLANK(B99), "", COUNTIF(Volunteer_Import!G99, "*Thursday*"))</f>
        <v/>
      </c>
      <c r="Q99" s="19" t="str">
        <f> IF(ISBLANK(B99), "", COUNTIF(Volunteer_Import!G99, "*Friday*"))</f>
        <v/>
      </c>
      <c r="R99" s="19" t="str">
        <f> IF(ISBLANK(B99), "", COUNTIF(Volunteer_Import!G99, "*Saturday*"))</f>
        <v/>
      </c>
      <c r="S99" s="19" t="str">
        <f> IF(ISBLANK(B99), "", COUNTIF(Volunteer_Import!G99, "*Sunday*"))</f>
        <v/>
      </c>
      <c r="T99" s="1" t="str">
        <f> IF(ISBLANK(B99), "", COUNTIF(Volunteer_Import!H99, "*6am - 8am*"))</f>
        <v/>
      </c>
      <c r="U99" s="19" t="str">
        <f> IF(ISBLANK(B99), "", COUNTIF(Volunteer_Import!H99, "*8am - 12pm*"))</f>
        <v/>
      </c>
      <c r="V99" s="19" t="str">
        <f> IF(ISBLANK(B99), "", COUNTIF(Volunteer_Import!H99, "*12pm - 3pm*"))</f>
        <v/>
      </c>
      <c r="W99" s="19" t="str">
        <f> IF(ISBLANK(B99), "", COUNTIF(Volunteer_Import!H99, "*3pm - 6pm*"))</f>
        <v/>
      </c>
      <c r="X99" s="19" t="str">
        <f> IF(ISBLANK(B99), "", COUNTIF(Volunteer_Import!H99, "*6pm - 9pm*"))</f>
        <v/>
      </c>
      <c r="Y99" s="19" t="str">
        <f> IF(ISBLANK(B99), "", COUNTIF(Volunteer_Import!H99, "*9pm - 11pm*"))</f>
        <v/>
      </c>
    </row>
    <row r="100">
      <c r="A100" s="1" t="str">
        <f t="array" ref="A100">IF(ISBLANK(B100), "", concatenate("V", ROW()))</f>
        <v/>
      </c>
      <c r="B100" s="1" t="str">
        <f>IFERROR(__xludf.DUMMYFUNCTION(" QUERY(Volunteer_Import!A100:H100, ""Select B"")"),"")</f>
        <v/>
      </c>
      <c r="C100" s="1" t="str">
        <f>IFERROR(__xludf.DUMMYFUNCTION(" IF(ISBLANK(B100), """", QUERY(Volunteer_Import!B100:I100, ""Select C""))"),"")</f>
        <v/>
      </c>
      <c r="D100" s="1" t="str">
        <f>IFERROR(__xludf.DUMMYFUNCTION(" IF(ISBLANK(B100), """", QUERY(Volunteer_Import!B100:I100, ""Select D""))"),"")</f>
        <v/>
      </c>
      <c r="E100" s="1" t="str">
        <f>IFERROR(__xludf.DUMMYFUNCTION(" IF(ISBLANK(B100), """", QUERY(Volunteer_Import!B100:I100, ""Select E""))"),"")</f>
        <v/>
      </c>
      <c r="F100" s="9" t="str">
        <f> IF(ISBLANK(B100), "", COUNTIF(Volunteer_Import!F100, "*Central Berkeley Trader Joe’s*"))</f>
        <v/>
      </c>
      <c r="G100" s="1" t="str">
        <f> IF(ISBLANK(B100), "", COUNTIF(Volunteer_Import!F100, "*North Berkeley Safeway*"))</f>
        <v/>
      </c>
      <c r="H100" s="1" t="str">
        <f> IF(ISBLANK(B100), "", COUNTIF(Volunteer_Import!F100, "*North Berkeley Trader Joe’s*"))</f>
        <v/>
      </c>
      <c r="I100" s="9" t="str">
        <f> IF(ISBLANK(B100), "", COUNTIF(Volunteer_Import!F100, "*South Berkeley Berkeley Bowl*"))</f>
        <v/>
      </c>
      <c r="J100" s="1" t="str">
        <f> IF(ISBLANK(B100), "", COUNTIF(Volunteer_Import!F100, "*South Berkeley/Oakland Safeway*"))</f>
        <v/>
      </c>
      <c r="K100" s="1" t="str">
        <f> IF(ISBLANK(B100), "", COUNTIF(Volunteer_Import!F100, "*Southwest Berkeley Berkeley Bowl*"))</f>
        <v/>
      </c>
      <c r="L100" s="1" t="str">
        <f> IF(ISBLANK(B100), "", COUNTIF(Volunteer_Import!F100, "*Other (open to local stores unlisted above)*"))</f>
        <v/>
      </c>
      <c r="M100" s="19" t="str">
        <f> IF(ISBLANK(B100), "", COUNTIF(Volunteer_Import!G100, "*Monday*"))</f>
        <v/>
      </c>
      <c r="N100" s="19" t="str">
        <f> IF(ISBLANK(B100), "", COUNTIF(Volunteer_Import!G100, "*Tuesday*"))</f>
        <v/>
      </c>
      <c r="O100" s="19" t="str">
        <f> IF(ISBLANK(B100), "", COUNTIF(Volunteer_Import!G100, "*Wednesday*"))</f>
        <v/>
      </c>
      <c r="P100" s="19" t="str">
        <f> IF(ISBLANK(B100), "", COUNTIF(Volunteer_Import!G100, "*Thursday*"))</f>
        <v/>
      </c>
      <c r="Q100" s="19" t="str">
        <f> IF(ISBLANK(B100), "", COUNTIF(Volunteer_Import!G100, "*Friday*"))</f>
        <v/>
      </c>
      <c r="R100" s="19" t="str">
        <f> IF(ISBLANK(B100), "", COUNTIF(Volunteer_Import!G100, "*Saturday*"))</f>
        <v/>
      </c>
      <c r="S100" s="19" t="str">
        <f> IF(ISBLANK(B100), "", COUNTIF(Volunteer_Import!G100, "*Sunday*"))</f>
        <v/>
      </c>
      <c r="T100" s="1" t="str">
        <f> IF(ISBLANK(B100), "", COUNTIF(Volunteer_Import!H100, "*6am - 8am*"))</f>
        <v/>
      </c>
      <c r="U100" s="19" t="str">
        <f> IF(ISBLANK(B100), "", COUNTIF(Volunteer_Import!H100, "*8am - 12pm*"))</f>
        <v/>
      </c>
      <c r="V100" s="19" t="str">
        <f> IF(ISBLANK(B100), "", COUNTIF(Volunteer_Import!H100, "*12pm - 3pm*"))</f>
        <v/>
      </c>
      <c r="W100" s="19" t="str">
        <f> IF(ISBLANK(B100), "", COUNTIF(Volunteer_Import!H100, "*3pm - 6pm*"))</f>
        <v/>
      </c>
      <c r="X100" s="19" t="str">
        <f> IF(ISBLANK(B100), "", COUNTIF(Volunteer_Import!H100, "*6pm - 9pm*"))</f>
        <v/>
      </c>
      <c r="Y100" s="19" t="str">
        <f> IF(ISBLANK(B100), "", COUNTIF(Volunteer_Import!H100, "*9pm - 11pm*"))</f>
        <v/>
      </c>
    </row>
    <row r="101">
      <c r="A101" s="1" t="str">
        <f t="array" ref="A101">IF(ISBLANK(B101), "", concatenate("V", ROW()))</f>
        <v/>
      </c>
      <c r="B101" s="1" t="str">
        <f>IFERROR(__xludf.DUMMYFUNCTION(" QUERY(Volunteer_Import!A101:H101, ""Select B"")"),"")</f>
        <v/>
      </c>
      <c r="C101" s="1" t="str">
        <f>IFERROR(__xludf.DUMMYFUNCTION(" IF(ISBLANK(B101), """", QUERY(Volunteer_Import!B101:I101, ""Select C""))"),"")</f>
        <v/>
      </c>
      <c r="D101" s="1" t="str">
        <f>IFERROR(__xludf.DUMMYFUNCTION(" IF(ISBLANK(B101), """", QUERY(Volunteer_Import!B101:I101, ""Select D""))"),"")</f>
        <v/>
      </c>
      <c r="E101" s="1" t="str">
        <f>IFERROR(__xludf.DUMMYFUNCTION(" IF(ISBLANK(B101), """", QUERY(Volunteer_Import!B101:I101, ""Select E""))"),"")</f>
        <v/>
      </c>
      <c r="F101" s="9" t="str">
        <f> IF(ISBLANK(B101), "", COUNTIF(Volunteer_Import!F101, "*Central Berkeley Trader Joe’s*"))</f>
        <v/>
      </c>
      <c r="G101" s="1" t="str">
        <f> IF(ISBLANK(B101), "", COUNTIF(Volunteer_Import!F101, "*North Berkeley Safeway*"))</f>
        <v/>
      </c>
      <c r="H101" s="1" t="str">
        <f> IF(ISBLANK(B101), "", COUNTIF(Volunteer_Import!F101, "*North Berkeley Trader Joe’s*"))</f>
        <v/>
      </c>
      <c r="I101" s="9" t="str">
        <f> IF(ISBLANK(B101), "", COUNTIF(Volunteer_Import!F101, "*South Berkeley Berkeley Bowl*"))</f>
        <v/>
      </c>
      <c r="J101" s="1" t="str">
        <f> IF(ISBLANK(B101), "", COUNTIF(Volunteer_Import!F101, "*South Berkeley/Oakland Safeway*"))</f>
        <v/>
      </c>
      <c r="K101" s="1" t="str">
        <f> IF(ISBLANK(B101), "", COUNTIF(Volunteer_Import!F101, "*Southwest Berkeley Berkeley Bowl*"))</f>
        <v/>
      </c>
      <c r="L101" s="1" t="str">
        <f> IF(ISBLANK(B101), "", COUNTIF(Volunteer_Import!F101, "*Other (open to local stores unlisted above)*"))</f>
        <v/>
      </c>
      <c r="M101" s="19" t="str">
        <f> IF(ISBLANK(B101), "", COUNTIF(Volunteer_Import!G101, "*Monday*"))</f>
        <v/>
      </c>
      <c r="N101" s="19" t="str">
        <f> IF(ISBLANK(B101), "", COUNTIF(Volunteer_Import!G101, "*Tuesday*"))</f>
        <v/>
      </c>
      <c r="O101" s="19" t="str">
        <f> IF(ISBLANK(B101), "", COUNTIF(Volunteer_Import!G101, "*Wednesday*"))</f>
        <v/>
      </c>
      <c r="P101" s="19" t="str">
        <f> IF(ISBLANK(B101), "", COUNTIF(Volunteer_Import!G101, "*Thursday*"))</f>
        <v/>
      </c>
      <c r="Q101" s="19" t="str">
        <f> IF(ISBLANK(B101), "", COUNTIF(Volunteer_Import!G101, "*Friday*"))</f>
        <v/>
      </c>
      <c r="R101" s="19" t="str">
        <f> IF(ISBLANK(B101), "", COUNTIF(Volunteer_Import!G101, "*Saturday*"))</f>
        <v/>
      </c>
      <c r="S101" s="19" t="str">
        <f> IF(ISBLANK(B101), "", COUNTIF(Volunteer_Import!G101, "*Sunday*"))</f>
        <v/>
      </c>
      <c r="T101" s="1" t="str">
        <f> IF(ISBLANK(B101), "", COUNTIF(Volunteer_Import!H101, "*6am - 8am*"))</f>
        <v/>
      </c>
      <c r="U101" s="19" t="str">
        <f> IF(ISBLANK(B101), "", COUNTIF(Volunteer_Import!H101, "*8am - 12pm*"))</f>
        <v/>
      </c>
      <c r="V101" s="19" t="str">
        <f> IF(ISBLANK(B101), "", COUNTIF(Volunteer_Import!H101, "*12pm - 3pm*"))</f>
        <v/>
      </c>
      <c r="W101" s="19" t="str">
        <f> IF(ISBLANK(B101), "", COUNTIF(Volunteer_Import!H101, "*3pm - 6pm*"))</f>
        <v/>
      </c>
      <c r="X101" s="19" t="str">
        <f> IF(ISBLANK(B101), "", COUNTIF(Volunteer_Import!H101, "*6pm - 9pm*"))</f>
        <v/>
      </c>
      <c r="Y101" s="19" t="str">
        <f> IF(ISBLANK(B101), "", COUNTIF(Volunteer_Import!H101, "*9pm - 11pm*"))</f>
        <v/>
      </c>
    </row>
    <row r="102">
      <c r="A102" s="1" t="str">
        <f t="array" ref="A102">IF(ISBLANK(B102), "", concatenate("V", ROW()))</f>
        <v/>
      </c>
      <c r="B102" s="1" t="str">
        <f>IFERROR(__xludf.DUMMYFUNCTION(" QUERY(Volunteer_Import!A102:H102, ""Select B"")"),"")</f>
        <v/>
      </c>
      <c r="C102" s="1" t="str">
        <f>IFERROR(__xludf.DUMMYFUNCTION(" IF(ISBLANK(B102), """", QUERY(Volunteer_Import!B102:I102, ""Select C""))"),"")</f>
        <v/>
      </c>
      <c r="D102" s="1" t="str">
        <f>IFERROR(__xludf.DUMMYFUNCTION(" IF(ISBLANK(B102), """", QUERY(Volunteer_Import!B102:I102, ""Select D""))"),"")</f>
        <v/>
      </c>
      <c r="E102" s="1" t="str">
        <f>IFERROR(__xludf.DUMMYFUNCTION(" IF(ISBLANK(B102), """", QUERY(Volunteer_Import!B102:I102, ""Select E""))"),"")</f>
        <v/>
      </c>
      <c r="F102" s="9" t="str">
        <f> IF(ISBLANK(B102), "", COUNTIF(Volunteer_Import!F102, "*Central Berkeley Trader Joe’s*"))</f>
        <v/>
      </c>
      <c r="G102" s="1" t="str">
        <f> IF(ISBLANK(B102), "", COUNTIF(Volunteer_Import!F102, "*North Berkeley Safeway*"))</f>
        <v/>
      </c>
      <c r="H102" s="1" t="str">
        <f> IF(ISBLANK(B102), "", COUNTIF(Volunteer_Import!F102, "*North Berkeley Trader Joe’s*"))</f>
        <v/>
      </c>
      <c r="I102" s="9" t="str">
        <f> IF(ISBLANK(B102), "", COUNTIF(Volunteer_Import!F102, "*South Berkeley Berkeley Bowl*"))</f>
        <v/>
      </c>
      <c r="J102" s="1" t="str">
        <f> IF(ISBLANK(B102), "", COUNTIF(Volunteer_Import!F102, "*South Berkeley/Oakland Safeway*"))</f>
        <v/>
      </c>
      <c r="K102" s="1" t="str">
        <f> IF(ISBLANK(B102), "", COUNTIF(Volunteer_Import!F102, "*Southwest Berkeley Berkeley Bowl*"))</f>
        <v/>
      </c>
      <c r="L102" s="1" t="str">
        <f> IF(ISBLANK(B102), "", COUNTIF(Volunteer_Import!F102, "*Other (open to local stores unlisted above)*"))</f>
        <v/>
      </c>
      <c r="M102" s="19" t="str">
        <f> IF(ISBLANK(B102), "", COUNTIF(Volunteer_Import!G102, "*Monday*"))</f>
        <v/>
      </c>
      <c r="N102" s="19" t="str">
        <f> IF(ISBLANK(B102), "", COUNTIF(Volunteer_Import!G102, "*Tuesday*"))</f>
        <v/>
      </c>
      <c r="O102" s="19" t="str">
        <f> IF(ISBLANK(B102), "", COUNTIF(Volunteer_Import!G102, "*Wednesday*"))</f>
        <v/>
      </c>
      <c r="P102" s="19" t="str">
        <f> IF(ISBLANK(B102), "", COUNTIF(Volunteer_Import!G102, "*Thursday*"))</f>
        <v/>
      </c>
      <c r="Q102" s="19" t="str">
        <f> IF(ISBLANK(B102), "", COUNTIF(Volunteer_Import!G102, "*Friday*"))</f>
        <v/>
      </c>
      <c r="R102" s="19" t="str">
        <f> IF(ISBLANK(B102), "", COUNTIF(Volunteer_Import!G102, "*Saturday*"))</f>
        <v/>
      </c>
      <c r="S102" s="19" t="str">
        <f> IF(ISBLANK(B102), "", COUNTIF(Volunteer_Import!G102, "*Sunday*"))</f>
        <v/>
      </c>
      <c r="T102" s="1" t="str">
        <f> IF(ISBLANK(B102), "", COUNTIF(Volunteer_Import!H102, "*6am - 8am*"))</f>
        <v/>
      </c>
      <c r="U102" s="19" t="str">
        <f> IF(ISBLANK(B102), "", COUNTIF(Volunteer_Import!H102, "*8am - 12pm*"))</f>
        <v/>
      </c>
      <c r="V102" s="19" t="str">
        <f> IF(ISBLANK(B102), "", COUNTIF(Volunteer_Import!H102, "*12pm - 3pm*"))</f>
        <v/>
      </c>
      <c r="W102" s="19" t="str">
        <f> IF(ISBLANK(B102), "", COUNTIF(Volunteer_Import!H102, "*3pm - 6pm*"))</f>
        <v/>
      </c>
      <c r="X102" s="19" t="str">
        <f> IF(ISBLANK(B102), "", COUNTIF(Volunteer_Import!H102, "*6pm - 9pm*"))</f>
        <v/>
      </c>
      <c r="Y102" s="19" t="str">
        <f> IF(ISBLANK(B102), "", COUNTIF(Volunteer_Import!H102, "*9pm - 11pm*"))</f>
        <v/>
      </c>
    </row>
    <row r="103">
      <c r="A103" s="1" t="str">
        <f t="array" ref="A103">IF(ISBLANK(B103), "", concatenate("V", ROW()))</f>
        <v/>
      </c>
      <c r="B103" s="1" t="str">
        <f>IFERROR(__xludf.DUMMYFUNCTION(" QUERY(Volunteer_Import!A103:H103, ""Select B"")"),"")</f>
        <v/>
      </c>
      <c r="C103" s="1" t="str">
        <f>IFERROR(__xludf.DUMMYFUNCTION(" IF(ISBLANK(B103), """", QUERY(Volunteer_Import!B103:I103, ""Select C""))"),"")</f>
        <v/>
      </c>
      <c r="D103" s="1" t="str">
        <f>IFERROR(__xludf.DUMMYFUNCTION(" IF(ISBLANK(B103), """", QUERY(Volunteer_Import!B103:I103, ""Select D""))"),"")</f>
        <v/>
      </c>
      <c r="E103" s="1" t="str">
        <f>IFERROR(__xludf.DUMMYFUNCTION(" IF(ISBLANK(B103), """", QUERY(Volunteer_Import!B103:I103, ""Select E""))"),"")</f>
        <v/>
      </c>
      <c r="F103" s="9" t="str">
        <f> IF(ISBLANK(B103), "", COUNTIF(Volunteer_Import!F103, "*Central Berkeley Trader Joe’s*"))</f>
        <v/>
      </c>
      <c r="G103" s="1" t="str">
        <f> IF(ISBLANK(B103), "", COUNTIF(Volunteer_Import!F103, "*North Berkeley Safeway*"))</f>
        <v/>
      </c>
      <c r="H103" s="1" t="str">
        <f> IF(ISBLANK(B103), "", COUNTIF(Volunteer_Import!F103, "*North Berkeley Trader Joe’s*"))</f>
        <v/>
      </c>
      <c r="I103" s="9" t="str">
        <f> IF(ISBLANK(B103), "", COUNTIF(Volunteer_Import!F103, "*South Berkeley Berkeley Bowl*"))</f>
        <v/>
      </c>
      <c r="J103" s="1" t="str">
        <f> IF(ISBLANK(B103), "", COUNTIF(Volunteer_Import!F103, "*South Berkeley/Oakland Safeway*"))</f>
        <v/>
      </c>
      <c r="K103" s="1" t="str">
        <f> IF(ISBLANK(B103), "", COUNTIF(Volunteer_Import!F103, "*Southwest Berkeley Berkeley Bowl*"))</f>
        <v/>
      </c>
      <c r="L103" s="1" t="str">
        <f> IF(ISBLANK(B103), "", COUNTIF(Volunteer_Import!F103, "*Other (open to local stores unlisted above)*"))</f>
        <v/>
      </c>
      <c r="M103" s="19" t="str">
        <f> IF(ISBLANK(B103), "", COUNTIF(Volunteer_Import!G103, "*Monday*"))</f>
        <v/>
      </c>
      <c r="N103" s="19" t="str">
        <f> IF(ISBLANK(B103), "", COUNTIF(Volunteer_Import!G103, "*Tuesday*"))</f>
        <v/>
      </c>
      <c r="O103" s="19" t="str">
        <f> IF(ISBLANK(B103), "", COUNTIF(Volunteer_Import!G103, "*Wednesday*"))</f>
        <v/>
      </c>
      <c r="P103" s="19" t="str">
        <f> IF(ISBLANK(B103), "", COUNTIF(Volunteer_Import!G103, "*Thursday*"))</f>
        <v/>
      </c>
      <c r="Q103" s="19" t="str">
        <f> IF(ISBLANK(B103), "", COUNTIF(Volunteer_Import!G103, "*Friday*"))</f>
        <v/>
      </c>
      <c r="R103" s="19" t="str">
        <f> IF(ISBLANK(B103), "", COUNTIF(Volunteer_Import!G103, "*Saturday*"))</f>
        <v/>
      </c>
      <c r="S103" s="19" t="str">
        <f> IF(ISBLANK(B103), "", COUNTIF(Volunteer_Import!G103, "*Sunday*"))</f>
        <v/>
      </c>
      <c r="T103" s="1" t="str">
        <f> IF(ISBLANK(B103), "", COUNTIF(Volunteer_Import!H103, "*6am - 8am*"))</f>
        <v/>
      </c>
      <c r="U103" s="19" t="str">
        <f> IF(ISBLANK(B103), "", COUNTIF(Volunteer_Import!H103, "*8am - 12pm*"))</f>
        <v/>
      </c>
      <c r="V103" s="19" t="str">
        <f> IF(ISBLANK(B103), "", COUNTIF(Volunteer_Import!H103, "*12pm - 3pm*"))</f>
        <v/>
      </c>
      <c r="W103" s="19" t="str">
        <f> IF(ISBLANK(B103), "", COUNTIF(Volunteer_Import!H103, "*3pm - 6pm*"))</f>
        <v/>
      </c>
      <c r="X103" s="19" t="str">
        <f> IF(ISBLANK(B103), "", COUNTIF(Volunteer_Import!H103, "*6pm - 9pm*"))</f>
        <v/>
      </c>
      <c r="Y103" s="19" t="str">
        <f> IF(ISBLANK(B103), "", COUNTIF(Volunteer_Import!H103, "*9pm - 11pm*"))</f>
        <v/>
      </c>
    </row>
    <row r="104">
      <c r="A104" s="1" t="str">
        <f t="array" ref="A104">IF(ISBLANK(B104), "", concatenate("V", ROW()))</f>
        <v/>
      </c>
      <c r="B104" s="1" t="str">
        <f>IFERROR(__xludf.DUMMYFUNCTION(" QUERY(Volunteer_Import!A104:H104, ""Select B"")"),"")</f>
        <v/>
      </c>
      <c r="C104" s="1" t="str">
        <f>IFERROR(__xludf.DUMMYFUNCTION(" IF(ISBLANK(B104), """", QUERY(Volunteer_Import!B104:I104, ""Select C""))"),"")</f>
        <v/>
      </c>
      <c r="D104" s="1" t="str">
        <f>IFERROR(__xludf.DUMMYFUNCTION(" IF(ISBLANK(B104), """", QUERY(Volunteer_Import!B104:I104, ""Select D""))"),"")</f>
        <v/>
      </c>
      <c r="E104" s="1" t="str">
        <f>IFERROR(__xludf.DUMMYFUNCTION(" IF(ISBLANK(B104), """", QUERY(Volunteer_Import!B104:I104, ""Select E""))"),"")</f>
        <v/>
      </c>
      <c r="F104" s="9" t="str">
        <f> IF(ISBLANK(B104), "", COUNTIF(Volunteer_Import!F104, "*Central Berkeley Trader Joe’s*"))</f>
        <v/>
      </c>
      <c r="G104" s="1" t="str">
        <f> IF(ISBLANK(B104), "", COUNTIF(Volunteer_Import!F104, "*North Berkeley Safeway*"))</f>
        <v/>
      </c>
      <c r="H104" s="1" t="str">
        <f> IF(ISBLANK(B104), "", COUNTIF(Volunteer_Import!F104, "*North Berkeley Trader Joe’s*"))</f>
        <v/>
      </c>
      <c r="I104" s="9" t="str">
        <f> IF(ISBLANK(B104), "", COUNTIF(Volunteer_Import!F104, "*South Berkeley Berkeley Bowl*"))</f>
        <v/>
      </c>
      <c r="J104" s="1" t="str">
        <f> IF(ISBLANK(B104), "", COUNTIF(Volunteer_Import!F104, "*South Berkeley/Oakland Safeway*"))</f>
        <v/>
      </c>
      <c r="K104" s="1" t="str">
        <f> IF(ISBLANK(B104), "", COUNTIF(Volunteer_Import!F104, "*Southwest Berkeley Berkeley Bowl*"))</f>
        <v/>
      </c>
      <c r="L104" s="1" t="str">
        <f> IF(ISBLANK(B104), "", COUNTIF(Volunteer_Import!F104, "*Other (open to local stores unlisted above)*"))</f>
        <v/>
      </c>
      <c r="M104" s="19" t="str">
        <f> IF(ISBLANK(B104), "", COUNTIF(Volunteer_Import!G104, "*Monday*"))</f>
        <v/>
      </c>
      <c r="N104" s="19" t="str">
        <f> IF(ISBLANK(B104), "", COUNTIF(Volunteer_Import!G104, "*Tuesday*"))</f>
        <v/>
      </c>
      <c r="O104" s="19" t="str">
        <f> IF(ISBLANK(B104), "", COUNTIF(Volunteer_Import!G104, "*Wednesday*"))</f>
        <v/>
      </c>
      <c r="P104" s="19" t="str">
        <f> IF(ISBLANK(B104), "", COUNTIF(Volunteer_Import!G104, "*Thursday*"))</f>
        <v/>
      </c>
      <c r="Q104" s="19" t="str">
        <f> IF(ISBLANK(B104), "", COUNTIF(Volunteer_Import!G104, "*Friday*"))</f>
        <v/>
      </c>
      <c r="R104" s="19" t="str">
        <f> IF(ISBLANK(B104), "", COUNTIF(Volunteer_Import!G104, "*Saturday*"))</f>
        <v/>
      </c>
      <c r="S104" s="19" t="str">
        <f> IF(ISBLANK(B104), "", COUNTIF(Volunteer_Import!G104, "*Sunday*"))</f>
        <v/>
      </c>
      <c r="T104" s="1" t="str">
        <f> IF(ISBLANK(B104), "", COUNTIF(Volunteer_Import!H104, "*6am - 8am*"))</f>
        <v/>
      </c>
      <c r="U104" s="19" t="str">
        <f> IF(ISBLANK(B104), "", COUNTIF(Volunteer_Import!H104, "*8am - 12pm*"))</f>
        <v/>
      </c>
      <c r="V104" s="19" t="str">
        <f> IF(ISBLANK(B104), "", COUNTIF(Volunteer_Import!H104, "*12pm - 3pm*"))</f>
        <v/>
      </c>
      <c r="W104" s="19" t="str">
        <f> IF(ISBLANK(B104), "", COUNTIF(Volunteer_Import!H104, "*3pm - 6pm*"))</f>
        <v/>
      </c>
      <c r="X104" s="19" t="str">
        <f> IF(ISBLANK(B104), "", COUNTIF(Volunteer_Import!H104, "*6pm - 9pm*"))</f>
        <v/>
      </c>
      <c r="Y104" s="19" t="str">
        <f> IF(ISBLANK(B104), "", COUNTIF(Volunteer_Import!H104, "*9pm - 11pm*"))</f>
        <v/>
      </c>
    </row>
    <row r="105">
      <c r="A105" s="1" t="str">
        <f t="array" ref="A105">IF(ISBLANK(B105), "", concatenate("V", ROW()))</f>
        <v/>
      </c>
      <c r="B105" s="1" t="str">
        <f>IFERROR(__xludf.DUMMYFUNCTION(" QUERY(Volunteer_Import!A105:H105, ""Select B"")"),"")</f>
        <v/>
      </c>
      <c r="C105" s="1" t="str">
        <f>IFERROR(__xludf.DUMMYFUNCTION(" IF(ISBLANK(B105), """", QUERY(Volunteer_Import!B105:I105, ""Select C""))"),"")</f>
        <v/>
      </c>
      <c r="D105" s="1" t="str">
        <f>IFERROR(__xludf.DUMMYFUNCTION(" IF(ISBLANK(B105), """", QUERY(Volunteer_Import!B105:I105, ""Select D""))"),"")</f>
        <v/>
      </c>
      <c r="E105" s="1" t="str">
        <f>IFERROR(__xludf.DUMMYFUNCTION(" IF(ISBLANK(B105), """", QUERY(Volunteer_Import!B105:I105, ""Select E""))"),"")</f>
        <v/>
      </c>
      <c r="F105" s="9" t="str">
        <f> IF(ISBLANK(B105), "", COUNTIF(Volunteer_Import!F105, "*Central Berkeley Trader Joe’s*"))</f>
        <v/>
      </c>
      <c r="G105" s="1" t="str">
        <f> IF(ISBLANK(B105), "", COUNTIF(Volunteer_Import!F105, "*North Berkeley Safeway*"))</f>
        <v/>
      </c>
      <c r="H105" s="1" t="str">
        <f> IF(ISBLANK(B105), "", COUNTIF(Volunteer_Import!F105, "*North Berkeley Trader Joe’s*"))</f>
        <v/>
      </c>
      <c r="I105" s="9" t="str">
        <f> IF(ISBLANK(B105), "", COUNTIF(Volunteer_Import!F105, "*South Berkeley Berkeley Bowl*"))</f>
        <v/>
      </c>
      <c r="J105" s="1" t="str">
        <f> IF(ISBLANK(B105), "", COUNTIF(Volunteer_Import!F105, "*South Berkeley/Oakland Safeway*"))</f>
        <v/>
      </c>
      <c r="K105" s="1" t="str">
        <f> IF(ISBLANK(B105), "", COUNTIF(Volunteer_Import!F105, "*Southwest Berkeley Berkeley Bowl*"))</f>
        <v/>
      </c>
      <c r="L105" s="1" t="str">
        <f> IF(ISBLANK(B105), "", COUNTIF(Volunteer_Import!F105, "*Other (open to local stores unlisted above)*"))</f>
        <v/>
      </c>
      <c r="M105" s="19" t="str">
        <f> IF(ISBLANK(B105), "", COUNTIF(Volunteer_Import!G105, "*Monday*"))</f>
        <v/>
      </c>
      <c r="N105" s="19" t="str">
        <f> IF(ISBLANK(B105), "", COUNTIF(Volunteer_Import!G105, "*Tuesday*"))</f>
        <v/>
      </c>
      <c r="O105" s="19" t="str">
        <f> IF(ISBLANK(B105), "", COUNTIF(Volunteer_Import!G105, "*Wednesday*"))</f>
        <v/>
      </c>
      <c r="P105" s="19" t="str">
        <f> IF(ISBLANK(B105), "", COUNTIF(Volunteer_Import!G105, "*Thursday*"))</f>
        <v/>
      </c>
      <c r="Q105" s="19" t="str">
        <f> IF(ISBLANK(B105), "", COUNTIF(Volunteer_Import!G105, "*Friday*"))</f>
        <v/>
      </c>
      <c r="R105" s="19" t="str">
        <f> IF(ISBLANK(B105), "", COUNTIF(Volunteer_Import!G105, "*Saturday*"))</f>
        <v/>
      </c>
      <c r="S105" s="19" t="str">
        <f> IF(ISBLANK(B105), "", COUNTIF(Volunteer_Import!G105, "*Sunday*"))</f>
        <v/>
      </c>
      <c r="T105" s="1" t="str">
        <f> IF(ISBLANK(B105), "", COUNTIF(Volunteer_Import!H105, "*6am - 8am*"))</f>
        <v/>
      </c>
      <c r="U105" s="19" t="str">
        <f> IF(ISBLANK(B105), "", COUNTIF(Volunteer_Import!H105, "*8am - 12pm*"))</f>
        <v/>
      </c>
      <c r="V105" s="19" t="str">
        <f> IF(ISBLANK(B105), "", COUNTIF(Volunteer_Import!H105, "*12pm - 3pm*"))</f>
        <v/>
      </c>
      <c r="W105" s="19" t="str">
        <f> IF(ISBLANK(B105), "", COUNTIF(Volunteer_Import!H105, "*3pm - 6pm*"))</f>
        <v/>
      </c>
      <c r="X105" s="19" t="str">
        <f> IF(ISBLANK(B105), "", COUNTIF(Volunteer_Import!H105, "*6pm - 9pm*"))</f>
        <v/>
      </c>
      <c r="Y105" s="19" t="str">
        <f> IF(ISBLANK(B105), "", COUNTIF(Volunteer_Import!H105, "*9pm - 11pm*"))</f>
        <v/>
      </c>
    </row>
    <row r="106">
      <c r="A106" s="1" t="str">
        <f t="array" ref="A106">IF(ISBLANK(B106), "", concatenate("V", ROW()))</f>
        <v/>
      </c>
      <c r="B106" s="1" t="str">
        <f>IFERROR(__xludf.DUMMYFUNCTION(" QUERY(Volunteer_Import!A106:H106, ""Select B"")"),"")</f>
        <v/>
      </c>
      <c r="C106" s="1" t="str">
        <f>IFERROR(__xludf.DUMMYFUNCTION(" IF(ISBLANK(B106), """", QUERY(Volunteer_Import!B106:I106, ""Select C""))"),"")</f>
        <v/>
      </c>
      <c r="D106" s="1" t="str">
        <f>IFERROR(__xludf.DUMMYFUNCTION(" IF(ISBLANK(B106), """", QUERY(Volunteer_Import!B106:I106, ""Select D""))"),"")</f>
        <v/>
      </c>
      <c r="E106" s="1" t="str">
        <f>IFERROR(__xludf.DUMMYFUNCTION(" IF(ISBLANK(B106), """", QUERY(Volunteer_Import!B106:I106, ""Select E""))"),"")</f>
        <v/>
      </c>
      <c r="F106" s="9" t="str">
        <f> IF(ISBLANK(B106), "", COUNTIF(Volunteer_Import!F106, "*Central Berkeley Trader Joe’s*"))</f>
        <v/>
      </c>
      <c r="G106" s="1" t="str">
        <f> IF(ISBLANK(B106), "", COUNTIF(Volunteer_Import!F106, "*North Berkeley Safeway*"))</f>
        <v/>
      </c>
      <c r="H106" s="1" t="str">
        <f> IF(ISBLANK(B106), "", COUNTIF(Volunteer_Import!F106, "*North Berkeley Trader Joe’s*"))</f>
        <v/>
      </c>
      <c r="I106" s="9" t="str">
        <f> IF(ISBLANK(B106), "", COUNTIF(Volunteer_Import!F106, "*South Berkeley Berkeley Bowl*"))</f>
        <v/>
      </c>
      <c r="J106" s="1" t="str">
        <f> IF(ISBLANK(B106), "", COUNTIF(Volunteer_Import!F106, "*South Berkeley/Oakland Safeway*"))</f>
        <v/>
      </c>
      <c r="K106" s="1" t="str">
        <f> IF(ISBLANK(B106), "", COUNTIF(Volunteer_Import!F106, "*Southwest Berkeley Berkeley Bowl*"))</f>
        <v/>
      </c>
      <c r="L106" s="1" t="str">
        <f> IF(ISBLANK(B106), "", COUNTIF(Volunteer_Import!F106, "*Other (open to local stores unlisted above)*"))</f>
        <v/>
      </c>
      <c r="M106" s="19" t="str">
        <f> IF(ISBLANK(B106), "", COUNTIF(Volunteer_Import!G106, "*Monday*"))</f>
        <v/>
      </c>
      <c r="N106" s="19" t="str">
        <f> IF(ISBLANK(B106), "", COUNTIF(Volunteer_Import!G106, "*Tuesday*"))</f>
        <v/>
      </c>
      <c r="O106" s="19" t="str">
        <f> IF(ISBLANK(B106), "", COUNTIF(Volunteer_Import!G106, "*Wednesday*"))</f>
        <v/>
      </c>
      <c r="P106" s="19" t="str">
        <f> IF(ISBLANK(B106), "", COUNTIF(Volunteer_Import!G106, "*Thursday*"))</f>
        <v/>
      </c>
      <c r="Q106" s="19" t="str">
        <f> IF(ISBLANK(B106), "", COUNTIF(Volunteer_Import!G106, "*Friday*"))</f>
        <v/>
      </c>
      <c r="R106" s="19" t="str">
        <f> IF(ISBLANK(B106), "", COUNTIF(Volunteer_Import!G106, "*Saturday*"))</f>
        <v/>
      </c>
      <c r="S106" s="19" t="str">
        <f> IF(ISBLANK(B106), "", COUNTIF(Volunteer_Import!G106, "*Sunday*"))</f>
        <v/>
      </c>
      <c r="T106" s="1" t="str">
        <f> IF(ISBLANK(B106), "", COUNTIF(Volunteer_Import!H106, "*6am - 8am*"))</f>
        <v/>
      </c>
      <c r="U106" s="19" t="str">
        <f> IF(ISBLANK(B106), "", COUNTIF(Volunteer_Import!H106, "*8am - 12pm*"))</f>
        <v/>
      </c>
      <c r="V106" s="19" t="str">
        <f> IF(ISBLANK(B106), "", COUNTIF(Volunteer_Import!H106, "*12pm - 3pm*"))</f>
        <v/>
      </c>
      <c r="W106" s="19" t="str">
        <f> IF(ISBLANK(B106), "", COUNTIF(Volunteer_Import!H106, "*3pm - 6pm*"))</f>
        <v/>
      </c>
      <c r="X106" s="19" t="str">
        <f> IF(ISBLANK(B106), "", COUNTIF(Volunteer_Import!H106, "*6pm - 9pm*"))</f>
        <v/>
      </c>
      <c r="Y106" s="19" t="str">
        <f> IF(ISBLANK(B106), "", COUNTIF(Volunteer_Import!H106, "*9pm - 11pm*"))</f>
        <v/>
      </c>
    </row>
    <row r="107">
      <c r="A107" s="1" t="str">
        <f t="array" ref="A107">IF(ISBLANK(B107), "", concatenate("V", ROW()))</f>
        <v/>
      </c>
      <c r="B107" s="1" t="str">
        <f>IFERROR(__xludf.DUMMYFUNCTION(" QUERY(Volunteer_Import!A107:H107, ""Select B"")"),"")</f>
        <v/>
      </c>
      <c r="C107" s="1" t="str">
        <f>IFERROR(__xludf.DUMMYFUNCTION(" IF(ISBLANK(B107), """", QUERY(Volunteer_Import!B107:I107, ""Select C""))"),"")</f>
        <v/>
      </c>
      <c r="D107" s="1" t="str">
        <f>IFERROR(__xludf.DUMMYFUNCTION(" IF(ISBLANK(B107), """", QUERY(Volunteer_Import!B107:I107, ""Select D""))"),"")</f>
        <v/>
      </c>
      <c r="E107" s="1" t="str">
        <f>IFERROR(__xludf.DUMMYFUNCTION(" IF(ISBLANK(B107), """", QUERY(Volunteer_Import!B107:I107, ""Select E""))"),"")</f>
        <v/>
      </c>
      <c r="F107" s="9" t="str">
        <f> IF(ISBLANK(B107), "", COUNTIF(Volunteer_Import!F107, "*Central Berkeley Trader Joe’s*"))</f>
        <v/>
      </c>
      <c r="G107" s="1" t="str">
        <f> IF(ISBLANK(B107), "", COUNTIF(Volunteer_Import!F107, "*North Berkeley Safeway*"))</f>
        <v/>
      </c>
      <c r="H107" s="1" t="str">
        <f> IF(ISBLANK(B107), "", COUNTIF(Volunteer_Import!F107, "*North Berkeley Trader Joe’s*"))</f>
        <v/>
      </c>
      <c r="I107" s="9" t="str">
        <f> IF(ISBLANK(B107), "", COUNTIF(Volunteer_Import!F107, "*South Berkeley Berkeley Bowl*"))</f>
        <v/>
      </c>
      <c r="J107" s="1" t="str">
        <f> IF(ISBLANK(B107), "", COUNTIF(Volunteer_Import!F107, "*South Berkeley/Oakland Safeway*"))</f>
        <v/>
      </c>
      <c r="K107" s="1" t="str">
        <f> IF(ISBLANK(B107), "", COUNTIF(Volunteer_Import!F107, "*Southwest Berkeley Berkeley Bowl*"))</f>
        <v/>
      </c>
      <c r="L107" s="1" t="str">
        <f> IF(ISBLANK(B107), "", COUNTIF(Volunteer_Import!F107, "*Other (open to local stores unlisted above)*"))</f>
        <v/>
      </c>
      <c r="M107" s="19" t="str">
        <f> IF(ISBLANK(B107), "", COUNTIF(Volunteer_Import!G107, "*Monday*"))</f>
        <v/>
      </c>
      <c r="N107" s="19" t="str">
        <f> IF(ISBLANK(B107), "", COUNTIF(Volunteer_Import!G107, "*Tuesday*"))</f>
        <v/>
      </c>
      <c r="O107" s="19" t="str">
        <f> IF(ISBLANK(B107), "", COUNTIF(Volunteer_Import!G107, "*Wednesday*"))</f>
        <v/>
      </c>
      <c r="P107" s="19" t="str">
        <f> IF(ISBLANK(B107), "", COUNTIF(Volunteer_Import!G107, "*Thursday*"))</f>
        <v/>
      </c>
      <c r="Q107" s="19" t="str">
        <f> IF(ISBLANK(B107), "", COUNTIF(Volunteer_Import!G107, "*Friday*"))</f>
        <v/>
      </c>
      <c r="R107" s="19" t="str">
        <f> IF(ISBLANK(B107), "", COUNTIF(Volunteer_Import!G107, "*Saturday*"))</f>
        <v/>
      </c>
      <c r="S107" s="19" t="str">
        <f> IF(ISBLANK(B107), "", COUNTIF(Volunteer_Import!G107, "*Sunday*"))</f>
        <v/>
      </c>
      <c r="T107" s="1" t="str">
        <f> IF(ISBLANK(B107), "", COUNTIF(Volunteer_Import!H107, "*6am - 8am*"))</f>
        <v/>
      </c>
      <c r="U107" s="19" t="str">
        <f> IF(ISBLANK(B107), "", COUNTIF(Volunteer_Import!H107, "*8am - 12pm*"))</f>
        <v/>
      </c>
      <c r="V107" s="19" t="str">
        <f> IF(ISBLANK(B107), "", COUNTIF(Volunteer_Import!H107, "*12pm - 3pm*"))</f>
        <v/>
      </c>
      <c r="W107" s="19" t="str">
        <f> IF(ISBLANK(B107), "", COUNTIF(Volunteer_Import!H107, "*3pm - 6pm*"))</f>
        <v/>
      </c>
      <c r="X107" s="19" t="str">
        <f> IF(ISBLANK(B107), "", COUNTIF(Volunteer_Import!H107, "*6pm - 9pm*"))</f>
        <v/>
      </c>
      <c r="Y107" s="19" t="str">
        <f> IF(ISBLANK(B107), "", COUNTIF(Volunteer_Import!H107, "*9pm - 11pm*"))</f>
        <v/>
      </c>
    </row>
    <row r="108">
      <c r="A108" s="1" t="str">
        <f t="array" ref="A108">IF(ISBLANK(B108), "", concatenate("V", ROW()))</f>
        <v/>
      </c>
      <c r="B108" s="1" t="str">
        <f>IFERROR(__xludf.DUMMYFUNCTION(" QUERY(Volunteer_Import!A108:H108, ""Select B"")"),"")</f>
        <v/>
      </c>
      <c r="C108" s="1" t="str">
        <f>IFERROR(__xludf.DUMMYFUNCTION(" IF(ISBLANK(B108), """", QUERY(Volunteer_Import!B108:I108, ""Select C""))"),"")</f>
        <v/>
      </c>
      <c r="D108" s="1" t="str">
        <f>IFERROR(__xludf.DUMMYFUNCTION(" IF(ISBLANK(B108), """", QUERY(Volunteer_Import!B108:I108, ""Select D""))"),"")</f>
        <v/>
      </c>
      <c r="E108" s="1" t="str">
        <f>IFERROR(__xludf.DUMMYFUNCTION(" IF(ISBLANK(B108), """", QUERY(Volunteer_Import!B108:I108, ""Select E""))"),"")</f>
        <v/>
      </c>
      <c r="F108" s="9" t="str">
        <f> IF(ISBLANK(B108), "", COUNTIF(Volunteer_Import!F108, "*Central Berkeley Trader Joe’s*"))</f>
        <v/>
      </c>
      <c r="G108" s="1" t="str">
        <f> IF(ISBLANK(B108), "", COUNTIF(Volunteer_Import!F108, "*North Berkeley Safeway*"))</f>
        <v/>
      </c>
      <c r="H108" s="1" t="str">
        <f> IF(ISBLANK(B108), "", COUNTIF(Volunteer_Import!F108, "*North Berkeley Trader Joe’s*"))</f>
        <v/>
      </c>
      <c r="I108" s="9" t="str">
        <f> IF(ISBLANK(B108), "", COUNTIF(Volunteer_Import!F108, "*South Berkeley Berkeley Bowl*"))</f>
        <v/>
      </c>
      <c r="J108" s="1" t="str">
        <f> IF(ISBLANK(B108), "", COUNTIF(Volunteer_Import!F108, "*South Berkeley/Oakland Safeway*"))</f>
        <v/>
      </c>
      <c r="K108" s="1" t="str">
        <f> IF(ISBLANK(B108), "", COUNTIF(Volunteer_Import!F108, "*Southwest Berkeley Berkeley Bowl*"))</f>
        <v/>
      </c>
      <c r="L108" s="1" t="str">
        <f> IF(ISBLANK(B108), "", COUNTIF(Volunteer_Import!F108, "*Other (open to local stores unlisted above)*"))</f>
        <v/>
      </c>
      <c r="M108" s="19" t="str">
        <f> IF(ISBLANK(B108), "", COUNTIF(Volunteer_Import!G108, "*Monday*"))</f>
        <v/>
      </c>
      <c r="N108" s="19" t="str">
        <f> IF(ISBLANK(B108), "", COUNTIF(Volunteer_Import!G108, "*Tuesday*"))</f>
        <v/>
      </c>
      <c r="O108" s="19" t="str">
        <f> IF(ISBLANK(B108), "", COUNTIF(Volunteer_Import!G108, "*Wednesday*"))</f>
        <v/>
      </c>
      <c r="P108" s="19" t="str">
        <f> IF(ISBLANK(B108), "", COUNTIF(Volunteer_Import!G108, "*Thursday*"))</f>
        <v/>
      </c>
      <c r="Q108" s="19" t="str">
        <f> IF(ISBLANK(B108), "", COUNTIF(Volunteer_Import!G108, "*Friday*"))</f>
        <v/>
      </c>
      <c r="R108" s="19" t="str">
        <f> IF(ISBLANK(B108), "", COUNTIF(Volunteer_Import!G108, "*Saturday*"))</f>
        <v/>
      </c>
      <c r="S108" s="19" t="str">
        <f> IF(ISBLANK(B108), "", COUNTIF(Volunteer_Import!G108, "*Sunday*"))</f>
        <v/>
      </c>
      <c r="T108" s="1" t="str">
        <f> IF(ISBLANK(B108), "", COUNTIF(Volunteer_Import!H108, "*6am - 8am*"))</f>
        <v/>
      </c>
      <c r="U108" s="19" t="str">
        <f> IF(ISBLANK(B108), "", COUNTIF(Volunteer_Import!H108, "*8am - 12pm*"))</f>
        <v/>
      </c>
      <c r="V108" s="19" t="str">
        <f> IF(ISBLANK(B108), "", COUNTIF(Volunteer_Import!H108, "*12pm - 3pm*"))</f>
        <v/>
      </c>
      <c r="W108" s="19" t="str">
        <f> IF(ISBLANK(B108), "", COUNTIF(Volunteer_Import!H108, "*3pm - 6pm*"))</f>
        <v/>
      </c>
      <c r="X108" s="19" t="str">
        <f> IF(ISBLANK(B108), "", COUNTIF(Volunteer_Import!H108, "*6pm - 9pm*"))</f>
        <v/>
      </c>
      <c r="Y108" s="19" t="str">
        <f> IF(ISBLANK(B108), "", COUNTIF(Volunteer_Import!H108, "*9pm - 11pm*"))</f>
        <v/>
      </c>
    </row>
    <row r="109">
      <c r="A109" s="1" t="str">
        <f t="array" ref="A109">IF(ISBLANK(B109), "", concatenate("V", ROW()))</f>
        <v/>
      </c>
      <c r="B109" s="1" t="str">
        <f>IFERROR(__xludf.DUMMYFUNCTION(" QUERY(Volunteer_Import!A109:H109, ""Select B"")"),"")</f>
        <v/>
      </c>
      <c r="C109" s="1" t="str">
        <f>IFERROR(__xludf.DUMMYFUNCTION(" IF(ISBLANK(B109), """", QUERY(Volunteer_Import!B109:I109, ""Select C""))"),"")</f>
        <v/>
      </c>
      <c r="D109" s="1" t="str">
        <f>IFERROR(__xludf.DUMMYFUNCTION(" IF(ISBLANK(B109), """", QUERY(Volunteer_Import!B109:I109, ""Select D""))"),"")</f>
        <v/>
      </c>
      <c r="E109" s="1" t="str">
        <f>IFERROR(__xludf.DUMMYFUNCTION(" IF(ISBLANK(B109), """", QUERY(Volunteer_Import!B109:I109, ""Select E""))"),"")</f>
        <v/>
      </c>
      <c r="F109" s="9" t="str">
        <f> IF(ISBLANK(B109), "", COUNTIF(Volunteer_Import!F109, "*Central Berkeley Trader Joe’s*"))</f>
        <v/>
      </c>
      <c r="G109" s="1" t="str">
        <f> IF(ISBLANK(B109), "", COUNTIF(Volunteer_Import!F109, "*North Berkeley Safeway*"))</f>
        <v/>
      </c>
      <c r="H109" s="1" t="str">
        <f> IF(ISBLANK(B109), "", COUNTIF(Volunteer_Import!F109, "*North Berkeley Trader Joe’s*"))</f>
        <v/>
      </c>
      <c r="I109" s="9" t="str">
        <f> IF(ISBLANK(B109), "", COUNTIF(Volunteer_Import!F109, "*South Berkeley Berkeley Bowl*"))</f>
        <v/>
      </c>
      <c r="J109" s="1" t="str">
        <f> IF(ISBLANK(B109), "", COUNTIF(Volunteer_Import!F109, "*South Berkeley/Oakland Safeway*"))</f>
        <v/>
      </c>
      <c r="K109" s="1" t="str">
        <f> IF(ISBLANK(B109), "", COUNTIF(Volunteer_Import!F109, "*Southwest Berkeley Berkeley Bowl*"))</f>
        <v/>
      </c>
      <c r="L109" s="1" t="str">
        <f> IF(ISBLANK(B109), "", COUNTIF(Volunteer_Import!F109, "*Other (open to local stores unlisted above)*"))</f>
        <v/>
      </c>
      <c r="M109" s="19" t="str">
        <f> IF(ISBLANK(B109), "", COUNTIF(Volunteer_Import!G109, "*Monday*"))</f>
        <v/>
      </c>
      <c r="N109" s="19" t="str">
        <f> IF(ISBLANK(B109), "", COUNTIF(Volunteer_Import!G109, "*Tuesday*"))</f>
        <v/>
      </c>
      <c r="O109" s="19" t="str">
        <f> IF(ISBLANK(B109), "", COUNTIF(Volunteer_Import!G109, "*Wednesday*"))</f>
        <v/>
      </c>
      <c r="P109" s="19" t="str">
        <f> IF(ISBLANK(B109), "", COUNTIF(Volunteer_Import!G109, "*Thursday*"))</f>
        <v/>
      </c>
      <c r="Q109" s="19" t="str">
        <f> IF(ISBLANK(B109), "", COUNTIF(Volunteer_Import!G109, "*Friday*"))</f>
        <v/>
      </c>
      <c r="R109" s="19" t="str">
        <f> IF(ISBLANK(B109), "", COUNTIF(Volunteer_Import!G109, "*Saturday*"))</f>
        <v/>
      </c>
      <c r="S109" s="19" t="str">
        <f> IF(ISBLANK(B109), "", COUNTIF(Volunteer_Import!G109, "*Sunday*"))</f>
        <v/>
      </c>
      <c r="T109" s="1" t="str">
        <f> IF(ISBLANK(B109), "", COUNTIF(Volunteer_Import!H109, "*6am - 8am*"))</f>
        <v/>
      </c>
      <c r="U109" s="19" t="str">
        <f> IF(ISBLANK(B109), "", COUNTIF(Volunteer_Import!H109, "*8am - 12pm*"))</f>
        <v/>
      </c>
      <c r="V109" s="19" t="str">
        <f> IF(ISBLANK(B109), "", COUNTIF(Volunteer_Import!H109, "*12pm - 3pm*"))</f>
        <v/>
      </c>
      <c r="W109" s="19" t="str">
        <f> IF(ISBLANK(B109), "", COUNTIF(Volunteer_Import!H109, "*3pm - 6pm*"))</f>
        <v/>
      </c>
      <c r="X109" s="19" t="str">
        <f> IF(ISBLANK(B109), "", COUNTIF(Volunteer_Import!H109, "*6pm - 9pm*"))</f>
        <v/>
      </c>
      <c r="Y109" s="19" t="str">
        <f> IF(ISBLANK(B109), "", COUNTIF(Volunteer_Import!H109, "*9pm - 11pm*"))</f>
        <v/>
      </c>
    </row>
    <row r="110">
      <c r="A110" s="1" t="str">
        <f t="array" ref="A110">IF(ISBLANK(B110), "", concatenate("V", ROW()))</f>
        <v/>
      </c>
      <c r="B110" s="1" t="str">
        <f>IFERROR(__xludf.DUMMYFUNCTION(" QUERY(Volunteer_Import!A110:H110, ""Select B"")"),"")</f>
        <v/>
      </c>
      <c r="C110" s="1" t="str">
        <f>IFERROR(__xludf.DUMMYFUNCTION(" IF(ISBLANK(B110), """", QUERY(Volunteer_Import!B110:I110, ""Select C""))"),"")</f>
        <v/>
      </c>
      <c r="D110" s="1" t="str">
        <f>IFERROR(__xludf.DUMMYFUNCTION(" IF(ISBLANK(B110), """", QUERY(Volunteer_Import!B110:I110, ""Select D""))"),"")</f>
        <v/>
      </c>
      <c r="E110" s="1" t="str">
        <f>IFERROR(__xludf.DUMMYFUNCTION(" IF(ISBLANK(B110), """", QUERY(Volunteer_Import!B110:I110, ""Select E""))"),"")</f>
        <v/>
      </c>
      <c r="F110" s="9" t="str">
        <f> IF(ISBLANK(B110), "", COUNTIF(Volunteer_Import!F110, "*Central Berkeley Trader Joe’s*"))</f>
        <v/>
      </c>
      <c r="G110" s="1" t="str">
        <f> IF(ISBLANK(B110), "", COUNTIF(Volunteer_Import!F110, "*North Berkeley Safeway*"))</f>
        <v/>
      </c>
      <c r="H110" s="1" t="str">
        <f> IF(ISBLANK(B110), "", COUNTIF(Volunteer_Import!F110, "*North Berkeley Trader Joe’s*"))</f>
        <v/>
      </c>
      <c r="I110" s="9" t="str">
        <f> IF(ISBLANK(B110), "", COUNTIF(Volunteer_Import!F110, "*South Berkeley Berkeley Bowl*"))</f>
        <v/>
      </c>
      <c r="J110" s="1" t="str">
        <f> IF(ISBLANK(B110), "", COUNTIF(Volunteer_Import!F110, "*South Berkeley/Oakland Safeway*"))</f>
        <v/>
      </c>
      <c r="K110" s="1" t="str">
        <f> IF(ISBLANK(B110), "", COUNTIF(Volunteer_Import!F110, "*Southwest Berkeley Berkeley Bowl*"))</f>
        <v/>
      </c>
      <c r="L110" s="1" t="str">
        <f> IF(ISBLANK(B110), "", COUNTIF(Volunteer_Import!F110, "*Other (open to local stores unlisted above)*"))</f>
        <v/>
      </c>
      <c r="M110" s="19" t="str">
        <f> IF(ISBLANK(B110), "", COUNTIF(Volunteer_Import!G110, "*Monday*"))</f>
        <v/>
      </c>
      <c r="N110" s="19" t="str">
        <f> IF(ISBLANK(B110), "", COUNTIF(Volunteer_Import!G110, "*Tuesday*"))</f>
        <v/>
      </c>
      <c r="O110" s="19" t="str">
        <f> IF(ISBLANK(B110), "", COUNTIF(Volunteer_Import!G110, "*Wednesday*"))</f>
        <v/>
      </c>
      <c r="P110" s="19" t="str">
        <f> IF(ISBLANK(B110), "", COUNTIF(Volunteer_Import!G110, "*Thursday*"))</f>
        <v/>
      </c>
      <c r="Q110" s="19" t="str">
        <f> IF(ISBLANK(B110), "", COUNTIF(Volunteer_Import!G110, "*Friday*"))</f>
        <v/>
      </c>
      <c r="R110" s="19" t="str">
        <f> IF(ISBLANK(B110), "", COUNTIF(Volunteer_Import!G110, "*Saturday*"))</f>
        <v/>
      </c>
      <c r="S110" s="19" t="str">
        <f> IF(ISBLANK(B110), "", COUNTIF(Volunteer_Import!G110, "*Sunday*"))</f>
        <v/>
      </c>
      <c r="T110" s="1" t="str">
        <f> IF(ISBLANK(B110), "", COUNTIF(Volunteer_Import!H110, "*6am - 8am*"))</f>
        <v/>
      </c>
      <c r="U110" s="19" t="str">
        <f> IF(ISBLANK(B110), "", COUNTIF(Volunteer_Import!H110, "*8am - 12pm*"))</f>
        <v/>
      </c>
      <c r="V110" s="19" t="str">
        <f> IF(ISBLANK(B110), "", COUNTIF(Volunteer_Import!H110, "*12pm - 3pm*"))</f>
        <v/>
      </c>
      <c r="W110" s="19" t="str">
        <f> IF(ISBLANK(B110), "", COUNTIF(Volunteer_Import!H110, "*3pm - 6pm*"))</f>
        <v/>
      </c>
      <c r="X110" s="19" t="str">
        <f> IF(ISBLANK(B110), "", COUNTIF(Volunteer_Import!H110, "*6pm - 9pm*"))</f>
        <v/>
      </c>
      <c r="Y110" s="19" t="str">
        <f> IF(ISBLANK(B110), "", COUNTIF(Volunteer_Import!H110, "*9pm - 11pm*"))</f>
        <v/>
      </c>
    </row>
    <row r="111">
      <c r="A111" s="1" t="str">
        <f t="array" ref="A111">IF(ISBLANK(B111), "", concatenate("V", ROW()))</f>
        <v/>
      </c>
      <c r="B111" s="1" t="str">
        <f>IFERROR(__xludf.DUMMYFUNCTION(" QUERY(Volunteer_Import!A111:H111, ""Select B"")"),"")</f>
        <v/>
      </c>
      <c r="C111" s="1" t="str">
        <f>IFERROR(__xludf.DUMMYFUNCTION(" IF(ISBLANK(B111), """", QUERY(Volunteer_Import!B111:I111, ""Select C""))"),"")</f>
        <v/>
      </c>
      <c r="D111" s="1" t="str">
        <f>IFERROR(__xludf.DUMMYFUNCTION(" IF(ISBLANK(B111), """", QUERY(Volunteer_Import!B111:I111, ""Select D""))"),"")</f>
        <v/>
      </c>
      <c r="E111" s="1" t="str">
        <f>IFERROR(__xludf.DUMMYFUNCTION(" IF(ISBLANK(B111), """", QUERY(Volunteer_Import!B111:I111, ""Select E""))"),"")</f>
        <v/>
      </c>
      <c r="F111" s="9" t="str">
        <f> IF(ISBLANK(B111), "", COUNTIF(Volunteer_Import!F111, "*Central Berkeley Trader Joe’s*"))</f>
        <v/>
      </c>
      <c r="G111" s="1" t="str">
        <f> IF(ISBLANK(B111), "", COUNTIF(Volunteer_Import!F111, "*North Berkeley Safeway*"))</f>
        <v/>
      </c>
      <c r="H111" s="1" t="str">
        <f> IF(ISBLANK(B111), "", COUNTIF(Volunteer_Import!F111, "*North Berkeley Trader Joe’s*"))</f>
        <v/>
      </c>
      <c r="I111" s="9" t="str">
        <f> IF(ISBLANK(B111), "", COUNTIF(Volunteer_Import!F111, "*South Berkeley Berkeley Bowl*"))</f>
        <v/>
      </c>
      <c r="J111" s="1" t="str">
        <f> IF(ISBLANK(B111), "", COUNTIF(Volunteer_Import!F111, "*South Berkeley/Oakland Safeway*"))</f>
        <v/>
      </c>
      <c r="K111" s="1" t="str">
        <f> IF(ISBLANK(B111), "", COUNTIF(Volunteer_Import!F111, "*Southwest Berkeley Berkeley Bowl*"))</f>
        <v/>
      </c>
      <c r="L111" s="1" t="str">
        <f> IF(ISBLANK(B111), "", COUNTIF(Volunteer_Import!F111, "*Other (open to local stores unlisted above)*"))</f>
        <v/>
      </c>
      <c r="M111" s="19" t="str">
        <f> IF(ISBLANK(B111), "", COUNTIF(Volunteer_Import!G111, "*Monday*"))</f>
        <v/>
      </c>
      <c r="N111" s="19" t="str">
        <f> IF(ISBLANK(B111), "", COUNTIF(Volunteer_Import!G111, "*Tuesday*"))</f>
        <v/>
      </c>
      <c r="O111" s="19" t="str">
        <f> IF(ISBLANK(B111), "", COUNTIF(Volunteer_Import!G111, "*Wednesday*"))</f>
        <v/>
      </c>
      <c r="P111" s="19" t="str">
        <f> IF(ISBLANK(B111), "", COUNTIF(Volunteer_Import!G111, "*Thursday*"))</f>
        <v/>
      </c>
      <c r="Q111" s="19" t="str">
        <f> IF(ISBLANK(B111), "", COUNTIF(Volunteer_Import!G111, "*Friday*"))</f>
        <v/>
      </c>
      <c r="R111" s="19" t="str">
        <f> IF(ISBLANK(B111), "", COUNTIF(Volunteer_Import!G111, "*Saturday*"))</f>
        <v/>
      </c>
      <c r="S111" s="19" t="str">
        <f> IF(ISBLANK(B111), "", COUNTIF(Volunteer_Import!G111, "*Sunday*"))</f>
        <v/>
      </c>
      <c r="T111" s="1" t="str">
        <f> IF(ISBLANK(B111), "", COUNTIF(Volunteer_Import!H111, "*6am - 8am*"))</f>
        <v/>
      </c>
      <c r="U111" s="19" t="str">
        <f> IF(ISBLANK(B111), "", COUNTIF(Volunteer_Import!H111, "*8am - 12pm*"))</f>
        <v/>
      </c>
      <c r="V111" s="19" t="str">
        <f> IF(ISBLANK(B111), "", COUNTIF(Volunteer_Import!H111, "*12pm - 3pm*"))</f>
        <v/>
      </c>
      <c r="W111" s="19" t="str">
        <f> IF(ISBLANK(B111), "", COUNTIF(Volunteer_Import!H111, "*3pm - 6pm*"))</f>
        <v/>
      </c>
      <c r="X111" s="19" t="str">
        <f> IF(ISBLANK(B111), "", COUNTIF(Volunteer_Import!H111, "*6pm - 9pm*"))</f>
        <v/>
      </c>
      <c r="Y111" s="19" t="str">
        <f> IF(ISBLANK(B111), "", COUNTIF(Volunteer_Import!H111, "*9pm - 11pm*"))</f>
        <v/>
      </c>
    </row>
    <row r="112">
      <c r="A112" s="1" t="str">
        <f t="array" ref="A112">IF(ISBLANK(B112), "", concatenate("V", ROW()))</f>
        <v/>
      </c>
      <c r="B112" s="1" t="str">
        <f>IFERROR(__xludf.DUMMYFUNCTION(" QUERY(Volunteer_Import!A112:H112, ""Select B"")"),"")</f>
        <v/>
      </c>
      <c r="C112" s="1" t="str">
        <f>IFERROR(__xludf.DUMMYFUNCTION(" IF(ISBLANK(B112), """", QUERY(Volunteer_Import!B112:I112, ""Select C""))"),"")</f>
        <v/>
      </c>
      <c r="D112" s="1" t="str">
        <f>IFERROR(__xludf.DUMMYFUNCTION(" IF(ISBLANK(B112), """", QUERY(Volunteer_Import!B112:I112, ""Select D""))"),"")</f>
        <v/>
      </c>
      <c r="E112" s="1" t="str">
        <f>IFERROR(__xludf.DUMMYFUNCTION(" IF(ISBLANK(B112), """", QUERY(Volunteer_Import!B112:I112, ""Select E""))"),"")</f>
        <v/>
      </c>
      <c r="F112" s="9" t="str">
        <f> IF(ISBLANK(B112), "", COUNTIF(Volunteer_Import!F112, "*Central Berkeley Trader Joe’s*"))</f>
        <v/>
      </c>
      <c r="G112" s="1" t="str">
        <f> IF(ISBLANK(B112), "", COUNTIF(Volunteer_Import!F112, "*North Berkeley Safeway*"))</f>
        <v/>
      </c>
      <c r="H112" s="1" t="str">
        <f> IF(ISBLANK(B112), "", COUNTIF(Volunteer_Import!F112, "*North Berkeley Trader Joe’s*"))</f>
        <v/>
      </c>
      <c r="I112" s="9" t="str">
        <f> IF(ISBLANK(B112), "", COUNTIF(Volunteer_Import!F112, "*South Berkeley Berkeley Bowl*"))</f>
        <v/>
      </c>
      <c r="J112" s="1" t="str">
        <f> IF(ISBLANK(B112), "", COUNTIF(Volunteer_Import!F112, "*South Berkeley/Oakland Safeway*"))</f>
        <v/>
      </c>
      <c r="K112" s="1" t="str">
        <f> IF(ISBLANK(B112), "", COUNTIF(Volunteer_Import!F112, "*Southwest Berkeley Berkeley Bowl*"))</f>
        <v/>
      </c>
      <c r="L112" s="1" t="str">
        <f> IF(ISBLANK(B112), "", COUNTIF(Volunteer_Import!F112, "*Other (open to local stores unlisted above)*"))</f>
        <v/>
      </c>
      <c r="M112" s="19" t="str">
        <f> IF(ISBLANK(B112), "", COUNTIF(Volunteer_Import!G112, "*Monday*"))</f>
        <v/>
      </c>
      <c r="N112" s="19" t="str">
        <f> IF(ISBLANK(B112), "", COUNTIF(Volunteer_Import!G112, "*Tuesday*"))</f>
        <v/>
      </c>
      <c r="O112" s="19" t="str">
        <f> IF(ISBLANK(B112), "", COUNTIF(Volunteer_Import!G112, "*Wednesday*"))</f>
        <v/>
      </c>
      <c r="P112" s="19" t="str">
        <f> IF(ISBLANK(B112), "", COUNTIF(Volunteer_Import!G112, "*Thursday*"))</f>
        <v/>
      </c>
      <c r="Q112" s="19" t="str">
        <f> IF(ISBLANK(B112), "", COUNTIF(Volunteer_Import!G112, "*Friday*"))</f>
        <v/>
      </c>
      <c r="R112" s="19" t="str">
        <f> IF(ISBLANK(B112), "", COUNTIF(Volunteer_Import!G112, "*Saturday*"))</f>
        <v/>
      </c>
      <c r="S112" s="19" t="str">
        <f> IF(ISBLANK(B112), "", COUNTIF(Volunteer_Import!G112, "*Sunday*"))</f>
        <v/>
      </c>
      <c r="T112" s="1" t="str">
        <f> IF(ISBLANK(B112), "", COUNTIF(Volunteer_Import!H112, "*6am - 8am*"))</f>
        <v/>
      </c>
      <c r="U112" s="19" t="str">
        <f> IF(ISBLANK(B112), "", COUNTIF(Volunteer_Import!H112, "*8am - 12pm*"))</f>
        <v/>
      </c>
      <c r="V112" s="19" t="str">
        <f> IF(ISBLANK(B112), "", COUNTIF(Volunteer_Import!H112, "*12pm - 3pm*"))</f>
        <v/>
      </c>
      <c r="W112" s="19" t="str">
        <f> IF(ISBLANK(B112), "", COUNTIF(Volunteer_Import!H112, "*3pm - 6pm*"))</f>
        <v/>
      </c>
      <c r="X112" s="19" t="str">
        <f> IF(ISBLANK(B112), "", COUNTIF(Volunteer_Import!H112, "*6pm - 9pm*"))</f>
        <v/>
      </c>
      <c r="Y112" s="19" t="str">
        <f> IF(ISBLANK(B112), "", COUNTIF(Volunteer_Import!H112, "*9pm - 11pm*"))</f>
        <v/>
      </c>
    </row>
    <row r="113">
      <c r="A113" s="1" t="str">
        <f t="array" ref="A113">IF(ISBLANK(B113), "", concatenate("V", ROW()))</f>
        <v/>
      </c>
      <c r="B113" s="1" t="str">
        <f>IFERROR(__xludf.DUMMYFUNCTION(" QUERY(Volunteer_Import!A113:H113, ""Select B"")"),"")</f>
        <v/>
      </c>
      <c r="C113" s="1" t="str">
        <f>IFERROR(__xludf.DUMMYFUNCTION(" IF(ISBLANK(B113), """", QUERY(Volunteer_Import!B113:I113, ""Select C""))"),"")</f>
        <v/>
      </c>
      <c r="D113" s="1" t="str">
        <f>IFERROR(__xludf.DUMMYFUNCTION(" IF(ISBLANK(B113), """", QUERY(Volunteer_Import!B113:I113, ""Select D""))"),"")</f>
        <v/>
      </c>
      <c r="E113" s="1" t="str">
        <f>IFERROR(__xludf.DUMMYFUNCTION(" IF(ISBLANK(B113), """", QUERY(Volunteer_Import!B113:I113, ""Select E""))"),"")</f>
        <v/>
      </c>
      <c r="F113" s="9" t="str">
        <f> IF(ISBLANK(B113), "", COUNTIF(Volunteer_Import!F113, "*Central Berkeley Trader Joe’s*"))</f>
        <v/>
      </c>
      <c r="G113" s="1" t="str">
        <f> IF(ISBLANK(B113), "", COUNTIF(Volunteer_Import!F113, "*North Berkeley Safeway*"))</f>
        <v/>
      </c>
      <c r="H113" s="1" t="str">
        <f> IF(ISBLANK(B113), "", COUNTIF(Volunteer_Import!F113, "*North Berkeley Trader Joe’s*"))</f>
        <v/>
      </c>
      <c r="I113" s="9" t="str">
        <f> IF(ISBLANK(B113), "", COUNTIF(Volunteer_Import!F113, "*South Berkeley Berkeley Bowl*"))</f>
        <v/>
      </c>
      <c r="J113" s="1" t="str">
        <f> IF(ISBLANK(B113), "", COUNTIF(Volunteer_Import!F113, "*South Berkeley/Oakland Safeway*"))</f>
        <v/>
      </c>
      <c r="K113" s="1" t="str">
        <f> IF(ISBLANK(B113), "", COUNTIF(Volunteer_Import!F113, "*Southwest Berkeley Berkeley Bowl*"))</f>
        <v/>
      </c>
      <c r="L113" s="1" t="str">
        <f> IF(ISBLANK(B113), "", COUNTIF(Volunteer_Import!F113, "*Other (open to local stores unlisted above)*"))</f>
        <v/>
      </c>
      <c r="M113" s="19" t="str">
        <f> IF(ISBLANK(B113), "", COUNTIF(Volunteer_Import!G113, "*Monday*"))</f>
        <v/>
      </c>
      <c r="N113" s="19" t="str">
        <f> IF(ISBLANK(B113), "", COUNTIF(Volunteer_Import!G113, "*Tuesday*"))</f>
        <v/>
      </c>
      <c r="O113" s="19" t="str">
        <f> IF(ISBLANK(B113), "", COUNTIF(Volunteer_Import!G113, "*Wednesday*"))</f>
        <v/>
      </c>
      <c r="P113" s="19" t="str">
        <f> IF(ISBLANK(B113), "", COUNTIF(Volunteer_Import!G113, "*Thursday*"))</f>
        <v/>
      </c>
      <c r="Q113" s="19" t="str">
        <f> IF(ISBLANK(B113), "", COUNTIF(Volunteer_Import!G113, "*Friday*"))</f>
        <v/>
      </c>
      <c r="R113" s="19" t="str">
        <f> IF(ISBLANK(B113), "", COUNTIF(Volunteer_Import!G113, "*Saturday*"))</f>
        <v/>
      </c>
      <c r="S113" s="19" t="str">
        <f> IF(ISBLANK(B113), "", COUNTIF(Volunteer_Import!G113, "*Sunday*"))</f>
        <v/>
      </c>
      <c r="T113" s="1" t="str">
        <f> IF(ISBLANK(B113), "", COUNTIF(Volunteer_Import!H113, "*6am - 8am*"))</f>
        <v/>
      </c>
      <c r="U113" s="19" t="str">
        <f> IF(ISBLANK(B113), "", COUNTIF(Volunteer_Import!H113, "*8am - 12pm*"))</f>
        <v/>
      </c>
      <c r="V113" s="19" t="str">
        <f> IF(ISBLANK(B113), "", COUNTIF(Volunteer_Import!H113, "*12pm - 3pm*"))</f>
        <v/>
      </c>
      <c r="W113" s="19" t="str">
        <f> IF(ISBLANK(B113), "", COUNTIF(Volunteer_Import!H113, "*3pm - 6pm*"))</f>
        <v/>
      </c>
      <c r="X113" s="19" t="str">
        <f> IF(ISBLANK(B113), "", COUNTIF(Volunteer_Import!H113, "*6pm - 9pm*"))</f>
        <v/>
      </c>
      <c r="Y113" s="19" t="str">
        <f> IF(ISBLANK(B113), "", COUNTIF(Volunteer_Import!H113, "*9pm - 11pm*"))</f>
        <v/>
      </c>
    </row>
    <row r="114">
      <c r="A114" s="1" t="str">
        <f t="array" ref="A114">IF(ISBLANK(B114), "", concatenate("V", ROW()))</f>
        <v/>
      </c>
      <c r="B114" s="1" t="str">
        <f>IFERROR(__xludf.DUMMYFUNCTION(" QUERY(Volunteer_Import!A114:H114, ""Select B"")"),"")</f>
        <v/>
      </c>
      <c r="C114" s="1" t="str">
        <f>IFERROR(__xludf.DUMMYFUNCTION(" IF(ISBLANK(B114), """", QUERY(Volunteer_Import!B114:I114, ""Select C""))"),"")</f>
        <v/>
      </c>
      <c r="D114" s="1" t="str">
        <f>IFERROR(__xludf.DUMMYFUNCTION(" IF(ISBLANK(B114), """", QUERY(Volunteer_Import!B114:I114, ""Select D""))"),"")</f>
        <v/>
      </c>
      <c r="E114" s="1" t="str">
        <f>IFERROR(__xludf.DUMMYFUNCTION(" IF(ISBLANK(B114), """", QUERY(Volunteer_Import!B114:I114, ""Select E""))"),"")</f>
        <v/>
      </c>
      <c r="F114" s="9" t="str">
        <f> IF(ISBLANK(B114), "", COUNTIF(Volunteer_Import!F114, "*Central Berkeley Trader Joe’s*"))</f>
        <v/>
      </c>
      <c r="G114" s="1" t="str">
        <f> IF(ISBLANK(B114), "", COUNTIF(Volunteer_Import!F114, "*North Berkeley Safeway*"))</f>
        <v/>
      </c>
      <c r="H114" s="1" t="str">
        <f> IF(ISBLANK(B114), "", COUNTIF(Volunteer_Import!F114, "*North Berkeley Trader Joe’s*"))</f>
        <v/>
      </c>
      <c r="I114" s="9" t="str">
        <f> IF(ISBLANK(B114), "", COUNTIF(Volunteer_Import!F114, "*South Berkeley Berkeley Bowl*"))</f>
        <v/>
      </c>
      <c r="J114" s="1" t="str">
        <f> IF(ISBLANK(B114), "", COUNTIF(Volunteer_Import!F114, "*South Berkeley/Oakland Safeway*"))</f>
        <v/>
      </c>
      <c r="K114" s="1" t="str">
        <f> IF(ISBLANK(B114), "", COUNTIF(Volunteer_Import!F114, "*Southwest Berkeley Berkeley Bowl*"))</f>
        <v/>
      </c>
      <c r="L114" s="1" t="str">
        <f> IF(ISBLANK(B114), "", COUNTIF(Volunteer_Import!F114, "*Other (open to local stores unlisted above)*"))</f>
        <v/>
      </c>
      <c r="M114" s="19" t="str">
        <f> IF(ISBLANK(B114), "", COUNTIF(Volunteer_Import!G114, "*Monday*"))</f>
        <v/>
      </c>
      <c r="N114" s="19" t="str">
        <f> IF(ISBLANK(B114), "", COUNTIF(Volunteer_Import!G114, "*Tuesday*"))</f>
        <v/>
      </c>
      <c r="O114" s="19" t="str">
        <f> IF(ISBLANK(B114), "", COUNTIF(Volunteer_Import!G114, "*Wednesday*"))</f>
        <v/>
      </c>
      <c r="P114" s="19" t="str">
        <f> IF(ISBLANK(B114), "", COUNTIF(Volunteer_Import!G114, "*Thursday*"))</f>
        <v/>
      </c>
      <c r="Q114" s="19" t="str">
        <f> IF(ISBLANK(B114), "", COUNTIF(Volunteer_Import!G114, "*Friday*"))</f>
        <v/>
      </c>
      <c r="R114" s="19" t="str">
        <f> IF(ISBLANK(B114), "", COUNTIF(Volunteer_Import!G114, "*Saturday*"))</f>
        <v/>
      </c>
      <c r="S114" s="19" t="str">
        <f> IF(ISBLANK(B114), "", COUNTIF(Volunteer_Import!G114, "*Sunday*"))</f>
        <v/>
      </c>
      <c r="T114" s="1" t="str">
        <f> IF(ISBLANK(B114), "", COUNTIF(Volunteer_Import!H114, "*6am - 8am*"))</f>
        <v/>
      </c>
      <c r="U114" s="19" t="str">
        <f> IF(ISBLANK(B114), "", COUNTIF(Volunteer_Import!H114, "*8am - 12pm*"))</f>
        <v/>
      </c>
      <c r="V114" s="19" t="str">
        <f> IF(ISBLANK(B114), "", COUNTIF(Volunteer_Import!H114, "*12pm - 3pm*"))</f>
        <v/>
      </c>
      <c r="W114" s="19" t="str">
        <f> IF(ISBLANK(B114), "", COUNTIF(Volunteer_Import!H114, "*3pm - 6pm*"))</f>
        <v/>
      </c>
      <c r="X114" s="19" t="str">
        <f> IF(ISBLANK(B114), "", COUNTIF(Volunteer_Import!H114, "*6pm - 9pm*"))</f>
        <v/>
      </c>
      <c r="Y114" s="19" t="str">
        <f> IF(ISBLANK(B114), "", COUNTIF(Volunteer_Import!H114, "*9pm - 11pm*"))</f>
        <v/>
      </c>
    </row>
    <row r="115">
      <c r="A115" s="1" t="str">
        <f t="array" ref="A115">IF(ISBLANK(B115), "", concatenate("V", ROW()))</f>
        <v/>
      </c>
      <c r="B115" s="1" t="str">
        <f>IFERROR(__xludf.DUMMYFUNCTION(" QUERY(Volunteer_Import!A115:H115, ""Select B"")"),"")</f>
        <v/>
      </c>
      <c r="C115" s="1" t="str">
        <f>IFERROR(__xludf.DUMMYFUNCTION(" IF(ISBLANK(B115), """", QUERY(Volunteer_Import!B115:I115, ""Select C""))"),"")</f>
        <v/>
      </c>
      <c r="D115" s="1" t="str">
        <f>IFERROR(__xludf.DUMMYFUNCTION(" IF(ISBLANK(B115), """", QUERY(Volunteer_Import!B115:I115, ""Select D""))"),"")</f>
        <v/>
      </c>
      <c r="E115" s="1" t="str">
        <f>IFERROR(__xludf.DUMMYFUNCTION(" IF(ISBLANK(B115), """", QUERY(Volunteer_Import!B115:I115, ""Select E""))"),"")</f>
        <v/>
      </c>
      <c r="F115" s="9" t="str">
        <f> IF(ISBLANK(B115), "", COUNTIF(Volunteer_Import!F115, "*Central Berkeley Trader Joe’s*"))</f>
        <v/>
      </c>
      <c r="G115" s="1" t="str">
        <f> IF(ISBLANK(B115), "", COUNTIF(Volunteer_Import!F115, "*North Berkeley Safeway*"))</f>
        <v/>
      </c>
      <c r="H115" s="1" t="str">
        <f> IF(ISBLANK(B115), "", COUNTIF(Volunteer_Import!F115, "*North Berkeley Trader Joe’s*"))</f>
        <v/>
      </c>
      <c r="I115" s="9" t="str">
        <f> IF(ISBLANK(B115), "", COUNTIF(Volunteer_Import!F115, "*South Berkeley Berkeley Bowl*"))</f>
        <v/>
      </c>
      <c r="J115" s="1" t="str">
        <f> IF(ISBLANK(B115), "", COUNTIF(Volunteer_Import!F115, "*South Berkeley/Oakland Safeway*"))</f>
        <v/>
      </c>
      <c r="K115" s="1" t="str">
        <f> IF(ISBLANK(B115), "", COUNTIF(Volunteer_Import!F115, "*Southwest Berkeley Berkeley Bowl*"))</f>
        <v/>
      </c>
      <c r="L115" s="1" t="str">
        <f> IF(ISBLANK(B115), "", COUNTIF(Volunteer_Import!F115, "*Other (open to local stores unlisted above)*"))</f>
        <v/>
      </c>
      <c r="M115" s="19" t="str">
        <f> IF(ISBLANK(B115), "", COUNTIF(Volunteer_Import!G115, "*Monday*"))</f>
        <v/>
      </c>
      <c r="N115" s="19" t="str">
        <f> IF(ISBLANK(B115), "", COUNTIF(Volunteer_Import!G115, "*Tuesday*"))</f>
        <v/>
      </c>
      <c r="O115" s="19" t="str">
        <f> IF(ISBLANK(B115), "", COUNTIF(Volunteer_Import!G115, "*Wednesday*"))</f>
        <v/>
      </c>
      <c r="P115" s="19" t="str">
        <f> IF(ISBLANK(B115), "", COUNTIF(Volunteer_Import!G115, "*Thursday*"))</f>
        <v/>
      </c>
      <c r="Q115" s="19" t="str">
        <f> IF(ISBLANK(B115), "", COUNTIF(Volunteer_Import!G115, "*Friday*"))</f>
        <v/>
      </c>
      <c r="R115" s="19" t="str">
        <f> IF(ISBLANK(B115), "", COUNTIF(Volunteer_Import!G115, "*Saturday*"))</f>
        <v/>
      </c>
      <c r="S115" s="19" t="str">
        <f> IF(ISBLANK(B115), "", COUNTIF(Volunteer_Import!G115, "*Sunday*"))</f>
        <v/>
      </c>
      <c r="T115" s="1" t="str">
        <f> IF(ISBLANK(B115), "", COUNTIF(Volunteer_Import!H115, "*6am - 8am*"))</f>
        <v/>
      </c>
      <c r="U115" s="19" t="str">
        <f> IF(ISBLANK(B115), "", COUNTIF(Volunteer_Import!H115, "*8am - 12pm*"))</f>
        <v/>
      </c>
      <c r="V115" s="19" t="str">
        <f> IF(ISBLANK(B115), "", COUNTIF(Volunteer_Import!H115, "*12pm - 3pm*"))</f>
        <v/>
      </c>
      <c r="W115" s="19" t="str">
        <f> IF(ISBLANK(B115), "", COUNTIF(Volunteer_Import!H115, "*3pm - 6pm*"))</f>
        <v/>
      </c>
      <c r="X115" s="19" t="str">
        <f> IF(ISBLANK(B115), "", COUNTIF(Volunteer_Import!H115, "*6pm - 9pm*"))</f>
        <v/>
      </c>
      <c r="Y115" s="19" t="str">
        <f> IF(ISBLANK(B115), "", COUNTIF(Volunteer_Import!H115, "*9pm - 11pm*"))</f>
        <v/>
      </c>
    </row>
    <row r="116">
      <c r="A116" s="1" t="str">
        <f t="array" ref="A116">IF(ISBLANK(B116), "", concatenate("V", ROW()))</f>
        <v/>
      </c>
      <c r="B116" s="1" t="str">
        <f>IFERROR(__xludf.DUMMYFUNCTION(" QUERY(Volunteer_Import!A116:H116, ""Select B"")"),"")</f>
        <v/>
      </c>
      <c r="C116" s="1" t="str">
        <f>IFERROR(__xludf.DUMMYFUNCTION(" IF(ISBLANK(B116), """", QUERY(Volunteer_Import!B116:I116, ""Select C""))"),"")</f>
        <v/>
      </c>
      <c r="D116" s="1" t="str">
        <f>IFERROR(__xludf.DUMMYFUNCTION(" IF(ISBLANK(B116), """", QUERY(Volunteer_Import!B116:I116, ""Select D""))"),"")</f>
        <v/>
      </c>
      <c r="E116" s="1" t="str">
        <f>IFERROR(__xludf.DUMMYFUNCTION(" IF(ISBLANK(B116), """", QUERY(Volunteer_Import!B116:I116, ""Select E""))"),"")</f>
        <v/>
      </c>
      <c r="F116" s="9" t="str">
        <f> IF(ISBLANK(B116), "", COUNTIF(Volunteer_Import!F116, "*Central Berkeley Trader Joe’s*"))</f>
        <v/>
      </c>
      <c r="G116" s="1" t="str">
        <f> IF(ISBLANK(B116), "", COUNTIF(Volunteer_Import!F116, "*North Berkeley Safeway*"))</f>
        <v/>
      </c>
      <c r="H116" s="1" t="str">
        <f> IF(ISBLANK(B116), "", COUNTIF(Volunteer_Import!F116, "*North Berkeley Trader Joe’s*"))</f>
        <v/>
      </c>
      <c r="I116" s="9" t="str">
        <f> IF(ISBLANK(B116), "", COUNTIF(Volunteer_Import!F116, "*South Berkeley Berkeley Bowl*"))</f>
        <v/>
      </c>
      <c r="J116" s="1" t="str">
        <f> IF(ISBLANK(B116), "", COUNTIF(Volunteer_Import!F116, "*South Berkeley/Oakland Safeway*"))</f>
        <v/>
      </c>
      <c r="K116" s="1" t="str">
        <f> IF(ISBLANK(B116), "", COUNTIF(Volunteer_Import!F116, "*Southwest Berkeley Berkeley Bowl*"))</f>
        <v/>
      </c>
      <c r="L116" s="1" t="str">
        <f> IF(ISBLANK(B116), "", COUNTIF(Volunteer_Import!F116, "*Other (open to local stores unlisted above)*"))</f>
        <v/>
      </c>
      <c r="M116" s="19" t="str">
        <f> IF(ISBLANK(B116), "", COUNTIF(Volunteer_Import!G116, "*Monday*"))</f>
        <v/>
      </c>
      <c r="N116" s="19" t="str">
        <f> IF(ISBLANK(B116), "", COUNTIF(Volunteer_Import!G116, "*Tuesday*"))</f>
        <v/>
      </c>
      <c r="O116" s="19" t="str">
        <f> IF(ISBLANK(B116), "", COUNTIF(Volunteer_Import!G116, "*Wednesday*"))</f>
        <v/>
      </c>
      <c r="P116" s="19" t="str">
        <f> IF(ISBLANK(B116), "", COUNTIF(Volunteer_Import!G116, "*Thursday*"))</f>
        <v/>
      </c>
      <c r="Q116" s="19" t="str">
        <f> IF(ISBLANK(B116), "", COUNTIF(Volunteer_Import!G116, "*Friday*"))</f>
        <v/>
      </c>
      <c r="R116" s="19" t="str">
        <f> IF(ISBLANK(B116), "", COUNTIF(Volunteer_Import!G116, "*Saturday*"))</f>
        <v/>
      </c>
      <c r="S116" s="19" t="str">
        <f> IF(ISBLANK(B116), "", COUNTIF(Volunteer_Import!G116, "*Sunday*"))</f>
        <v/>
      </c>
      <c r="T116" s="1" t="str">
        <f> IF(ISBLANK(B116), "", COUNTIF(Volunteer_Import!H116, "*6am - 8am*"))</f>
        <v/>
      </c>
      <c r="U116" s="19" t="str">
        <f> IF(ISBLANK(B116), "", COUNTIF(Volunteer_Import!H116, "*8am - 12pm*"))</f>
        <v/>
      </c>
      <c r="V116" s="19" t="str">
        <f> IF(ISBLANK(B116), "", COUNTIF(Volunteer_Import!H116, "*12pm - 3pm*"))</f>
        <v/>
      </c>
      <c r="W116" s="19" t="str">
        <f> IF(ISBLANK(B116), "", COUNTIF(Volunteer_Import!H116, "*3pm - 6pm*"))</f>
        <v/>
      </c>
      <c r="X116" s="19" t="str">
        <f> IF(ISBLANK(B116), "", COUNTIF(Volunteer_Import!H116, "*6pm - 9pm*"))</f>
        <v/>
      </c>
      <c r="Y116" s="19" t="str">
        <f> IF(ISBLANK(B116), "", COUNTIF(Volunteer_Import!H116, "*9pm - 11pm*"))</f>
        <v/>
      </c>
    </row>
    <row r="117">
      <c r="A117" s="1" t="str">
        <f t="array" ref="A117">IF(ISBLANK(B117), "", concatenate("V", ROW()))</f>
        <v/>
      </c>
      <c r="B117" s="1" t="str">
        <f>IFERROR(__xludf.DUMMYFUNCTION(" QUERY(Volunteer_Import!A117:H117, ""Select B"")"),"")</f>
        <v/>
      </c>
      <c r="C117" s="1" t="str">
        <f>IFERROR(__xludf.DUMMYFUNCTION(" IF(ISBLANK(B117), """", QUERY(Volunteer_Import!B117:I117, ""Select C""))"),"")</f>
        <v/>
      </c>
      <c r="D117" s="1" t="str">
        <f>IFERROR(__xludf.DUMMYFUNCTION(" IF(ISBLANK(B117), """", QUERY(Volunteer_Import!B117:I117, ""Select D""))"),"")</f>
        <v/>
      </c>
      <c r="E117" s="1" t="str">
        <f>IFERROR(__xludf.DUMMYFUNCTION(" IF(ISBLANK(B117), """", QUERY(Volunteer_Import!B117:I117, ""Select E""))"),"")</f>
        <v/>
      </c>
      <c r="F117" s="9" t="str">
        <f> IF(ISBLANK(B117), "", COUNTIF(Volunteer_Import!F117, "*Central Berkeley Trader Joe’s*"))</f>
        <v/>
      </c>
      <c r="G117" s="1" t="str">
        <f> IF(ISBLANK(B117), "", COUNTIF(Volunteer_Import!F117, "*North Berkeley Safeway*"))</f>
        <v/>
      </c>
      <c r="H117" s="1" t="str">
        <f> IF(ISBLANK(B117), "", COUNTIF(Volunteer_Import!F117, "*North Berkeley Trader Joe’s*"))</f>
        <v/>
      </c>
      <c r="I117" s="9" t="str">
        <f> IF(ISBLANK(B117), "", COUNTIF(Volunteer_Import!F117, "*South Berkeley Berkeley Bowl*"))</f>
        <v/>
      </c>
      <c r="J117" s="1" t="str">
        <f> IF(ISBLANK(B117), "", COUNTIF(Volunteer_Import!F117, "*South Berkeley/Oakland Safeway*"))</f>
        <v/>
      </c>
      <c r="K117" s="1" t="str">
        <f> IF(ISBLANK(B117), "", COUNTIF(Volunteer_Import!F117, "*Southwest Berkeley Berkeley Bowl*"))</f>
        <v/>
      </c>
      <c r="L117" s="1" t="str">
        <f> IF(ISBLANK(B117), "", COUNTIF(Volunteer_Import!F117, "*Other (open to local stores unlisted above)*"))</f>
        <v/>
      </c>
      <c r="M117" s="19" t="str">
        <f> IF(ISBLANK(B117), "", COUNTIF(Volunteer_Import!G117, "*Monday*"))</f>
        <v/>
      </c>
      <c r="N117" s="19" t="str">
        <f> IF(ISBLANK(B117), "", COUNTIF(Volunteer_Import!G117, "*Tuesday*"))</f>
        <v/>
      </c>
      <c r="O117" s="19" t="str">
        <f> IF(ISBLANK(B117), "", COUNTIF(Volunteer_Import!G117, "*Wednesday*"))</f>
        <v/>
      </c>
      <c r="P117" s="19" t="str">
        <f> IF(ISBLANK(B117), "", COUNTIF(Volunteer_Import!G117, "*Thursday*"))</f>
        <v/>
      </c>
      <c r="Q117" s="19" t="str">
        <f> IF(ISBLANK(B117), "", COUNTIF(Volunteer_Import!G117, "*Friday*"))</f>
        <v/>
      </c>
      <c r="R117" s="19" t="str">
        <f> IF(ISBLANK(B117), "", COUNTIF(Volunteer_Import!G117, "*Saturday*"))</f>
        <v/>
      </c>
      <c r="S117" s="19" t="str">
        <f> IF(ISBLANK(B117), "", COUNTIF(Volunteer_Import!G117, "*Sunday*"))</f>
        <v/>
      </c>
      <c r="T117" s="1" t="str">
        <f> IF(ISBLANK(B117), "", COUNTIF(Volunteer_Import!H117, "*6am - 8am*"))</f>
        <v/>
      </c>
      <c r="U117" s="19" t="str">
        <f> IF(ISBLANK(B117), "", COUNTIF(Volunteer_Import!H117, "*8am - 12pm*"))</f>
        <v/>
      </c>
      <c r="V117" s="19" t="str">
        <f> IF(ISBLANK(B117), "", COUNTIF(Volunteer_Import!H117, "*12pm - 3pm*"))</f>
        <v/>
      </c>
      <c r="W117" s="19" t="str">
        <f> IF(ISBLANK(B117), "", COUNTIF(Volunteer_Import!H117, "*3pm - 6pm*"))</f>
        <v/>
      </c>
      <c r="X117" s="19" t="str">
        <f> IF(ISBLANK(B117), "", COUNTIF(Volunteer_Import!H117, "*6pm - 9pm*"))</f>
        <v/>
      </c>
      <c r="Y117" s="19" t="str">
        <f> IF(ISBLANK(B117), "", COUNTIF(Volunteer_Import!H117, "*9pm - 11pm*"))</f>
        <v/>
      </c>
    </row>
    <row r="118">
      <c r="A118" s="1" t="str">
        <f t="array" ref="A118">IF(ISBLANK(B118), "", concatenate("V", ROW()))</f>
        <v/>
      </c>
      <c r="B118" s="1" t="str">
        <f>IFERROR(__xludf.DUMMYFUNCTION(" QUERY(Volunteer_Import!A118:H118, ""Select B"")"),"")</f>
        <v/>
      </c>
      <c r="C118" s="1" t="str">
        <f>IFERROR(__xludf.DUMMYFUNCTION(" IF(ISBLANK(B118), """", QUERY(Volunteer_Import!B118:I118, ""Select C""))"),"")</f>
        <v/>
      </c>
      <c r="D118" s="1" t="str">
        <f>IFERROR(__xludf.DUMMYFUNCTION(" IF(ISBLANK(B118), """", QUERY(Volunteer_Import!B118:I118, ""Select D""))"),"")</f>
        <v/>
      </c>
      <c r="E118" s="1" t="str">
        <f>IFERROR(__xludf.DUMMYFUNCTION(" IF(ISBLANK(B118), """", QUERY(Volunteer_Import!B118:I118, ""Select E""))"),"")</f>
        <v/>
      </c>
      <c r="F118" s="9" t="str">
        <f> IF(ISBLANK(B118), "", COUNTIF(Volunteer_Import!F118, "*Central Berkeley Trader Joe’s*"))</f>
        <v/>
      </c>
      <c r="G118" s="1" t="str">
        <f> IF(ISBLANK(B118), "", COUNTIF(Volunteer_Import!F118, "*North Berkeley Safeway*"))</f>
        <v/>
      </c>
      <c r="H118" s="1" t="str">
        <f> IF(ISBLANK(B118), "", COUNTIF(Volunteer_Import!F118, "*North Berkeley Trader Joe’s*"))</f>
        <v/>
      </c>
      <c r="I118" s="9" t="str">
        <f> IF(ISBLANK(B118), "", COUNTIF(Volunteer_Import!F118, "*South Berkeley Berkeley Bowl*"))</f>
        <v/>
      </c>
      <c r="J118" s="1" t="str">
        <f> IF(ISBLANK(B118), "", COUNTIF(Volunteer_Import!F118, "*South Berkeley/Oakland Safeway*"))</f>
        <v/>
      </c>
      <c r="K118" s="1" t="str">
        <f> IF(ISBLANK(B118), "", COUNTIF(Volunteer_Import!F118, "*Southwest Berkeley Berkeley Bowl*"))</f>
        <v/>
      </c>
      <c r="L118" s="1" t="str">
        <f> IF(ISBLANK(B118), "", COUNTIF(Volunteer_Import!F118, "*Other (open to local stores unlisted above)*"))</f>
        <v/>
      </c>
      <c r="M118" s="19" t="str">
        <f> IF(ISBLANK(B118), "", COUNTIF(Volunteer_Import!G118, "*Monday*"))</f>
        <v/>
      </c>
      <c r="N118" s="19" t="str">
        <f> IF(ISBLANK(B118), "", COUNTIF(Volunteer_Import!G118, "*Tuesday*"))</f>
        <v/>
      </c>
      <c r="O118" s="19" t="str">
        <f> IF(ISBLANK(B118), "", COUNTIF(Volunteer_Import!G118, "*Wednesday*"))</f>
        <v/>
      </c>
      <c r="P118" s="19" t="str">
        <f> IF(ISBLANK(B118), "", COUNTIF(Volunteer_Import!G118, "*Thursday*"))</f>
        <v/>
      </c>
      <c r="Q118" s="19" t="str">
        <f> IF(ISBLANK(B118), "", COUNTIF(Volunteer_Import!G118, "*Friday*"))</f>
        <v/>
      </c>
      <c r="R118" s="19" t="str">
        <f> IF(ISBLANK(B118), "", COUNTIF(Volunteer_Import!G118, "*Saturday*"))</f>
        <v/>
      </c>
      <c r="S118" s="19" t="str">
        <f> IF(ISBLANK(B118), "", COUNTIF(Volunteer_Import!G118, "*Sunday*"))</f>
        <v/>
      </c>
      <c r="T118" s="1" t="str">
        <f> IF(ISBLANK(B118), "", COUNTIF(Volunteer_Import!H118, "*6am - 8am*"))</f>
        <v/>
      </c>
      <c r="U118" s="19" t="str">
        <f> IF(ISBLANK(B118), "", COUNTIF(Volunteer_Import!H118, "*8am - 12pm*"))</f>
        <v/>
      </c>
      <c r="V118" s="19" t="str">
        <f> IF(ISBLANK(B118), "", COUNTIF(Volunteer_Import!H118, "*12pm - 3pm*"))</f>
        <v/>
      </c>
      <c r="W118" s="19" t="str">
        <f> IF(ISBLANK(B118), "", COUNTIF(Volunteer_Import!H118, "*3pm - 6pm*"))</f>
        <v/>
      </c>
      <c r="X118" s="19" t="str">
        <f> IF(ISBLANK(B118), "", COUNTIF(Volunteer_Import!H118, "*6pm - 9pm*"))</f>
        <v/>
      </c>
      <c r="Y118" s="19" t="str">
        <f> IF(ISBLANK(B118), "", COUNTIF(Volunteer_Import!H118, "*9pm - 11pm*"))</f>
        <v/>
      </c>
    </row>
    <row r="119">
      <c r="A119" s="1" t="str">
        <f t="array" ref="A119">IF(ISBLANK(B119), "", concatenate("V", ROW()))</f>
        <v/>
      </c>
      <c r="B119" s="1" t="str">
        <f>IFERROR(__xludf.DUMMYFUNCTION(" QUERY(Volunteer_Import!A119:H119, ""Select B"")"),"")</f>
        <v/>
      </c>
      <c r="C119" s="1" t="str">
        <f>IFERROR(__xludf.DUMMYFUNCTION(" IF(ISBLANK(B119), """", QUERY(Volunteer_Import!B119:I119, ""Select C""))"),"")</f>
        <v/>
      </c>
      <c r="D119" s="1" t="str">
        <f>IFERROR(__xludf.DUMMYFUNCTION(" IF(ISBLANK(B119), """", QUERY(Volunteer_Import!B119:I119, ""Select D""))"),"")</f>
        <v/>
      </c>
      <c r="E119" s="1" t="str">
        <f>IFERROR(__xludf.DUMMYFUNCTION(" IF(ISBLANK(B119), """", QUERY(Volunteer_Import!B119:I119, ""Select E""))"),"")</f>
        <v/>
      </c>
      <c r="F119" s="9" t="str">
        <f> IF(ISBLANK(B119), "", COUNTIF(Volunteer_Import!F119, "*Central Berkeley Trader Joe’s*"))</f>
        <v/>
      </c>
      <c r="G119" s="1" t="str">
        <f> IF(ISBLANK(B119), "", COUNTIF(Volunteer_Import!F119, "*North Berkeley Safeway*"))</f>
        <v/>
      </c>
      <c r="H119" s="1" t="str">
        <f> IF(ISBLANK(B119), "", COUNTIF(Volunteer_Import!F119, "*North Berkeley Trader Joe’s*"))</f>
        <v/>
      </c>
      <c r="I119" s="9" t="str">
        <f> IF(ISBLANK(B119), "", COUNTIF(Volunteer_Import!F119, "*South Berkeley Berkeley Bowl*"))</f>
        <v/>
      </c>
      <c r="J119" s="1" t="str">
        <f> IF(ISBLANK(B119), "", COUNTIF(Volunteer_Import!F119, "*South Berkeley/Oakland Safeway*"))</f>
        <v/>
      </c>
      <c r="K119" s="1" t="str">
        <f> IF(ISBLANK(B119), "", COUNTIF(Volunteer_Import!F119, "*Southwest Berkeley Berkeley Bowl*"))</f>
        <v/>
      </c>
      <c r="L119" s="1" t="str">
        <f> IF(ISBLANK(B119), "", COUNTIF(Volunteer_Import!F119, "*Other (open to local stores unlisted above)*"))</f>
        <v/>
      </c>
      <c r="M119" s="19" t="str">
        <f> IF(ISBLANK(B119), "", COUNTIF(Volunteer_Import!G119, "*Monday*"))</f>
        <v/>
      </c>
      <c r="N119" s="19" t="str">
        <f> IF(ISBLANK(B119), "", COUNTIF(Volunteer_Import!G119, "*Tuesday*"))</f>
        <v/>
      </c>
      <c r="O119" s="19" t="str">
        <f> IF(ISBLANK(B119), "", COUNTIF(Volunteer_Import!G119, "*Wednesday*"))</f>
        <v/>
      </c>
      <c r="P119" s="19" t="str">
        <f> IF(ISBLANK(B119), "", COUNTIF(Volunteer_Import!G119, "*Thursday*"))</f>
        <v/>
      </c>
      <c r="Q119" s="19" t="str">
        <f> IF(ISBLANK(B119), "", COUNTIF(Volunteer_Import!G119, "*Friday*"))</f>
        <v/>
      </c>
      <c r="R119" s="19" t="str">
        <f> IF(ISBLANK(B119), "", COUNTIF(Volunteer_Import!G119, "*Saturday*"))</f>
        <v/>
      </c>
      <c r="S119" s="19" t="str">
        <f> IF(ISBLANK(B119), "", COUNTIF(Volunteer_Import!G119, "*Sunday*"))</f>
        <v/>
      </c>
      <c r="T119" s="1" t="str">
        <f> IF(ISBLANK(B119), "", COUNTIF(Volunteer_Import!H119, "*6am - 8am*"))</f>
        <v/>
      </c>
      <c r="U119" s="19" t="str">
        <f> IF(ISBLANK(B119), "", COUNTIF(Volunteer_Import!H119, "*8am - 12pm*"))</f>
        <v/>
      </c>
      <c r="V119" s="19" t="str">
        <f> IF(ISBLANK(B119), "", COUNTIF(Volunteer_Import!H119, "*12pm - 3pm*"))</f>
        <v/>
      </c>
      <c r="W119" s="19" t="str">
        <f> IF(ISBLANK(B119), "", COUNTIF(Volunteer_Import!H119, "*3pm - 6pm*"))</f>
        <v/>
      </c>
      <c r="X119" s="19" t="str">
        <f> IF(ISBLANK(B119), "", COUNTIF(Volunteer_Import!H119, "*6pm - 9pm*"))</f>
        <v/>
      </c>
      <c r="Y119" s="19" t="str">
        <f> IF(ISBLANK(B119), "", COUNTIF(Volunteer_Import!H119, "*9pm - 11pm*"))</f>
        <v/>
      </c>
    </row>
    <row r="120">
      <c r="A120" s="1" t="str">
        <f t="array" ref="A120">IF(ISBLANK(B120), "", concatenate("V", ROW()))</f>
        <v/>
      </c>
      <c r="B120" s="1" t="str">
        <f>IFERROR(__xludf.DUMMYFUNCTION(" QUERY(Volunteer_Import!A120:H120, ""Select B"")"),"")</f>
        <v/>
      </c>
      <c r="C120" s="1" t="str">
        <f>IFERROR(__xludf.DUMMYFUNCTION(" IF(ISBLANK(B120), """", QUERY(Volunteer_Import!B120:I120, ""Select C""))"),"")</f>
        <v/>
      </c>
      <c r="D120" s="1" t="str">
        <f>IFERROR(__xludf.DUMMYFUNCTION(" IF(ISBLANK(B120), """", QUERY(Volunteer_Import!B120:I120, ""Select D""))"),"")</f>
        <v/>
      </c>
      <c r="E120" s="1" t="str">
        <f>IFERROR(__xludf.DUMMYFUNCTION(" IF(ISBLANK(B120), """", QUERY(Volunteer_Import!B120:I120, ""Select E""))"),"")</f>
        <v/>
      </c>
      <c r="F120" s="9" t="str">
        <f> IF(ISBLANK(B120), "", COUNTIF(Volunteer_Import!F120, "*Central Berkeley Trader Joe’s*"))</f>
        <v/>
      </c>
      <c r="G120" s="1" t="str">
        <f> IF(ISBLANK(B120), "", COUNTIF(Volunteer_Import!F120, "*North Berkeley Safeway*"))</f>
        <v/>
      </c>
      <c r="H120" s="1" t="str">
        <f> IF(ISBLANK(B120), "", COUNTIF(Volunteer_Import!F120, "*North Berkeley Trader Joe’s*"))</f>
        <v/>
      </c>
      <c r="I120" s="9" t="str">
        <f> IF(ISBLANK(B120), "", COUNTIF(Volunteer_Import!F120, "*South Berkeley Berkeley Bowl*"))</f>
        <v/>
      </c>
      <c r="J120" s="1" t="str">
        <f> IF(ISBLANK(B120), "", COUNTIF(Volunteer_Import!F120, "*South Berkeley/Oakland Safeway*"))</f>
        <v/>
      </c>
      <c r="K120" s="1" t="str">
        <f> IF(ISBLANK(B120), "", COUNTIF(Volunteer_Import!F120, "*Southwest Berkeley Berkeley Bowl*"))</f>
        <v/>
      </c>
      <c r="L120" s="1" t="str">
        <f> IF(ISBLANK(B120), "", COUNTIF(Volunteer_Import!F120, "*Other (open to local stores unlisted above)*"))</f>
        <v/>
      </c>
      <c r="M120" s="19" t="str">
        <f> IF(ISBLANK(B120), "", COUNTIF(Volunteer_Import!G120, "*Monday*"))</f>
        <v/>
      </c>
      <c r="N120" s="19" t="str">
        <f> IF(ISBLANK(B120), "", COUNTIF(Volunteer_Import!G120, "*Tuesday*"))</f>
        <v/>
      </c>
      <c r="O120" s="19" t="str">
        <f> IF(ISBLANK(B120), "", COUNTIF(Volunteer_Import!G120, "*Wednesday*"))</f>
        <v/>
      </c>
      <c r="P120" s="19" t="str">
        <f> IF(ISBLANK(B120), "", COUNTIF(Volunteer_Import!G120, "*Thursday*"))</f>
        <v/>
      </c>
      <c r="Q120" s="19" t="str">
        <f> IF(ISBLANK(B120), "", COUNTIF(Volunteer_Import!G120, "*Friday*"))</f>
        <v/>
      </c>
      <c r="R120" s="19" t="str">
        <f> IF(ISBLANK(B120), "", COUNTIF(Volunteer_Import!G120, "*Saturday*"))</f>
        <v/>
      </c>
      <c r="S120" s="19" t="str">
        <f> IF(ISBLANK(B120), "", COUNTIF(Volunteer_Import!G120, "*Sunday*"))</f>
        <v/>
      </c>
      <c r="T120" s="1" t="str">
        <f> IF(ISBLANK(B120), "", COUNTIF(Volunteer_Import!H120, "*6am - 8am*"))</f>
        <v/>
      </c>
      <c r="U120" s="19" t="str">
        <f> IF(ISBLANK(B120), "", COUNTIF(Volunteer_Import!H120, "*8am - 12pm*"))</f>
        <v/>
      </c>
      <c r="V120" s="19" t="str">
        <f> IF(ISBLANK(B120), "", COUNTIF(Volunteer_Import!H120, "*12pm - 3pm*"))</f>
        <v/>
      </c>
      <c r="W120" s="19" t="str">
        <f> IF(ISBLANK(B120), "", COUNTIF(Volunteer_Import!H120, "*3pm - 6pm*"))</f>
        <v/>
      </c>
      <c r="X120" s="19" t="str">
        <f> IF(ISBLANK(B120), "", COUNTIF(Volunteer_Import!H120, "*6pm - 9pm*"))</f>
        <v/>
      </c>
      <c r="Y120" s="19" t="str">
        <f> IF(ISBLANK(B120), "", COUNTIF(Volunteer_Import!H120, "*9pm - 11pm*"))</f>
        <v/>
      </c>
    </row>
    <row r="121">
      <c r="A121" s="1" t="str">
        <f t="array" ref="A121">IF(ISBLANK(B121), "", concatenate("V", ROW()))</f>
        <v/>
      </c>
      <c r="B121" s="1" t="str">
        <f>IFERROR(__xludf.DUMMYFUNCTION(" QUERY(Volunteer_Import!A121:H121, ""Select B"")"),"")</f>
        <v/>
      </c>
      <c r="C121" s="1" t="str">
        <f>IFERROR(__xludf.DUMMYFUNCTION(" IF(ISBLANK(B121), """", QUERY(Volunteer_Import!B121:I121, ""Select C""))"),"")</f>
        <v/>
      </c>
      <c r="D121" s="1" t="str">
        <f>IFERROR(__xludf.DUMMYFUNCTION(" IF(ISBLANK(B121), """", QUERY(Volunteer_Import!B121:I121, ""Select D""))"),"")</f>
        <v/>
      </c>
      <c r="E121" s="1" t="str">
        <f>IFERROR(__xludf.DUMMYFUNCTION(" IF(ISBLANK(B121), """", QUERY(Volunteer_Import!B121:I121, ""Select E""))"),"")</f>
        <v/>
      </c>
      <c r="F121" s="9" t="str">
        <f> IF(ISBLANK(B121), "", COUNTIF(Volunteer_Import!F121, "*Central Berkeley Trader Joe’s*"))</f>
        <v/>
      </c>
      <c r="G121" s="1" t="str">
        <f> IF(ISBLANK(B121), "", COUNTIF(Volunteer_Import!F121, "*North Berkeley Safeway*"))</f>
        <v/>
      </c>
      <c r="H121" s="1" t="str">
        <f> IF(ISBLANK(B121), "", COUNTIF(Volunteer_Import!F121, "*North Berkeley Trader Joe’s*"))</f>
        <v/>
      </c>
      <c r="I121" s="9" t="str">
        <f> IF(ISBLANK(B121), "", COUNTIF(Volunteer_Import!F121, "*South Berkeley Berkeley Bowl*"))</f>
        <v/>
      </c>
      <c r="J121" s="1" t="str">
        <f> IF(ISBLANK(B121), "", COUNTIF(Volunteer_Import!F121, "*South Berkeley/Oakland Safeway*"))</f>
        <v/>
      </c>
      <c r="K121" s="1" t="str">
        <f> IF(ISBLANK(B121), "", COUNTIF(Volunteer_Import!F121, "*Southwest Berkeley Berkeley Bowl*"))</f>
        <v/>
      </c>
      <c r="L121" s="1" t="str">
        <f> IF(ISBLANK(B121), "", COUNTIF(Volunteer_Import!F121, "*Other (open to local stores unlisted above)*"))</f>
        <v/>
      </c>
      <c r="M121" s="19" t="str">
        <f> IF(ISBLANK(B121), "", COUNTIF(Volunteer_Import!G121, "*Monday*"))</f>
        <v/>
      </c>
      <c r="N121" s="19" t="str">
        <f> IF(ISBLANK(B121), "", COUNTIF(Volunteer_Import!G121, "*Tuesday*"))</f>
        <v/>
      </c>
      <c r="O121" s="19" t="str">
        <f> IF(ISBLANK(B121), "", COUNTIF(Volunteer_Import!G121, "*Wednesday*"))</f>
        <v/>
      </c>
      <c r="P121" s="19" t="str">
        <f> IF(ISBLANK(B121), "", COUNTIF(Volunteer_Import!G121, "*Thursday*"))</f>
        <v/>
      </c>
      <c r="Q121" s="19" t="str">
        <f> IF(ISBLANK(B121), "", COUNTIF(Volunteer_Import!G121, "*Friday*"))</f>
        <v/>
      </c>
      <c r="R121" s="19" t="str">
        <f> IF(ISBLANK(B121), "", COUNTIF(Volunteer_Import!G121, "*Saturday*"))</f>
        <v/>
      </c>
      <c r="S121" s="19" t="str">
        <f> IF(ISBLANK(B121), "", COUNTIF(Volunteer_Import!G121, "*Sunday*"))</f>
        <v/>
      </c>
      <c r="T121" s="1" t="str">
        <f> IF(ISBLANK(B121), "", COUNTIF(Volunteer_Import!H121, "*6am - 8am*"))</f>
        <v/>
      </c>
      <c r="U121" s="19" t="str">
        <f> IF(ISBLANK(B121), "", COUNTIF(Volunteer_Import!H121, "*8am - 12pm*"))</f>
        <v/>
      </c>
      <c r="V121" s="19" t="str">
        <f> IF(ISBLANK(B121), "", COUNTIF(Volunteer_Import!H121, "*12pm - 3pm*"))</f>
        <v/>
      </c>
      <c r="W121" s="19" t="str">
        <f> IF(ISBLANK(B121), "", COUNTIF(Volunteer_Import!H121, "*3pm - 6pm*"))</f>
        <v/>
      </c>
      <c r="X121" s="19" t="str">
        <f> IF(ISBLANK(B121), "", COUNTIF(Volunteer_Import!H121, "*6pm - 9pm*"))</f>
        <v/>
      </c>
      <c r="Y121" s="19" t="str">
        <f> IF(ISBLANK(B121), "", COUNTIF(Volunteer_Import!H121, "*9pm - 11pm*"))</f>
        <v/>
      </c>
    </row>
    <row r="122">
      <c r="A122" s="1" t="str">
        <f t="array" ref="A122">IF(ISBLANK(B122), "", concatenate("V", ROW()))</f>
        <v/>
      </c>
      <c r="B122" s="1" t="str">
        <f>IFERROR(__xludf.DUMMYFUNCTION(" QUERY(Volunteer_Import!A122:H122, ""Select B"")"),"")</f>
        <v/>
      </c>
      <c r="C122" s="1" t="str">
        <f>IFERROR(__xludf.DUMMYFUNCTION(" IF(ISBLANK(B122), """", QUERY(Volunteer_Import!B122:I122, ""Select C""))"),"")</f>
        <v/>
      </c>
      <c r="D122" s="1" t="str">
        <f>IFERROR(__xludf.DUMMYFUNCTION(" IF(ISBLANK(B122), """", QUERY(Volunteer_Import!B122:I122, ""Select D""))"),"")</f>
        <v/>
      </c>
      <c r="E122" s="1" t="str">
        <f>IFERROR(__xludf.DUMMYFUNCTION(" IF(ISBLANK(B122), """", QUERY(Volunteer_Import!B122:I122, ""Select E""))"),"")</f>
        <v/>
      </c>
      <c r="F122" s="9" t="str">
        <f> IF(ISBLANK(B122), "", COUNTIF(Volunteer_Import!F122, "*Central Berkeley Trader Joe’s*"))</f>
        <v/>
      </c>
      <c r="G122" s="1" t="str">
        <f> IF(ISBLANK(B122), "", COUNTIF(Volunteer_Import!F122, "*North Berkeley Safeway*"))</f>
        <v/>
      </c>
      <c r="H122" s="1" t="str">
        <f> IF(ISBLANK(B122), "", COUNTIF(Volunteer_Import!F122, "*North Berkeley Trader Joe’s*"))</f>
        <v/>
      </c>
      <c r="I122" s="9" t="str">
        <f> IF(ISBLANK(B122), "", COUNTIF(Volunteer_Import!F122, "*South Berkeley Berkeley Bowl*"))</f>
        <v/>
      </c>
      <c r="J122" s="1" t="str">
        <f> IF(ISBLANK(B122), "", COUNTIF(Volunteer_Import!F122, "*South Berkeley/Oakland Safeway*"))</f>
        <v/>
      </c>
      <c r="K122" s="1" t="str">
        <f> IF(ISBLANK(B122), "", COUNTIF(Volunteer_Import!F122, "*Southwest Berkeley Berkeley Bowl*"))</f>
        <v/>
      </c>
      <c r="L122" s="1" t="str">
        <f> IF(ISBLANK(B122), "", COUNTIF(Volunteer_Import!F122, "*Other (open to local stores unlisted above)*"))</f>
        <v/>
      </c>
      <c r="M122" s="19" t="str">
        <f> IF(ISBLANK(B122), "", COUNTIF(Volunteer_Import!G122, "*Monday*"))</f>
        <v/>
      </c>
      <c r="N122" s="19" t="str">
        <f> IF(ISBLANK(B122), "", COUNTIF(Volunteer_Import!G122, "*Tuesday*"))</f>
        <v/>
      </c>
      <c r="O122" s="19" t="str">
        <f> IF(ISBLANK(B122), "", COUNTIF(Volunteer_Import!G122, "*Wednesday*"))</f>
        <v/>
      </c>
      <c r="P122" s="19" t="str">
        <f> IF(ISBLANK(B122), "", COUNTIF(Volunteer_Import!G122, "*Thursday*"))</f>
        <v/>
      </c>
      <c r="Q122" s="19" t="str">
        <f> IF(ISBLANK(B122), "", COUNTIF(Volunteer_Import!G122, "*Friday*"))</f>
        <v/>
      </c>
      <c r="R122" s="19" t="str">
        <f> IF(ISBLANK(B122), "", COUNTIF(Volunteer_Import!G122, "*Saturday*"))</f>
        <v/>
      </c>
      <c r="S122" s="19" t="str">
        <f> IF(ISBLANK(B122), "", COUNTIF(Volunteer_Import!G122, "*Sunday*"))</f>
        <v/>
      </c>
      <c r="T122" s="1" t="str">
        <f> IF(ISBLANK(B122), "", COUNTIF(Volunteer_Import!H122, "*6am - 8am*"))</f>
        <v/>
      </c>
      <c r="U122" s="19" t="str">
        <f> IF(ISBLANK(B122), "", COUNTIF(Volunteer_Import!H122, "*8am - 12pm*"))</f>
        <v/>
      </c>
      <c r="V122" s="19" t="str">
        <f> IF(ISBLANK(B122), "", COUNTIF(Volunteer_Import!H122, "*12pm - 3pm*"))</f>
        <v/>
      </c>
      <c r="W122" s="19" t="str">
        <f> IF(ISBLANK(B122), "", COUNTIF(Volunteer_Import!H122, "*3pm - 6pm*"))</f>
        <v/>
      </c>
      <c r="X122" s="19" t="str">
        <f> IF(ISBLANK(B122), "", COUNTIF(Volunteer_Import!H122, "*6pm - 9pm*"))</f>
        <v/>
      </c>
      <c r="Y122" s="19" t="str">
        <f> IF(ISBLANK(B122), "", COUNTIF(Volunteer_Import!H122, "*9pm - 11pm*"))</f>
        <v/>
      </c>
    </row>
    <row r="123">
      <c r="A123" s="1" t="str">
        <f t="array" ref="A123">IF(ISBLANK(B123), "", concatenate("V", ROW()))</f>
        <v/>
      </c>
      <c r="B123" s="1" t="str">
        <f>IFERROR(__xludf.DUMMYFUNCTION(" QUERY(Volunteer_Import!A123:H123, ""Select B"")"),"")</f>
        <v/>
      </c>
      <c r="C123" s="1" t="str">
        <f>IFERROR(__xludf.DUMMYFUNCTION(" IF(ISBLANK(B123), """", QUERY(Volunteer_Import!B123:I123, ""Select C""))"),"")</f>
        <v/>
      </c>
      <c r="D123" s="1" t="str">
        <f>IFERROR(__xludf.DUMMYFUNCTION(" IF(ISBLANK(B123), """", QUERY(Volunteer_Import!B123:I123, ""Select D""))"),"")</f>
        <v/>
      </c>
      <c r="E123" s="1" t="str">
        <f>IFERROR(__xludf.DUMMYFUNCTION(" IF(ISBLANK(B123), """", QUERY(Volunteer_Import!B123:I123, ""Select E""))"),"")</f>
        <v/>
      </c>
      <c r="F123" s="9" t="str">
        <f> IF(ISBLANK(B123), "", COUNTIF(Volunteer_Import!F123, "*Central Berkeley Trader Joe’s*"))</f>
        <v/>
      </c>
      <c r="G123" s="1" t="str">
        <f> IF(ISBLANK(B123), "", COUNTIF(Volunteer_Import!F123, "*North Berkeley Safeway*"))</f>
        <v/>
      </c>
      <c r="H123" s="1" t="str">
        <f> IF(ISBLANK(B123), "", COUNTIF(Volunteer_Import!F123, "*North Berkeley Trader Joe’s*"))</f>
        <v/>
      </c>
      <c r="I123" s="9" t="str">
        <f> IF(ISBLANK(B123), "", COUNTIF(Volunteer_Import!F123, "*South Berkeley Berkeley Bowl*"))</f>
        <v/>
      </c>
      <c r="J123" s="1" t="str">
        <f> IF(ISBLANK(B123), "", COUNTIF(Volunteer_Import!F123, "*South Berkeley/Oakland Safeway*"))</f>
        <v/>
      </c>
      <c r="K123" s="1" t="str">
        <f> IF(ISBLANK(B123), "", COUNTIF(Volunteer_Import!F123, "*Southwest Berkeley Berkeley Bowl*"))</f>
        <v/>
      </c>
      <c r="L123" s="1" t="str">
        <f> IF(ISBLANK(B123), "", COUNTIF(Volunteer_Import!F123, "*Other (open to local stores unlisted above)*"))</f>
        <v/>
      </c>
      <c r="M123" s="19" t="str">
        <f> IF(ISBLANK(B123), "", COUNTIF(Volunteer_Import!G123, "*Monday*"))</f>
        <v/>
      </c>
      <c r="N123" s="19" t="str">
        <f> IF(ISBLANK(B123), "", COUNTIF(Volunteer_Import!G123, "*Tuesday*"))</f>
        <v/>
      </c>
      <c r="O123" s="19" t="str">
        <f> IF(ISBLANK(B123), "", COUNTIF(Volunteer_Import!G123, "*Wednesday*"))</f>
        <v/>
      </c>
      <c r="P123" s="19" t="str">
        <f> IF(ISBLANK(B123), "", COUNTIF(Volunteer_Import!G123, "*Thursday*"))</f>
        <v/>
      </c>
      <c r="Q123" s="19" t="str">
        <f> IF(ISBLANK(B123), "", COUNTIF(Volunteer_Import!G123, "*Friday*"))</f>
        <v/>
      </c>
      <c r="R123" s="19" t="str">
        <f> IF(ISBLANK(B123), "", COUNTIF(Volunteer_Import!G123, "*Saturday*"))</f>
        <v/>
      </c>
      <c r="S123" s="19" t="str">
        <f> IF(ISBLANK(B123), "", COUNTIF(Volunteer_Import!G123, "*Sunday*"))</f>
        <v/>
      </c>
      <c r="T123" s="1" t="str">
        <f> IF(ISBLANK(B123), "", COUNTIF(Volunteer_Import!H123, "*6am - 8am*"))</f>
        <v/>
      </c>
      <c r="U123" s="19" t="str">
        <f> IF(ISBLANK(B123), "", COUNTIF(Volunteer_Import!H123, "*8am - 12pm*"))</f>
        <v/>
      </c>
      <c r="V123" s="19" t="str">
        <f> IF(ISBLANK(B123), "", COUNTIF(Volunteer_Import!H123, "*12pm - 3pm*"))</f>
        <v/>
      </c>
      <c r="W123" s="19" t="str">
        <f> IF(ISBLANK(B123), "", COUNTIF(Volunteer_Import!H123, "*3pm - 6pm*"))</f>
        <v/>
      </c>
      <c r="X123" s="19" t="str">
        <f> IF(ISBLANK(B123), "", COUNTIF(Volunteer_Import!H123, "*6pm - 9pm*"))</f>
        <v/>
      </c>
      <c r="Y123" s="19" t="str">
        <f> IF(ISBLANK(B123), "", COUNTIF(Volunteer_Import!H123, "*9pm - 11pm*"))</f>
        <v/>
      </c>
    </row>
    <row r="124">
      <c r="A124" s="1" t="str">
        <f t="array" ref="A124">IF(ISBLANK(B124), "", concatenate("V", ROW()))</f>
        <v/>
      </c>
      <c r="B124" s="1" t="str">
        <f>IFERROR(__xludf.DUMMYFUNCTION(" QUERY(Volunteer_Import!A124:H124, ""Select B"")"),"")</f>
        <v/>
      </c>
      <c r="C124" s="1" t="str">
        <f>IFERROR(__xludf.DUMMYFUNCTION(" IF(ISBLANK(B124), """", QUERY(Volunteer_Import!B124:I124, ""Select C""))"),"")</f>
        <v/>
      </c>
      <c r="D124" s="1" t="str">
        <f>IFERROR(__xludf.DUMMYFUNCTION(" IF(ISBLANK(B124), """", QUERY(Volunteer_Import!B124:I124, ""Select D""))"),"")</f>
        <v/>
      </c>
      <c r="E124" s="1" t="str">
        <f>IFERROR(__xludf.DUMMYFUNCTION(" IF(ISBLANK(B124), """", QUERY(Volunteer_Import!B124:I124, ""Select E""))"),"")</f>
        <v/>
      </c>
      <c r="F124" s="9" t="str">
        <f> IF(ISBLANK(B124), "", COUNTIF(Volunteer_Import!F124, "*Central Berkeley Trader Joe’s*"))</f>
        <v/>
      </c>
      <c r="G124" s="1" t="str">
        <f> IF(ISBLANK(B124), "", COUNTIF(Volunteer_Import!F124, "*North Berkeley Safeway*"))</f>
        <v/>
      </c>
      <c r="H124" s="1" t="str">
        <f> IF(ISBLANK(B124), "", COUNTIF(Volunteer_Import!F124, "*North Berkeley Trader Joe’s*"))</f>
        <v/>
      </c>
      <c r="I124" s="9" t="str">
        <f> IF(ISBLANK(B124), "", COUNTIF(Volunteer_Import!F124, "*South Berkeley Berkeley Bowl*"))</f>
        <v/>
      </c>
      <c r="J124" s="1" t="str">
        <f> IF(ISBLANK(B124), "", COUNTIF(Volunteer_Import!F124, "*South Berkeley/Oakland Safeway*"))</f>
        <v/>
      </c>
      <c r="K124" s="1" t="str">
        <f> IF(ISBLANK(B124), "", COUNTIF(Volunteer_Import!F124, "*Southwest Berkeley Berkeley Bowl*"))</f>
        <v/>
      </c>
      <c r="L124" s="1" t="str">
        <f> IF(ISBLANK(B124), "", COUNTIF(Volunteer_Import!F124, "*Other (open to local stores unlisted above)*"))</f>
        <v/>
      </c>
      <c r="M124" s="19" t="str">
        <f> IF(ISBLANK(B124), "", COUNTIF(Volunteer_Import!G124, "*Monday*"))</f>
        <v/>
      </c>
      <c r="N124" s="19" t="str">
        <f> IF(ISBLANK(B124), "", COUNTIF(Volunteer_Import!G124, "*Tuesday*"))</f>
        <v/>
      </c>
      <c r="O124" s="19" t="str">
        <f> IF(ISBLANK(B124), "", COUNTIF(Volunteer_Import!G124, "*Wednesday*"))</f>
        <v/>
      </c>
      <c r="P124" s="19" t="str">
        <f> IF(ISBLANK(B124), "", COUNTIF(Volunteer_Import!G124, "*Thursday*"))</f>
        <v/>
      </c>
      <c r="Q124" s="19" t="str">
        <f> IF(ISBLANK(B124), "", COUNTIF(Volunteer_Import!G124, "*Friday*"))</f>
        <v/>
      </c>
      <c r="R124" s="19" t="str">
        <f> IF(ISBLANK(B124), "", COUNTIF(Volunteer_Import!G124, "*Saturday*"))</f>
        <v/>
      </c>
      <c r="S124" s="19" t="str">
        <f> IF(ISBLANK(B124), "", COUNTIF(Volunteer_Import!G124, "*Sunday*"))</f>
        <v/>
      </c>
      <c r="T124" s="1" t="str">
        <f> IF(ISBLANK(B124), "", COUNTIF(Volunteer_Import!H124, "*6am - 8am*"))</f>
        <v/>
      </c>
      <c r="U124" s="19" t="str">
        <f> IF(ISBLANK(B124), "", COUNTIF(Volunteer_Import!H124, "*8am - 12pm*"))</f>
        <v/>
      </c>
      <c r="V124" s="19" t="str">
        <f> IF(ISBLANK(B124), "", COUNTIF(Volunteer_Import!H124, "*12pm - 3pm*"))</f>
        <v/>
      </c>
      <c r="W124" s="19" t="str">
        <f> IF(ISBLANK(B124), "", COUNTIF(Volunteer_Import!H124, "*3pm - 6pm*"))</f>
        <v/>
      </c>
      <c r="X124" s="19" t="str">
        <f> IF(ISBLANK(B124), "", COUNTIF(Volunteer_Import!H124, "*6pm - 9pm*"))</f>
        <v/>
      </c>
      <c r="Y124" s="19" t="str">
        <f> IF(ISBLANK(B124), "", COUNTIF(Volunteer_Import!H124, "*9pm - 11pm*"))</f>
        <v/>
      </c>
    </row>
    <row r="125">
      <c r="A125" s="1" t="str">
        <f t="array" ref="A125">IF(ISBLANK(B125), "", concatenate("V", ROW()))</f>
        <v/>
      </c>
      <c r="B125" s="1" t="str">
        <f>IFERROR(__xludf.DUMMYFUNCTION(" QUERY(Volunteer_Import!A125:H125, ""Select B"")"),"")</f>
        <v/>
      </c>
      <c r="C125" s="1" t="str">
        <f>IFERROR(__xludf.DUMMYFUNCTION(" IF(ISBLANK(B125), """", QUERY(Volunteer_Import!B125:I125, ""Select C""))"),"")</f>
        <v/>
      </c>
      <c r="D125" s="1" t="str">
        <f>IFERROR(__xludf.DUMMYFUNCTION(" IF(ISBLANK(B125), """", QUERY(Volunteer_Import!B125:I125, ""Select D""))"),"")</f>
        <v/>
      </c>
      <c r="E125" s="1" t="str">
        <f>IFERROR(__xludf.DUMMYFUNCTION(" IF(ISBLANK(B125), """", QUERY(Volunteer_Import!B125:I125, ""Select E""))"),"")</f>
        <v/>
      </c>
      <c r="F125" s="9" t="str">
        <f> IF(ISBLANK(B125), "", COUNTIF(Volunteer_Import!F125, "*Central Berkeley Trader Joe’s*"))</f>
        <v/>
      </c>
      <c r="G125" s="1" t="str">
        <f> IF(ISBLANK(B125), "", COUNTIF(Volunteer_Import!F125, "*North Berkeley Safeway*"))</f>
        <v/>
      </c>
      <c r="H125" s="1" t="str">
        <f> IF(ISBLANK(B125), "", COUNTIF(Volunteer_Import!F125, "*North Berkeley Trader Joe’s*"))</f>
        <v/>
      </c>
      <c r="I125" s="9" t="str">
        <f> IF(ISBLANK(B125), "", COUNTIF(Volunteer_Import!F125, "*South Berkeley Berkeley Bowl*"))</f>
        <v/>
      </c>
      <c r="J125" s="1" t="str">
        <f> IF(ISBLANK(B125), "", COUNTIF(Volunteer_Import!F125, "*South Berkeley/Oakland Safeway*"))</f>
        <v/>
      </c>
      <c r="K125" s="1" t="str">
        <f> IF(ISBLANK(B125), "", COUNTIF(Volunteer_Import!F125, "*Southwest Berkeley Berkeley Bowl*"))</f>
        <v/>
      </c>
      <c r="L125" s="1" t="str">
        <f> IF(ISBLANK(B125), "", COUNTIF(Volunteer_Import!F125, "*Other (open to local stores unlisted above)*"))</f>
        <v/>
      </c>
      <c r="M125" s="19" t="str">
        <f> IF(ISBLANK(B125), "", COUNTIF(Volunteer_Import!G125, "*Monday*"))</f>
        <v/>
      </c>
      <c r="N125" s="19" t="str">
        <f> IF(ISBLANK(B125), "", COUNTIF(Volunteer_Import!G125, "*Tuesday*"))</f>
        <v/>
      </c>
      <c r="O125" s="19" t="str">
        <f> IF(ISBLANK(B125), "", COUNTIF(Volunteer_Import!G125, "*Wednesday*"))</f>
        <v/>
      </c>
      <c r="P125" s="19" t="str">
        <f> IF(ISBLANK(B125), "", COUNTIF(Volunteer_Import!G125, "*Thursday*"))</f>
        <v/>
      </c>
      <c r="Q125" s="19" t="str">
        <f> IF(ISBLANK(B125), "", COUNTIF(Volunteer_Import!G125, "*Friday*"))</f>
        <v/>
      </c>
      <c r="R125" s="19" t="str">
        <f> IF(ISBLANK(B125), "", COUNTIF(Volunteer_Import!G125, "*Saturday*"))</f>
        <v/>
      </c>
      <c r="S125" s="19" t="str">
        <f> IF(ISBLANK(B125), "", COUNTIF(Volunteer_Import!G125, "*Sunday*"))</f>
        <v/>
      </c>
      <c r="T125" s="1" t="str">
        <f> IF(ISBLANK(B125), "", COUNTIF(Volunteer_Import!H125, "*6am - 8am*"))</f>
        <v/>
      </c>
      <c r="U125" s="19" t="str">
        <f> IF(ISBLANK(B125), "", COUNTIF(Volunteer_Import!H125, "*8am - 12pm*"))</f>
        <v/>
      </c>
      <c r="V125" s="19" t="str">
        <f> IF(ISBLANK(B125), "", COUNTIF(Volunteer_Import!H125, "*12pm - 3pm*"))</f>
        <v/>
      </c>
      <c r="W125" s="19" t="str">
        <f> IF(ISBLANK(B125), "", COUNTIF(Volunteer_Import!H125, "*3pm - 6pm*"))</f>
        <v/>
      </c>
      <c r="X125" s="19" t="str">
        <f> IF(ISBLANK(B125), "", COUNTIF(Volunteer_Import!H125, "*6pm - 9pm*"))</f>
        <v/>
      </c>
      <c r="Y125" s="19" t="str">
        <f> IF(ISBLANK(B125), "", COUNTIF(Volunteer_Import!H125, "*9pm - 11pm*"))</f>
        <v/>
      </c>
    </row>
    <row r="126">
      <c r="A126" s="1" t="str">
        <f t="array" ref="A126">IF(ISBLANK(B126), "", concatenate("V", ROW()))</f>
        <v/>
      </c>
      <c r="B126" s="1" t="str">
        <f>IFERROR(__xludf.DUMMYFUNCTION(" QUERY(Volunteer_Import!A126:H126, ""Select B"")"),"")</f>
        <v/>
      </c>
      <c r="C126" s="1" t="str">
        <f>IFERROR(__xludf.DUMMYFUNCTION(" IF(ISBLANK(B126), """", QUERY(Volunteer_Import!B126:I126, ""Select C""))"),"")</f>
        <v/>
      </c>
      <c r="D126" s="1" t="str">
        <f>IFERROR(__xludf.DUMMYFUNCTION(" IF(ISBLANK(B126), """", QUERY(Volunteer_Import!B126:I126, ""Select D""))"),"")</f>
        <v/>
      </c>
      <c r="E126" s="1" t="str">
        <f>IFERROR(__xludf.DUMMYFUNCTION(" IF(ISBLANK(B126), """", QUERY(Volunteer_Import!B126:I126, ""Select E""))"),"")</f>
        <v/>
      </c>
      <c r="F126" s="9" t="str">
        <f> IF(ISBLANK(B126), "", COUNTIF(Volunteer_Import!F126, "*Central Berkeley Trader Joe’s*"))</f>
        <v/>
      </c>
      <c r="G126" s="1" t="str">
        <f> IF(ISBLANK(B126), "", COUNTIF(Volunteer_Import!F126, "*North Berkeley Safeway*"))</f>
        <v/>
      </c>
      <c r="H126" s="1" t="str">
        <f> IF(ISBLANK(B126), "", COUNTIF(Volunteer_Import!F126, "*North Berkeley Trader Joe’s*"))</f>
        <v/>
      </c>
      <c r="I126" s="9" t="str">
        <f> IF(ISBLANK(B126), "", COUNTIF(Volunteer_Import!F126, "*South Berkeley Berkeley Bowl*"))</f>
        <v/>
      </c>
      <c r="J126" s="1" t="str">
        <f> IF(ISBLANK(B126), "", COUNTIF(Volunteer_Import!F126, "*South Berkeley/Oakland Safeway*"))</f>
        <v/>
      </c>
      <c r="K126" s="1" t="str">
        <f> IF(ISBLANK(B126), "", COUNTIF(Volunteer_Import!F126, "*Southwest Berkeley Berkeley Bowl*"))</f>
        <v/>
      </c>
      <c r="L126" s="1" t="str">
        <f> IF(ISBLANK(B126), "", COUNTIF(Volunteer_Import!F126, "*Other (open to local stores unlisted above)*"))</f>
        <v/>
      </c>
      <c r="M126" s="19" t="str">
        <f> IF(ISBLANK(B126), "", COUNTIF(Volunteer_Import!G126, "*Monday*"))</f>
        <v/>
      </c>
      <c r="N126" s="19" t="str">
        <f> IF(ISBLANK(B126), "", COUNTIF(Volunteer_Import!G126, "*Tuesday*"))</f>
        <v/>
      </c>
      <c r="O126" s="19" t="str">
        <f> IF(ISBLANK(B126), "", COUNTIF(Volunteer_Import!G126, "*Wednesday*"))</f>
        <v/>
      </c>
      <c r="P126" s="19" t="str">
        <f> IF(ISBLANK(B126), "", COUNTIF(Volunteer_Import!G126, "*Thursday*"))</f>
        <v/>
      </c>
      <c r="Q126" s="19" t="str">
        <f> IF(ISBLANK(B126), "", COUNTIF(Volunteer_Import!G126, "*Friday*"))</f>
        <v/>
      </c>
      <c r="R126" s="19" t="str">
        <f> IF(ISBLANK(B126), "", COUNTIF(Volunteer_Import!G126, "*Saturday*"))</f>
        <v/>
      </c>
      <c r="S126" s="19" t="str">
        <f> IF(ISBLANK(B126), "", COUNTIF(Volunteer_Import!G126, "*Sunday*"))</f>
        <v/>
      </c>
      <c r="T126" s="1" t="str">
        <f> IF(ISBLANK(B126), "", COUNTIF(Volunteer_Import!H126, "*6am - 8am*"))</f>
        <v/>
      </c>
      <c r="U126" s="19" t="str">
        <f> IF(ISBLANK(B126), "", COUNTIF(Volunteer_Import!H126, "*8am - 12pm*"))</f>
        <v/>
      </c>
      <c r="V126" s="19" t="str">
        <f> IF(ISBLANK(B126), "", COUNTIF(Volunteer_Import!H126, "*12pm - 3pm*"))</f>
        <v/>
      </c>
      <c r="W126" s="19" t="str">
        <f> IF(ISBLANK(B126), "", COUNTIF(Volunteer_Import!H126, "*3pm - 6pm*"))</f>
        <v/>
      </c>
      <c r="X126" s="19" t="str">
        <f> IF(ISBLANK(B126), "", COUNTIF(Volunteer_Import!H126, "*6pm - 9pm*"))</f>
        <v/>
      </c>
      <c r="Y126" s="19" t="str">
        <f> IF(ISBLANK(B126), "", COUNTIF(Volunteer_Import!H126, "*9pm - 11pm*"))</f>
        <v/>
      </c>
    </row>
    <row r="127">
      <c r="A127" s="1" t="str">
        <f t="array" ref="A127">IF(ISBLANK(B127), "", concatenate("V", ROW()))</f>
        <v/>
      </c>
      <c r="B127" s="1" t="str">
        <f>IFERROR(__xludf.DUMMYFUNCTION(" QUERY(Volunteer_Import!A127:H127, ""Select B"")"),"")</f>
        <v/>
      </c>
      <c r="C127" s="1" t="str">
        <f>IFERROR(__xludf.DUMMYFUNCTION(" IF(ISBLANK(B127), """", QUERY(Volunteer_Import!B127:I127, ""Select C""))"),"")</f>
        <v/>
      </c>
      <c r="D127" s="1" t="str">
        <f>IFERROR(__xludf.DUMMYFUNCTION(" IF(ISBLANK(B127), """", QUERY(Volunteer_Import!B127:I127, ""Select D""))"),"")</f>
        <v/>
      </c>
      <c r="E127" s="1" t="str">
        <f>IFERROR(__xludf.DUMMYFUNCTION(" IF(ISBLANK(B127), """", QUERY(Volunteer_Import!B127:I127, ""Select E""))"),"")</f>
        <v/>
      </c>
      <c r="F127" s="9" t="str">
        <f> IF(ISBLANK(B127), "", COUNTIF(Volunteer_Import!F127, "*Central Berkeley Trader Joe’s*"))</f>
        <v/>
      </c>
      <c r="G127" s="1" t="str">
        <f> IF(ISBLANK(B127), "", COUNTIF(Volunteer_Import!F127, "*North Berkeley Safeway*"))</f>
        <v/>
      </c>
      <c r="H127" s="1" t="str">
        <f> IF(ISBLANK(B127), "", COUNTIF(Volunteer_Import!F127, "*North Berkeley Trader Joe’s*"))</f>
        <v/>
      </c>
      <c r="I127" s="9" t="str">
        <f> IF(ISBLANK(B127), "", COUNTIF(Volunteer_Import!F127, "*South Berkeley Berkeley Bowl*"))</f>
        <v/>
      </c>
      <c r="J127" s="1" t="str">
        <f> IF(ISBLANK(B127), "", COUNTIF(Volunteer_Import!F127, "*South Berkeley/Oakland Safeway*"))</f>
        <v/>
      </c>
      <c r="K127" s="1" t="str">
        <f> IF(ISBLANK(B127), "", COUNTIF(Volunteer_Import!F127, "*Southwest Berkeley Berkeley Bowl*"))</f>
        <v/>
      </c>
      <c r="L127" s="1" t="str">
        <f> IF(ISBLANK(B127), "", COUNTIF(Volunteer_Import!F127, "*Other (open to local stores unlisted above)*"))</f>
        <v/>
      </c>
      <c r="M127" s="19" t="str">
        <f> IF(ISBLANK(B127), "", COUNTIF(Volunteer_Import!G127, "*Monday*"))</f>
        <v/>
      </c>
      <c r="N127" s="19" t="str">
        <f> IF(ISBLANK(B127), "", COUNTIF(Volunteer_Import!G127, "*Tuesday*"))</f>
        <v/>
      </c>
      <c r="O127" s="19" t="str">
        <f> IF(ISBLANK(B127), "", COUNTIF(Volunteer_Import!G127, "*Wednesday*"))</f>
        <v/>
      </c>
      <c r="P127" s="19" t="str">
        <f> IF(ISBLANK(B127), "", COUNTIF(Volunteer_Import!G127, "*Thursday*"))</f>
        <v/>
      </c>
      <c r="Q127" s="19" t="str">
        <f> IF(ISBLANK(B127), "", COUNTIF(Volunteer_Import!G127, "*Friday*"))</f>
        <v/>
      </c>
      <c r="R127" s="19" t="str">
        <f> IF(ISBLANK(B127), "", COUNTIF(Volunteer_Import!G127, "*Saturday*"))</f>
        <v/>
      </c>
      <c r="S127" s="19" t="str">
        <f> IF(ISBLANK(B127), "", COUNTIF(Volunteer_Import!G127, "*Sunday*"))</f>
        <v/>
      </c>
      <c r="T127" s="1" t="str">
        <f> IF(ISBLANK(B127), "", COUNTIF(Volunteer_Import!H127, "*6am - 8am*"))</f>
        <v/>
      </c>
      <c r="U127" s="19" t="str">
        <f> IF(ISBLANK(B127), "", COUNTIF(Volunteer_Import!H127, "*8am - 12pm*"))</f>
        <v/>
      </c>
      <c r="V127" s="19" t="str">
        <f> IF(ISBLANK(B127), "", COUNTIF(Volunteer_Import!H127, "*12pm - 3pm*"))</f>
        <v/>
      </c>
      <c r="W127" s="19" t="str">
        <f> IF(ISBLANK(B127), "", COUNTIF(Volunteer_Import!H127, "*3pm - 6pm*"))</f>
        <v/>
      </c>
      <c r="X127" s="19" t="str">
        <f> IF(ISBLANK(B127), "", COUNTIF(Volunteer_Import!H127, "*6pm - 9pm*"))</f>
        <v/>
      </c>
      <c r="Y127" s="19" t="str">
        <f> IF(ISBLANK(B127), "", COUNTIF(Volunteer_Import!H127, "*9pm - 11pm*"))</f>
        <v/>
      </c>
    </row>
    <row r="128">
      <c r="A128" s="1" t="str">
        <f t="array" ref="A128">IF(ISBLANK(B128), "", concatenate("V", ROW()))</f>
        <v/>
      </c>
      <c r="B128" s="1" t="str">
        <f>IFERROR(__xludf.DUMMYFUNCTION(" QUERY(Volunteer_Import!A128:H128, ""Select B"")"),"")</f>
        <v/>
      </c>
      <c r="C128" s="1" t="str">
        <f>IFERROR(__xludf.DUMMYFUNCTION(" IF(ISBLANK(B128), """", QUERY(Volunteer_Import!B128:I128, ""Select C""))"),"")</f>
        <v/>
      </c>
      <c r="D128" s="1" t="str">
        <f>IFERROR(__xludf.DUMMYFUNCTION(" IF(ISBLANK(B128), """", QUERY(Volunteer_Import!B128:I128, ""Select D""))"),"")</f>
        <v/>
      </c>
      <c r="E128" s="1" t="str">
        <f>IFERROR(__xludf.DUMMYFUNCTION(" IF(ISBLANK(B128), """", QUERY(Volunteer_Import!B128:I128, ""Select E""))"),"")</f>
        <v/>
      </c>
      <c r="F128" s="9" t="str">
        <f> IF(ISBLANK(B128), "", COUNTIF(Volunteer_Import!F128, "*Central Berkeley Trader Joe’s*"))</f>
        <v/>
      </c>
      <c r="G128" s="1" t="str">
        <f> IF(ISBLANK(B128), "", COUNTIF(Volunteer_Import!F128, "*North Berkeley Safeway*"))</f>
        <v/>
      </c>
      <c r="H128" s="1" t="str">
        <f> IF(ISBLANK(B128), "", COUNTIF(Volunteer_Import!F128, "*North Berkeley Trader Joe’s*"))</f>
        <v/>
      </c>
      <c r="I128" s="9" t="str">
        <f> IF(ISBLANK(B128), "", COUNTIF(Volunteer_Import!F128, "*South Berkeley Berkeley Bowl*"))</f>
        <v/>
      </c>
      <c r="J128" s="1" t="str">
        <f> IF(ISBLANK(B128), "", COUNTIF(Volunteer_Import!F128, "*South Berkeley/Oakland Safeway*"))</f>
        <v/>
      </c>
      <c r="K128" s="1" t="str">
        <f> IF(ISBLANK(B128), "", COUNTIF(Volunteer_Import!F128, "*Southwest Berkeley Berkeley Bowl*"))</f>
        <v/>
      </c>
      <c r="L128" s="1" t="str">
        <f> IF(ISBLANK(B128), "", COUNTIF(Volunteer_Import!F128, "*Other (open to local stores unlisted above)*"))</f>
        <v/>
      </c>
      <c r="M128" s="19" t="str">
        <f> IF(ISBLANK(B128), "", COUNTIF(Volunteer_Import!G128, "*Monday*"))</f>
        <v/>
      </c>
      <c r="N128" s="19" t="str">
        <f> IF(ISBLANK(B128), "", COUNTIF(Volunteer_Import!G128, "*Tuesday*"))</f>
        <v/>
      </c>
      <c r="O128" s="19" t="str">
        <f> IF(ISBLANK(B128), "", COUNTIF(Volunteer_Import!G128, "*Wednesday*"))</f>
        <v/>
      </c>
      <c r="P128" s="19" t="str">
        <f> IF(ISBLANK(B128), "", COUNTIF(Volunteer_Import!G128, "*Thursday*"))</f>
        <v/>
      </c>
      <c r="Q128" s="19" t="str">
        <f> IF(ISBLANK(B128), "", COUNTIF(Volunteer_Import!G128, "*Friday*"))</f>
        <v/>
      </c>
      <c r="R128" s="19" t="str">
        <f> IF(ISBLANK(B128), "", COUNTIF(Volunteer_Import!G128, "*Saturday*"))</f>
        <v/>
      </c>
      <c r="S128" s="19" t="str">
        <f> IF(ISBLANK(B128), "", COUNTIF(Volunteer_Import!G128, "*Sunday*"))</f>
        <v/>
      </c>
      <c r="T128" s="1" t="str">
        <f> IF(ISBLANK(B128), "", COUNTIF(Volunteer_Import!H128, "*6am - 8am*"))</f>
        <v/>
      </c>
      <c r="U128" s="19" t="str">
        <f> IF(ISBLANK(B128), "", COUNTIF(Volunteer_Import!H128, "*8am - 12pm*"))</f>
        <v/>
      </c>
      <c r="V128" s="19" t="str">
        <f> IF(ISBLANK(B128), "", COUNTIF(Volunteer_Import!H128, "*12pm - 3pm*"))</f>
        <v/>
      </c>
      <c r="W128" s="19" t="str">
        <f> IF(ISBLANK(B128), "", COUNTIF(Volunteer_Import!H128, "*3pm - 6pm*"))</f>
        <v/>
      </c>
      <c r="X128" s="19" t="str">
        <f> IF(ISBLANK(B128), "", COUNTIF(Volunteer_Import!H128, "*6pm - 9pm*"))</f>
        <v/>
      </c>
      <c r="Y128" s="19" t="str">
        <f> IF(ISBLANK(B128), "", COUNTIF(Volunteer_Import!H128, "*9pm - 11pm*"))</f>
        <v/>
      </c>
    </row>
    <row r="129">
      <c r="A129" s="1" t="str">
        <f t="array" ref="A129">IF(ISBLANK(B129), "", concatenate("V", ROW()))</f>
        <v/>
      </c>
      <c r="B129" s="1" t="str">
        <f>IFERROR(__xludf.DUMMYFUNCTION(" QUERY(Volunteer_Import!A129:H129, ""Select B"")"),"")</f>
        <v/>
      </c>
      <c r="C129" s="1" t="str">
        <f>IFERROR(__xludf.DUMMYFUNCTION(" IF(ISBLANK(B129), """", QUERY(Volunteer_Import!B129:I129, ""Select C""))"),"")</f>
        <v/>
      </c>
      <c r="D129" s="1" t="str">
        <f>IFERROR(__xludf.DUMMYFUNCTION(" IF(ISBLANK(B129), """", QUERY(Volunteer_Import!B129:I129, ""Select D""))"),"")</f>
        <v/>
      </c>
      <c r="E129" s="1" t="str">
        <f>IFERROR(__xludf.DUMMYFUNCTION(" IF(ISBLANK(B129), """", QUERY(Volunteer_Import!B129:I129, ""Select E""))"),"")</f>
        <v/>
      </c>
      <c r="F129" s="9" t="str">
        <f> IF(ISBLANK(B129), "", COUNTIF(Volunteer_Import!F129, "*Central Berkeley Trader Joe’s*"))</f>
        <v/>
      </c>
      <c r="G129" s="1" t="str">
        <f> IF(ISBLANK(B129), "", COUNTIF(Volunteer_Import!F129, "*North Berkeley Safeway*"))</f>
        <v/>
      </c>
      <c r="H129" s="1" t="str">
        <f> IF(ISBLANK(B129), "", COUNTIF(Volunteer_Import!F129, "*North Berkeley Trader Joe’s*"))</f>
        <v/>
      </c>
      <c r="I129" s="9" t="str">
        <f> IF(ISBLANK(B129), "", COUNTIF(Volunteer_Import!F129, "*South Berkeley Berkeley Bowl*"))</f>
        <v/>
      </c>
      <c r="J129" s="1" t="str">
        <f> IF(ISBLANK(B129), "", COUNTIF(Volunteer_Import!F129, "*South Berkeley/Oakland Safeway*"))</f>
        <v/>
      </c>
      <c r="K129" s="1" t="str">
        <f> IF(ISBLANK(B129), "", COUNTIF(Volunteer_Import!F129, "*Southwest Berkeley Berkeley Bowl*"))</f>
        <v/>
      </c>
      <c r="L129" s="1" t="str">
        <f> IF(ISBLANK(B129), "", COUNTIF(Volunteer_Import!F129, "*Other (open to local stores unlisted above)*"))</f>
        <v/>
      </c>
      <c r="M129" s="19" t="str">
        <f> IF(ISBLANK(B129), "", COUNTIF(Volunteer_Import!G129, "*Monday*"))</f>
        <v/>
      </c>
      <c r="N129" s="19" t="str">
        <f> IF(ISBLANK(B129), "", COUNTIF(Volunteer_Import!G129, "*Tuesday*"))</f>
        <v/>
      </c>
      <c r="O129" s="19" t="str">
        <f> IF(ISBLANK(B129), "", COUNTIF(Volunteer_Import!G129, "*Wednesday*"))</f>
        <v/>
      </c>
      <c r="P129" s="19" t="str">
        <f> IF(ISBLANK(B129), "", COUNTIF(Volunteer_Import!G129, "*Thursday*"))</f>
        <v/>
      </c>
      <c r="Q129" s="19" t="str">
        <f> IF(ISBLANK(B129), "", COUNTIF(Volunteer_Import!G129, "*Friday*"))</f>
        <v/>
      </c>
      <c r="R129" s="19" t="str">
        <f> IF(ISBLANK(B129), "", COUNTIF(Volunteer_Import!G129, "*Saturday*"))</f>
        <v/>
      </c>
      <c r="S129" s="19" t="str">
        <f> IF(ISBLANK(B129), "", COUNTIF(Volunteer_Import!G129, "*Sunday*"))</f>
        <v/>
      </c>
      <c r="T129" s="1" t="str">
        <f> IF(ISBLANK(B129), "", COUNTIF(Volunteer_Import!H129, "*6am - 8am*"))</f>
        <v/>
      </c>
      <c r="U129" s="19" t="str">
        <f> IF(ISBLANK(B129), "", COUNTIF(Volunteer_Import!H129, "*8am - 12pm*"))</f>
        <v/>
      </c>
      <c r="V129" s="19" t="str">
        <f> IF(ISBLANK(B129), "", COUNTIF(Volunteer_Import!H129, "*12pm - 3pm*"))</f>
        <v/>
      </c>
      <c r="W129" s="19" t="str">
        <f> IF(ISBLANK(B129), "", COUNTIF(Volunteer_Import!H129, "*3pm - 6pm*"))</f>
        <v/>
      </c>
      <c r="X129" s="19" t="str">
        <f> IF(ISBLANK(B129), "", COUNTIF(Volunteer_Import!H129, "*6pm - 9pm*"))</f>
        <v/>
      </c>
      <c r="Y129" s="19" t="str">
        <f> IF(ISBLANK(B129), "", COUNTIF(Volunteer_Import!H129, "*9pm - 11pm*"))</f>
        <v/>
      </c>
    </row>
    <row r="130">
      <c r="A130" s="1" t="str">
        <f t="array" ref="A130">IF(ISBLANK(B130), "", concatenate("V", ROW()))</f>
        <v/>
      </c>
      <c r="B130" s="1" t="str">
        <f>IFERROR(__xludf.DUMMYFUNCTION(" QUERY(Volunteer_Import!A130:H130, ""Select B"")"),"")</f>
        <v/>
      </c>
      <c r="C130" s="1" t="str">
        <f>IFERROR(__xludf.DUMMYFUNCTION(" IF(ISBLANK(B130), """", QUERY(Volunteer_Import!B130:I130, ""Select C""))"),"")</f>
        <v/>
      </c>
      <c r="D130" s="1" t="str">
        <f>IFERROR(__xludf.DUMMYFUNCTION(" IF(ISBLANK(B130), """", QUERY(Volunteer_Import!B130:I130, ""Select D""))"),"")</f>
        <v/>
      </c>
      <c r="E130" s="1" t="str">
        <f>IFERROR(__xludf.DUMMYFUNCTION(" IF(ISBLANK(B130), """", QUERY(Volunteer_Import!B130:I130, ""Select E""))"),"")</f>
        <v/>
      </c>
      <c r="F130" s="9" t="str">
        <f> IF(ISBLANK(B130), "", COUNTIF(Volunteer_Import!F130, "*Central Berkeley Trader Joe’s*"))</f>
        <v/>
      </c>
      <c r="G130" s="1" t="str">
        <f> IF(ISBLANK(B130), "", COUNTIF(Volunteer_Import!F130, "*North Berkeley Safeway*"))</f>
        <v/>
      </c>
      <c r="H130" s="1" t="str">
        <f> IF(ISBLANK(B130), "", COUNTIF(Volunteer_Import!F130, "*North Berkeley Trader Joe’s*"))</f>
        <v/>
      </c>
      <c r="I130" s="9" t="str">
        <f> IF(ISBLANK(B130), "", COUNTIF(Volunteer_Import!F130, "*South Berkeley Berkeley Bowl*"))</f>
        <v/>
      </c>
      <c r="J130" s="1" t="str">
        <f> IF(ISBLANK(B130), "", COUNTIF(Volunteer_Import!F130, "*South Berkeley/Oakland Safeway*"))</f>
        <v/>
      </c>
      <c r="K130" s="1" t="str">
        <f> IF(ISBLANK(B130), "", COUNTIF(Volunteer_Import!F130, "*Southwest Berkeley Berkeley Bowl*"))</f>
        <v/>
      </c>
      <c r="L130" s="1" t="str">
        <f> IF(ISBLANK(B130), "", COUNTIF(Volunteer_Import!F130, "*Other (open to local stores unlisted above)*"))</f>
        <v/>
      </c>
      <c r="M130" s="19" t="str">
        <f> IF(ISBLANK(B130), "", COUNTIF(Volunteer_Import!G130, "*Monday*"))</f>
        <v/>
      </c>
      <c r="N130" s="19" t="str">
        <f> IF(ISBLANK(B130), "", COUNTIF(Volunteer_Import!G130, "*Tuesday*"))</f>
        <v/>
      </c>
      <c r="O130" s="19" t="str">
        <f> IF(ISBLANK(B130), "", COUNTIF(Volunteer_Import!G130, "*Wednesday*"))</f>
        <v/>
      </c>
      <c r="P130" s="19" t="str">
        <f> IF(ISBLANK(B130), "", COUNTIF(Volunteer_Import!G130, "*Thursday*"))</f>
        <v/>
      </c>
      <c r="Q130" s="19" t="str">
        <f> IF(ISBLANK(B130), "", COUNTIF(Volunteer_Import!G130, "*Friday*"))</f>
        <v/>
      </c>
      <c r="R130" s="19" t="str">
        <f> IF(ISBLANK(B130), "", COUNTIF(Volunteer_Import!G130, "*Saturday*"))</f>
        <v/>
      </c>
      <c r="S130" s="19" t="str">
        <f> IF(ISBLANK(B130), "", COUNTIF(Volunteer_Import!G130, "*Sunday*"))</f>
        <v/>
      </c>
      <c r="T130" s="1" t="str">
        <f> IF(ISBLANK(B130), "", COUNTIF(Volunteer_Import!H130, "*6am - 8am*"))</f>
        <v/>
      </c>
      <c r="U130" s="19" t="str">
        <f> IF(ISBLANK(B130), "", COUNTIF(Volunteer_Import!H130, "*8am - 12pm*"))</f>
        <v/>
      </c>
      <c r="V130" s="19" t="str">
        <f> IF(ISBLANK(B130), "", COUNTIF(Volunteer_Import!H130, "*12pm - 3pm*"))</f>
        <v/>
      </c>
      <c r="W130" s="19" t="str">
        <f> IF(ISBLANK(B130), "", COUNTIF(Volunteer_Import!H130, "*3pm - 6pm*"))</f>
        <v/>
      </c>
      <c r="X130" s="19" t="str">
        <f> IF(ISBLANK(B130), "", COUNTIF(Volunteer_Import!H130, "*6pm - 9pm*"))</f>
        <v/>
      </c>
      <c r="Y130" s="19" t="str">
        <f> IF(ISBLANK(B130), "", COUNTIF(Volunteer_Import!H130, "*9pm - 11pm*"))</f>
        <v/>
      </c>
    </row>
    <row r="131">
      <c r="A131" s="1" t="str">
        <f t="array" ref="A131">IF(ISBLANK(B131), "", concatenate("V", ROW()))</f>
        <v/>
      </c>
      <c r="B131" s="1" t="str">
        <f>IFERROR(__xludf.DUMMYFUNCTION(" QUERY(Volunteer_Import!A131:H131, ""Select B"")"),"")</f>
        <v/>
      </c>
      <c r="C131" s="1" t="str">
        <f>IFERROR(__xludf.DUMMYFUNCTION(" IF(ISBLANK(B131), """", QUERY(Volunteer_Import!B131:I131, ""Select C""))"),"")</f>
        <v/>
      </c>
      <c r="D131" s="1" t="str">
        <f>IFERROR(__xludf.DUMMYFUNCTION(" IF(ISBLANK(B131), """", QUERY(Volunteer_Import!B131:I131, ""Select D""))"),"")</f>
        <v/>
      </c>
      <c r="E131" s="1" t="str">
        <f>IFERROR(__xludf.DUMMYFUNCTION(" IF(ISBLANK(B131), """", QUERY(Volunteer_Import!B131:I131, ""Select E""))"),"")</f>
        <v/>
      </c>
      <c r="F131" s="9" t="str">
        <f> IF(ISBLANK(B131), "", COUNTIF(Volunteer_Import!F131, "*Central Berkeley Trader Joe’s*"))</f>
        <v/>
      </c>
      <c r="G131" s="1" t="str">
        <f> IF(ISBLANK(B131), "", COUNTIF(Volunteer_Import!F131, "*North Berkeley Safeway*"))</f>
        <v/>
      </c>
      <c r="H131" s="1" t="str">
        <f> IF(ISBLANK(B131), "", COUNTIF(Volunteer_Import!F131, "*North Berkeley Trader Joe’s*"))</f>
        <v/>
      </c>
      <c r="I131" s="9" t="str">
        <f> IF(ISBLANK(B131), "", COUNTIF(Volunteer_Import!F131, "*South Berkeley Berkeley Bowl*"))</f>
        <v/>
      </c>
      <c r="J131" s="1" t="str">
        <f> IF(ISBLANK(B131), "", COUNTIF(Volunteer_Import!F131, "*South Berkeley/Oakland Safeway*"))</f>
        <v/>
      </c>
      <c r="K131" s="1" t="str">
        <f> IF(ISBLANK(B131), "", COUNTIF(Volunteer_Import!F131, "*Southwest Berkeley Berkeley Bowl*"))</f>
        <v/>
      </c>
      <c r="L131" s="1" t="str">
        <f> IF(ISBLANK(B131), "", COUNTIF(Volunteer_Import!F131, "*Other (open to local stores unlisted above)*"))</f>
        <v/>
      </c>
      <c r="M131" s="19" t="str">
        <f> IF(ISBLANK(B131), "", COUNTIF(Volunteer_Import!G131, "*Monday*"))</f>
        <v/>
      </c>
      <c r="N131" s="19" t="str">
        <f> IF(ISBLANK(B131), "", COUNTIF(Volunteer_Import!G131, "*Tuesday*"))</f>
        <v/>
      </c>
      <c r="O131" s="19" t="str">
        <f> IF(ISBLANK(B131), "", COUNTIF(Volunteer_Import!G131, "*Wednesday*"))</f>
        <v/>
      </c>
      <c r="P131" s="19" t="str">
        <f> IF(ISBLANK(B131), "", COUNTIF(Volunteer_Import!G131, "*Thursday*"))</f>
        <v/>
      </c>
      <c r="Q131" s="19" t="str">
        <f> IF(ISBLANK(B131), "", COUNTIF(Volunteer_Import!G131, "*Friday*"))</f>
        <v/>
      </c>
      <c r="R131" s="19" t="str">
        <f> IF(ISBLANK(B131), "", COUNTIF(Volunteer_Import!G131, "*Saturday*"))</f>
        <v/>
      </c>
      <c r="S131" s="19" t="str">
        <f> IF(ISBLANK(B131), "", COUNTIF(Volunteer_Import!G131, "*Sunday*"))</f>
        <v/>
      </c>
      <c r="T131" s="1" t="str">
        <f> IF(ISBLANK(B131), "", COUNTIF(Volunteer_Import!H131, "*6am - 8am*"))</f>
        <v/>
      </c>
      <c r="U131" s="19" t="str">
        <f> IF(ISBLANK(B131), "", COUNTIF(Volunteer_Import!H131, "*8am - 12pm*"))</f>
        <v/>
      </c>
      <c r="V131" s="19" t="str">
        <f> IF(ISBLANK(B131), "", COUNTIF(Volunteer_Import!H131, "*12pm - 3pm*"))</f>
        <v/>
      </c>
      <c r="W131" s="19" t="str">
        <f> IF(ISBLANK(B131), "", COUNTIF(Volunteer_Import!H131, "*3pm - 6pm*"))</f>
        <v/>
      </c>
      <c r="X131" s="19" t="str">
        <f> IF(ISBLANK(B131), "", COUNTIF(Volunteer_Import!H131, "*6pm - 9pm*"))</f>
        <v/>
      </c>
      <c r="Y131" s="19" t="str">
        <f> IF(ISBLANK(B131), "", COUNTIF(Volunteer_Import!H131, "*9pm - 11pm*"))</f>
        <v/>
      </c>
    </row>
    <row r="132">
      <c r="A132" s="1" t="str">
        <f t="array" ref="A132">IF(ISBLANK(B132), "", concatenate("V", ROW()))</f>
        <v/>
      </c>
      <c r="B132" s="1" t="str">
        <f>IFERROR(__xludf.DUMMYFUNCTION(" QUERY(Volunteer_Import!A132:H132, ""Select B"")"),"")</f>
        <v/>
      </c>
      <c r="C132" s="1" t="str">
        <f>IFERROR(__xludf.DUMMYFUNCTION(" IF(ISBLANK(B132), """", QUERY(Volunteer_Import!B132:I132, ""Select C""))"),"")</f>
        <v/>
      </c>
      <c r="D132" s="1" t="str">
        <f>IFERROR(__xludf.DUMMYFUNCTION(" IF(ISBLANK(B132), """", QUERY(Volunteer_Import!B132:I132, ""Select D""))"),"")</f>
        <v/>
      </c>
      <c r="E132" s="1" t="str">
        <f>IFERROR(__xludf.DUMMYFUNCTION(" IF(ISBLANK(B132), """", QUERY(Volunteer_Import!B132:I132, ""Select E""))"),"")</f>
        <v/>
      </c>
      <c r="F132" s="9" t="str">
        <f> IF(ISBLANK(B132), "", COUNTIF(Volunteer_Import!F132, "*Central Berkeley Trader Joe’s*"))</f>
        <v/>
      </c>
      <c r="G132" s="1" t="str">
        <f> IF(ISBLANK(B132), "", COUNTIF(Volunteer_Import!F132, "*North Berkeley Safeway*"))</f>
        <v/>
      </c>
      <c r="H132" s="1" t="str">
        <f> IF(ISBLANK(B132), "", COUNTIF(Volunteer_Import!F132, "*North Berkeley Trader Joe’s*"))</f>
        <v/>
      </c>
      <c r="I132" s="9" t="str">
        <f> IF(ISBLANK(B132), "", COUNTIF(Volunteer_Import!F132, "*South Berkeley Berkeley Bowl*"))</f>
        <v/>
      </c>
      <c r="J132" s="1" t="str">
        <f> IF(ISBLANK(B132), "", COUNTIF(Volunteer_Import!F132, "*South Berkeley/Oakland Safeway*"))</f>
        <v/>
      </c>
      <c r="K132" s="1" t="str">
        <f> IF(ISBLANK(B132), "", COUNTIF(Volunteer_Import!F132, "*Southwest Berkeley Berkeley Bowl*"))</f>
        <v/>
      </c>
      <c r="L132" s="1" t="str">
        <f> IF(ISBLANK(B132), "", COUNTIF(Volunteer_Import!F132, "*Other (open to local stores unlisted above)*"))</f>
        <v/>
      </c>
      <c r="M132" s="19" t="str">
        <f> IF(ISBLANK(B132), "", COUNTIF(Volunteer_Import!G132, "*Monday*"))</f>
        <v/>
      </c>
      <c r="N132" s="19" t="str">
        <f> IF(ISBLANK(B132), "", COUNTIF(Volunteer_Import!G132, "*Tuesday*"))</f>
        <v/>
      </c>
      <c r="O132" s="19" t="str">
        <f> IF(ISBLANK(B132), "", COUNTIF(Volunteer_Import!G132, "*Wednesday*"))</f>
        <v/>
      </c>
      <c r="P132" s="19" t="str">
        <f> IF(ISBLANK(B132), "", COUNTIF(Volunteer_Import!G132, "*Thursday*"))</f>
        <v/>
      </c>
      <c r="Q132" s="19" t="str">
        <f> IF(ISBLANK(B132), "", COUNTIF(Volunteer_Import!G132, "*Friday*"))</f>
        <v/>
      </c>
      <c r="R132" s="19" t="str">
        <f> IF(ISBLANK(B132), "", COUNTIF(Volunteer_Import!G132, "*Saturday*"))</f>
        <v/>
      </c>
      <c r="S132" s="19" t="str">
        <f> IF(ISBLANK(B132), "", COUNTIF(Volunteer_Import!G132, "*Sunday*"))</f>
        <v/>
      </c>
      <c r="T132" s="1" t="str">
        <f> IF(ISBLANK(B132), "", COUNTIF(Volunteer_Import!H132, "*6am - 8am*"))</f>
        <v/>
      </c>
      <c r="U132" s="19" t="str">
        <f> IF(ISBLANK(B132), "", COUNTIF(Volunteer_Import!H132, "*8am - 12pm*"))</f>
        <v/>
      </c>
      <c r="V132" s="19" t="str">
        <f> IF(ISBLANK(B132), "", COUNTIF(Volunteer_Import!H132, "*12pm - 3pm*"))</f>
        <v/>
      </c>
      <c r="W132" s="19" t="str">
        <f> IF(ISBLANK(B132), "", COUNTIF(Volunteer_Import!H132, "*3pm - 6pm*"))</f>
        <v/>
      </c>
      <c r="X132" s="19" t="str">
        <f> IF(ISBLANK(B132), "", COUNTIF(Volunteer_Import!H132, "*6pm - 9pm*"))</f>
        <v/>
      </c>
      <c r="Y132" s="19" t="str">
        <f> IF(ISBLANK(B132), "", COUNTIF(Volunteer_Import!H132, "*9pm - 11pm*"))</f>
        <v/>
      </c>
    </row>
    <row r="133">
      <c r="A133" s="1" t="str">
        <f t="array" ref="A133">IF(ISBLANK(B133), "", concatenate("V", ROW()))</f>
        <v/>
      </c>
      <c r="B133" s="1" t="str">
        <f>IFERROR(__xludf.DUMMYFUNCTION(" QUERY(Volunteer_Import!A133:H133, ""Select B"")"),"")</f>
        <v/>
      </c>
      <c r="C133" s="1" t="str">
        <f>IFERROR(__xludf.DUMMYFUNCTION(" IF(ISBLANK(B133), """", QUERY(Volunteer_Import!B133:I133, ""Select C""))"),"")</f>
        <v/>
      </c>
      <c r="D133" s="1" t="str">
        <f>IFERROR(__xludf.DUMMYFUNCTION(" IF(ISBLANK(B133), """", QUERY(Volunteer_Import!B133:I133, ""Select D""))"),"")</f>
        <v/>
      </c>
      <c r="E133" s="1" t="str">
        <f>IFERROR(__xludf.DUMMYFUNCTION(" IF(ISBLANK(B133), """", QUERY(Volunteer_Import!B133:I133, ""Select E""))"),"")</f>
        <v/>
      </c>
      <c r="F133" s="9" t="str">
        <f> IF(ISBLANK(B133), "", COUNTIF(Volunteer_Import!F133, "*Central Berkeley Trader Joe’s*"))</f>
        <v/>
      </c>
      <c r="G133" s="1" t="str">
        <f> IF(ISBLANK(B133), "", COUNTIF(Volunteer_Import!F133, "*North Berkeley Safeway*"))</f>
        <v/>
      </c>
      <c r="H133" s="1" t="str">
        <f> IF(ISBLANK(B133), "", COUNTIF(Volunteer_Import!F133, "*North Berkeley Trader Joe’s*"))</f>
        <v/>
      </c>
      <c r="I133" s="9" t="str">
        <f> IF(ISBLANK(B133), "", COUNTIF(Volunteer_Import!F133, "*South Berkeley Berkeley Bowl*"))</f>
        <v/>
      </c>
      <c r="J133" s="1" t="str">
        <f> IF(ISBLANK(B133), "", COUNTIF(Volunteer_Import!F133, "*South Berkeley/Oakland Safeway*"))</f>
        <v/>
      </c>
      <c r="K133" s="1" t="str">
        <f> IF(ISBLANK(B133), "", COUNTIF(Volunteer_Import!F133, "*Southwest Berkeley Berkeley Bowl*"))</f>
        <v/>
      </c>
      <c r="L133" s="1" t="str">
        <f> IF(ISBLANK(B133), "", COUNTIF(Volunteer_Import!F133, "*Other (open to local stores unlisted above)*"))</f>
        <v/>
      </c>
      <c r="M133" s="19" t="str">
        <f> IF(ISBLANK(B133), "", COUNTIF(Volunteer_Import!G133, "*Monday*"))</f>
        <v/>
      </c>
      <c r="N133" s="19" t="str">
        <f> IF(ISBLANK(B133), "", COUNTIF(Volunteer_Import!G133, "*Tuesday*"))</f>
        <v/>
      </c>
      <c r="O133" s="19" t="str">
        <f> IF(ISBLANK(B133), "", COUNTIF(Volunteer_Import!G133, "*Wednesday*"))</f>
        <v/>
      </c>
      <c r="P133" s="19" t="str">
        <f> IF(ISBLANK(B133), "", COUNTIF(Volunteer_Import!G133, "*Thursday*"))</f>
        <v/>
      </c>
      <c r="Q133" s="19" t="str">
        <f> IF(ISBLANK(B133), "", COUNTIF(Volunteer_Import!G133, "*Friday*"))</f>
        <v/>
      </c>
      <c r="R133" s="19" t="str">
        <f> IF(ISBLANK(B133), "", COUNTIF(Volunteer_Import!G133, "*Saturday*"))</f>
        <v/>
      </c>
      <c r="S133" s="19" t="str">
        <f> IF(ISBLANK(B133), "", COUNTIF(Volunteer_Import!G133, "*Sunday*"))</f>
        <v/>
      </c>
      <c r="T133" s="1" t="str">
        <f> IF(ISBLANK(B133), "", COUNTIF(Volunteer_Import!H133, "*6am - 8am*"))</f>
        <v/>
      </c>
      <c r="U133" s="19" t="str">
        <f> IF(ISBLANK(B133), "", COUNTIF(Volunteer_Import!H133, "*8am - 12pm*"))</f>
        <v/>
      </c>
      <c r="V133" s="19" t="str">
        <f> IF(ISBLANK(B133), "", COUNTIF(Volunteer_Import!H133, "*12pm - 3pm*"))</f>
        <v/>
      </c>
      <c r="W133" s="19" t="str">
        <f> IF(ISBLANK(B133), "", COUNTIF(Volunteer_Import!H133, "*3pm - 6pm*"))</f>
        <v/>
      </c>
      <c r="X133" s="19" t="str">
        <f> IF(ISBLANK(B133), "", COUNTIF(Volunteer_Import!H133, "*6pm - 9pm*"))</f>
        <v/>
      </c>
      <c r="Y133" s="19" t="str">
        <f> IF(ISBLANK(B133), "", COUNTIF(Volunteer_Import!H133, "*9pm - 11pm*"))</f>
        <v/>
      </c>
    </row>
    <row r="134">
      <c r="A134" s="1" t="str">
        <f t="array" ref="A134">IF(ISBLANK(B134), "", concatenate("V", ROW()))</f>
        <v/>
      </c>
      <c r="B134" s="1" t="str">
        <f>IFERROR(__xludf.DUMMYFUNCTION(" QUERY(Volunteer_Import!A134:H134, ""Select B"")"),"")</f>
        <v/>
      </c>
      <c r="C134" s="1" t="str">
        <f>IFERROR(__xludf.DUMMYFUNCTION(" IF(ISBLANK(B134), """", QUERY(Volunteer_Import!B134:I134, ""Select C""))"),"")</f>
        <v/>
      </c>
      <c r="D134" s="1" t="str">
        <f>IFERROR(__xludf.DUMMYFUNCTION(" IF(ISBLANK(B134), """", QUERY(Volunteer_Import!B134:I134, ""Select D""))"),"")</f>
        <v/>
      </c>
      <c r="E134" s="1" t="str">
        <f>IFERROR(__xludf.DUMMYFUNCTION(" IF(ISBLANK(B134), """", QUERY(Volunteer_Import!B134:I134, ""Select E""))"),"")</f>
        <v/>
      </c>
      <c r="F134" s="9" t="str">
        <f> IF(ISBLANK(B134), "", COUNTIF(Volunteer_Import!F134, "*Central Berkeley Trader Joe’s*"))</f>
        <v/>
      </c>
      <c r="G134" s="1" t="str">
        <f> IF(ISBLANK(B134), "", COUNTIF(Volunteer_Import!F134, "*North Berkeley Safeway*"))</f>
        <v/>
      </c>
      <c r="H134" s="1" t="str">
        <f> IF(ISBLANK(B134), "", COUNTIF(Volunteer_Import!F134, "*North Berkeley Trader Joe’s*"))</f>
        <v/>
      </c>
      <c r="I134" s="9" t="str">
        <f> IF(ISBLANK(B134), "", COUNTIF(Volunteer_Import!F134, "*South Berkeley Berkeley Bowl*"))</f>
        <v/>
      </c>
      <c r="J134" s="1" t="str">
        <f> IF(ISBLANK(B134), "", COUNTIF(Volunteer_Import!F134, "*South Berkeley/Oakland Safeway*"))</f>
        <v/>
      </c>
      <c r="K134" s="1" t="str">
        <f> IF(ISBLANK(B134), "", COUNTIF(Volunteer_Import!F134, "*Southwest Berkeley Berkeley Bowl*"))</f>
        <v/>
      </c>
      <c r="L134" s="1" t="str">
        <f> IF(ISBLANK(B134), "", COUNTIF(Volunteer_Import!F134, "*Other (open to local stores unlisted above)*"))</f>
        <v/>
      </c>
      <c r="M134" s="19" t="str">
        <f> IF(ISBLANK(B134), "", COUNTIF(Volunteer_Import!G134, "*Monday*"))</f>
        <v/>
      </c>
      <c r="N134" s="19" t="str">
        <f> IF(ISBLANK(B134), "", COUNTIF(Volunteer_Import!G134, "*Tuesday*"))</f>
        <v/>
      </c>
      <c r="O134" s="19" t="str">
        <f> IF(ISBLANK(B134), "", COUNTIF(Volunteer_Import!G134, "*Wednesday*"))</f>
        <v/>
      </c>
      <c r="P134" s="19" t="str">
        <f> IF(ISBLANK(B134), "", COUNTIF(Volunteer_Import!G134, "*Thursday*"))</f>
        <v/>
      </c>
      <c r="Q134" s="19" t="str">
        <f> IF(ISBLANK(B134), "", COUNTIF(Volunteer_Import!G134, "*Friday*"))</f>
        <v/>
      </c>
      <c r="R134" s="19" t="str">
        <f> IF(ISBLANK(B134), "", COUNTIF(Volunteer_Import!G134, "*Saturday*"))</f>
        <v/>
      </c>
      <c r="S134" s="19" t="str">
        <f> IF(ISBLANK(B134), "", COUNTIF(Volunteer_Import!G134, "*Sunday*"))</f>
        <v/>
      </c>
      <c r="T134" s="1" t="str">
        <f> IF(ISBLANK(B134), "", COUNTIF(Volunteer_Import!H134, "*6am - 8am*"))</f>
        <v/>
      </c>
      <c r="U134" s="19" t="str">
        <f> IF(ISBLANK(B134), "", COUNTIF(Volunteer_Import!H134, "*8am - 12pm*"))</f>
        <v/>
      </c>
      <c r="V134" s="19" t="str">
        <f> IF(ISBLANK(B134), "", COUNTIF(Volunteer_Import!H134, "*12pm - 3pm*"))</f>
        <v/>
      </c>
      <c r="W134" s="19" t="str">
        <f> IF(ISBLANK(B134), "", COUNTIF(Volunteer_Import!H134, "*3pm - 6pm*"))</f>
        <v/>
      </c>
      <c r="X134" s="19" t="str">
        <f> IF(ISBLANK(B134), "", COUNTIF(Volunteer_Import!H134, "*6pm - 9pm*"))</f>
        <v/>
      </c>
      <c r="Y134" s="19" t="str">
        <f> IF(ISBLANK(B134), "", COUNTIF(Volunteer_Import!H134, "*9pm - 11pm*"))</f>
        <v/>
      </c>
    </row>
    <row r="135">
      <c r="A135" s="1" t="str">
        <f t="array" ref="A135">IF(ISBLANK(B135), "", concatenate("V", ROW()))</f>
        <v/>
      </c>
      <c r="B135" s="1" t="str">
        <f>IFERROR(__xludf.DUMMYFUNCTION(" QUERY(Volunteer_Import!A135:H135, ""Select B"")"),"")</f>
        <v/>
      </c>
      <c r="C135" s="1" t="str">
        <f>IFERROR(__xludf.DUMMYFUNCTION(" IF(ISBLANK(B135), """", QUERY(Volunteer_Import!B135:I135, ""Select C""))"),"")</f>
        <v/>
      </c>
      <c r="D135" s="1" t="str">
        <f>IFERROR(__xludf.DUMMYFUNCTION(" IF(ISBLANK(B135), """", QUERY(Volunteer_Import!B135:I135, ""Select D""))"),"")</f>
        <v/>
      </c>
      <c r="E135" s="1" t="str">
        <f>IFERROR(__xludf.DUMMYFUNCTION(" IF(ISBLANK(B135), """", QUERY(Volunteer_Import!B135:I135, ""Select E""))"),"")</f>
        <v/>
      </c>
      <c r="F135" s="9" t="str">
        <f> IF(ISBLANK(B135), "", COUNTIF(Volunteer_Import!F135, "*Central Berkeley Trader Joe’s*"))</f>
        <v/>
      </c>
      <c r="G135" s="1" t="str">
        <f> IF(ISBLANK(B135), "", COUNTIF(Volunteer_Import!F135, "*North Berkeley Safeway*"))</f>
        <v/>
      </c>
      <c r="H135" s="1" t="str">
        <f> IF(ISBLANK(B135), "", COUNTIF(Volunteer_Import!F135, "*North Berkeley Trader Joe’s*"))</f>
        <v/>
      </c>
      <c r="I135" s="9" t="str">
        <f> IF(ISBLANK(B135), "", COUNTIF(Volunteer_Import!F135, "*South Berkeley Berkeley Bowl*"))</f>
        <v/>
      </c>
      <c r="J135" s="1" t="str">
        <f> IF(ISBLANK(B135), "", COUNTIF(Volunteer_Import!F135, "*South Berkeley/Oakland Safeway*"))</f>
        <v/>
      </c>
      <c r="K135" s="1" t="str">
        <f> IF(ISBLANK(B135), "", COUNTIF(Volunteer_Import!F135, "*Southwest Berkeley Berkeley Bowl*"))</f>
        <v/>
      </c>
      <c r="L135" s="1" t="str">
        <f> IF(ISBLANK(B135), "", COUNTIF(Volunteer_Import!F135, "*Other (open to local stores unlisted above)*"))</f>
        <v/>
      </c>
      <c r="M135" s="19" t="str">
        <f> IF(ISBLANK(B135), "", COUNTIF(Volunteer_Import!G135, "*Monday*"))</f>
        <v/>
      </c>
      <c r="N135" s="19" t="str">
        <f> IF(ISBLANK(B135), "", COUNTIF(Volunteer_Import!G135, "*Tuesday*"))</f>
        <v/>
      </c>
      <c r="O135" s="19" t="str">
        <f> IF(ISBLANK(B135), "", COUNTIF(Volunteer_Import!G135, "*Wednesday*"))</f>
        <v/>
      </c>
      <c r="P135" s="19" t="str">
        <f> IF(ISBLANK(B135), "", COUNTIF(Volunteer_Import!G135, "*Thursday*"))</f>
        <v/>
      </c>
      <c r="Q135" s="19" t="str">
        <f> IF(ISBLANK(B135), "", COUNTIF(Volunteer_Import!G135, "*Friday*"))</f>
        <v/>
      </c>
      <c r="R135" s="19" t="str">
        <f> IF(ISBLANK(B135), "", COUNTIF(Volunteer_Import!G135, "*Saturday*"))</f>
        <v/>
      </c>
      <c r="S135" s="19" t="str">
        <f> IF(ISBLANK(B135), "", COUNTIF(Volunteer_Import!G135, "*Sunday*"))</f>
        <v/>
      </c>
      <c r="T135" s="1" t="str">
        <f> IF(ISBLANK(B135), "", COUNTIF(Volunteer_Import!H135, "*6am - 8am*"))</f>
        <v/>
      </c>
      <c r="U135" s="19" t="str">
        <f> IF(ISBLANK(B135), "", COUNTIF(Volunteer_Import!H135, "*8am - 12pm*"))</f>
        <v/>
      </c>
      <c r="V135" s="19" t="str">
        <f> IF(ISBLANK(B135), "", COUNTIF(Volunteer_Import!H135, "*12pm - 3pm*"))</f>
        <v/>
      </c>
      <c r="W135" s="19" t="str">
        <f> IF(ISBLANK(B135), "", COUNTIF(Volunteer_Import!H135, "*3pm - 6pm*"))</f>
        <v/>
      </c>
      <c r="X135" s="19" t="str">
        <f> IF(ISBLANK(B135), "", COUNTIF(Volunteer_Import!H135, "*6pm - 9pm*"))</f>
        <v/>
      </c>
      <c r="Y135" s="19" t="str">
        <f> IF(ISBLANK(B135), "", COUNTIF(Volunteer_Import!H135, "*9pm - 11pm*"))</f>
        <v/>
      </c>
    </row>
    <row r="136">
      <c r="A136" s="1" t="str">
        <f t="array" ref="A136">IF(ISBLANK(B136), "", concatenate("V", ROW()))</f>
        <v/>
      </c>
      <c r="B136" s="1" t="str">
        <f>IFERROR(__xludf.DUMMYFUNCTION(" QUERY(Volunteer_Import!A136:H136, ""Select B"")"),"")</f>
        <v/>
      </c>
      <c r="C136" s="1" t="str">
        <f>IFERROR(__xludf.DUMMYFUNCTION(" IF(ISBLANK(B136), """", QUERY(Volunteer_Import!B136:I136, ""Select C""))"),"")</f>
        <v/>
      </c>
      <c r="D136" s="1" t="str">
        <f>IFERROR(__xludf.DUMMYFUNCTION(" IF(ISBLANK(B136), """", QUERY(Volunteer_Import!B136:I136, ""Select D""))"),"")</f>
        <v/>
      </c>
      <c r="E136" s="1" t="str">
        <f>IFERROR(__xludf.DUMMYFUNCTION(" IF(ISBLANK(B136), """", QUERY(Volunteer_Import!B136:I136, ""Select E""))"),"")</f>
        <v/>
      </c>
      <c r="F136" s="9" t="str">
        <f> IF(ISBLANK(B136), "", COUNTIF(Volunteer_Import!F136, "*Central Berkeley Trader Joe’s*"))</f>
        <v/>
      </c>
      <c r="G136" s="1" t="str">
        <f> IF(ISBLANK(B136), "", COUNTIF(Volunteer_Import!F136, "*North Berkeley Safeway*"))</f>
        <v/>
      </c>
      <c r="H136" s="1" t="str">
        <f> IF(ISBLANK(B136), "", COUNTIF(Volunteer_Import!F136, "*North Berkeley Trader Joe’s*"))</f>
        <v/>
      </c>
      <c r="I136" s="9" t="str">
        <f> IF(ISBLANK(B136), "", COUNTIF(Volunteer_Import!F136, "*South Berkeley Berkeley Bowl*"))</f>
        <v/>
      </c>
      <c r="J136" s="1" t="str">
        <f> IF(ISBLANK(B136), "", COUNTIF(Volunteer_Import!F136, "*South Berkeley/Oakland Safeway*"))</f>
        <v/>
      </c>
      <c r="K136" s="1" t="str">
        <f> IF(ISBLANK(B136), "", COUNTIF(Volunteer_Import!F136, "*Southwest Berkeley Berkeley Bowl*"))</f>
        <v/>
      </c>
      <c r="L136" s="1" t="str">
        <f> IF(ISBLANK(B136), "", COUNTIF(Volunteer_Import!F136, "*Other (open to local stores unlisted above)*"))</f>
        <v/>
      </c>
      <c r="M136" s="19" t="str">
        <f> IF(ISBLANK(B136), "", COUNTIF(Volunteer_Import!G136, "*Monday*"))</f>
        <v/>
      </c>
      <c r="N136" s="19" t="str">
        <f> IF(ISBLANK(B136), "", COUNTIF(Volunteer_Import!G136, "*Tuesday*"))</f>
        <v/>
      </c>
      <c r="O136" s="19" t="str">
        <f> IF(ISBLANK(B136), "", COUNTIF(Volunteer_Import!G136, "*Wednesday*"))</f>
        <v/>
      </c>
      <c r="P136" s="19" t="str">
        <f> IF(ISBLANK(B136), "", COUNTIF(Volunteer_Import!G136, "*Thursday*"))</f>
        <v/>
      </c>
      <c r="Q136" s="19" t="str">
        <f> IF(ISBLANK(B136), "", COUNTIF(Volunteer_Import!G136, "*Friday*"))</f>
        <v/>
      </c>
      <c r="R136" s="19" t="str">
        <f> IF(ISBLANK(B136), "", COUNTIF(Volunteer_Import!G136, "*Saturday*"))</f>
        <v/>
      </c>
      <c r="S136" s="19" t="str">
        <f> IF(ISBLANK(B136), "", COUNTIF(Volunteer_Import!G136, "*Sunday*"))</f>
        <v/>
      </c>
      <c r="T136" s="1" t="str">
        <f> IF(ISBLANK(B136), "", COUNTIF(Volunteer_Import!H136, "*6am - 8am*"))</f>
        <v/>
      </c>
      <c r="U136" s="19" t="str">
        <f> IF(ISBLANK(B136), "", COUNTIF(Volunteer_Import!H136, "*8am - 12pm*"))</f>
        <v/>
      </c>
      <c r="V136" s="19" t="str">
        <f> IF(ISBLANK(B136), "", COUNTIF(Volunteer_Import!H136, "*12pm - 3pm*"))</f>
        <v/>
      </c>
      <c r="W136" s="19" t="str">
        <f> IF(ISBLANK(B136), "", COUNTIF(Volunteer_Import!H136, "*3pm - 6pm*"))</f>
        <v/>
      </c>
      <c r="X136" s="19" t="str">
        <f> IF(ISBLANK(B136), "", COUNTIF(Volunteer_Import!H136, "*6pm - 9pm*"))</f>
        <v/>
      </c>
      <c r="Y136" s="19" t="str">
        <f> IF(ISBLANK(B136), "", COUNTIF(Volunteer_Import!H136, "*9pm - 11pm*"))</f>
        <v/>
      </c>
    </row>
    <row r="137">
      <c r="A137" s="1" t="str">
        <f t="array" ref="A137">IF(ISBLANK(B137), "", concatenate("V", ROW()))</f>
        <v/>
      </c>
      <c r="B137" s="1" t="str">
        <f>IFERROR(__xludf.DUMMYFUNCTION(" QUERY(Volunteer_Import!A137:H137, ""Select B"")"),"")</f>
        <v/>
      </c>
      <c r="C137" s="1" t="str">
        <f>IFERROR(__xludf.DUMMYFUNCTION(" IF(ISBLANK(B137), """", QUERY(Volunteer_Import!B137:I137, ""Select C""))"),"")</f>
        <v/>
      </c>
      <c r="D137" s="1" t="str">
        <f>IFERROR(__xludf.DUMMYFUNCTION(" IF(ISBLANK(B137), """", QUERY(Volunteer_Import!B137:I137, ""Select D""))"),"")</f>
        <v/>
      </c>
      <c r="E137" s="1" t="str">
        <f>IFERROR(__xludf.DUMMYFUNCTION(" IF(ISBLANK(B137), """", QUERY(Volunteer_Import!B137:I137, ""Select E""))"),"")</f>
        <v/>
      </c>
      <c r="F137" s="9" t="str">
        <f> IF(ISBLANK(B137), "", COUNTIF(Volunteer_Import!F137, "*Central Berkeley Trader Joe’s*"))</f>
        <v/>
      </c>
      <c r="G137" s="1" t="str">
        <f> IF(ISBLANK(B137), "", COUNTIF(Volunteer_Import!F137, "*North Berkeley Safeway*"))</f>
        <v/>
      </c>
      <c r="H137" s="1" t="str">
        <f> IF(ISBLANK(B137), "", COUNTIF(Volunteer_Import!F137, "*North Berkeley Trader Joe’s*"))</f>
        <v/>
      </c>
      <c r="I137" s="9" t="str">
        <f> IF(ISBLANK(B137), "", COUNTIF(Volunteer_Import!F137, "*South Berkeley Berkeley Bowl*"))</f>
        <v/>
      </c>
      <c r="J137" s="1" t="str">
        <f> IF(ISBLANK(B137), "", COUNTIF(Volunteer_Import!F137, "*South Berkeley/Oakland Safeway*"))</f>
        <v/>
      </c>
      <c r="K137" s="1" t="str">
        <f> IF(ISBLANK(B137), "", COUNTIF(Volunteer_Import!F137, "*Southwest Berkeley Berkeley Bowl*"))</f>
        <v/>
      </c>
      <c r="L137" s="1" t="str">
        <f> IF(ISBLANK(B137), "", COUNTIF(Volunteer_Import!F137, "*Other (open to local stores unlisted above)*"))</f>
        <v/>
      </c>
      <c r="M137" s="19" t="str">
        <f> IF(ISBLANK(B137), "", COUNTIF(Volunteer_Import!G137, "*Monday*"))</f>
        <v/>
      </c>
      <c r="N137" s="19" t="str">
        <f> IF(ISBLANK(B137), "", COUNTIF(Volunteer_Import!G137, "*Tuesday*"))</f>
        <v/>
      </c>
      <c r="O137" s="19" t="str">
        <f> IF(ISBLANK(B137), "", COUNTIF(Volunteer_Import!G137, "*Wednesday*"))</f>
        <v/>
      </c>
      <c r="P137" s="19" t="str">
        <f> IF(ISBLANK(B137), "", COUNTIF(Volunteer_Import!G137, "*Thursday*"))</f>
        <v/>
      </c>
      <c r="Q137" s="19" t="str">
        <f> IF(ISBLANK(B137), "", COUNTIF(Volunteer_Import!G137, "*Friday*"))</f>
        <v/>
      </c>
      <c r="R137" s="19" t="str">
        <f> IF(ISBLANK(B137), "", COUNTIF(Volunteer_Import!G137, "*Saturday*"))</f>
        <v/>
      </c>
      <c r="S137" s="19" t="str">
        <f> IF(ISBLANK(B137), "", COUNTIF(Volunteer_Import!G137, "*Sunday*"))</f>
        <v/>
      </c>
      <c r="T137" s="1" t="str">
        <f> IF(ISBLANK(B137), "", COUNTIF(Volunteer_Import!H137, "*6am - 8am*"))</f>
        <v/>
      </c>
      <c r="U137" s="19" t="str">
        <f> IF(ISBLANK(B137), "", COUNTIF(Volunteer_Import!H137, "*8am - 12pm*"))</f>
        <v/>
      </c>
      <c r="V137" s="19" t="str">
        <f> IF(ISBLANK(B137), "", COUNTIF(Volunteer_Import!H137, "*12pm - 3pm*"))</f>
        <v/>
      </c>
      <c r="W137" s="19" t="str">
        <f> IF(ISBLANK(B137), "", COUNTIF(Volunteer_Import!H137, "*3pm - 6pm*"))</f>
        <v/>
      </c>
      <c r="X137" s="19" t="str">
        <f> IF(ISBLANK(B137), "", COUNTIF(Volunteer_Import!H137, "*6pm - 9pm*"))</f>
        <v/>
      </c>
      <c r="Y137" s="19" t="str">
        <f> IF(ISBLANK(B137), "", COUNTIF(Volunteer_Import!H137, "*9pm - 11pm*"))</f>
        <v/>
      </c>
    </row>
    <row r="138">
      <c r="A138" s="1" t="str">
        <f t="array" ref="A138">IF(ISBLANK(B138), "", concatenate("V", ROW()))</f>
        <v/>
      </c>
      <c r="B138" s="1" t="str">
        <f>IFERROR(__xludf.DUMMYFUNCTION(" QUERY(Volunteer_Import!A138:H138, ""Select B"")"),"")</f>
        <v/>
      </c>
      <c r="C138" s="1" t="str">
        <f>IFERROR(__xludf.DUMMYFUNCTION(" IF(ISBLANK(B138), """", QUERY(Volunteer_Import!B138:I138, ""Select C""))"),"")</f>
        <v/>
      </c>
      <c r="D138" s="1" t="str">
        <f>IFERROR(__xludf.DUMMYFUNCTION(" IF(ISBLANK(B138), """", QUERY(Volunteer_Import!B138:I138, ""Select D""))"),"")</f>
        <v/>
      </c>
      <c r="E138" s="1" t="str">
        <f>IFERROR(__xludf.DUMMYFUNCTION(" IF(ISBLANK(B138), """", QUERY(Volunteer_Import!B138:I138, ""Select E""))"),"")</f>
        <v/>
      </c>
      <c r="F138" s="9" t="str">
        <f> IF(ISBLANK(B138), "", COUNTIF(Volunteer_Import!F138, "*Central Berkeley Trader Joe’s*"))</f>
        <v/>
      </c>
      <c r="G138" s="1" t="str">
        <f> IF(ISBLANK(B138), "", COUNTIF(Volunteer_Import!F138, "*North Berkeley Safeway*"))</f>
        <v/>
      </c>
      <c r="H138" s="1" t="str">
        <f> IF(ISBLANK(B138), "", COUNTIF(Volunteer_Import!F138, "*North Berkeley Trader Joe’s*"))</f>
        <v/>
      </c>
      <c r="I138" s="9" t="str">
        <f> IF(ISBLANK(B138), "", COUNTIF(Volunteer_Import!F138, "*South Berkeley Berkeley Bowl*"))</f>
        <v/>
      </c>
      <c r="J138" s="1" t="str">
        <f> IF(ISBLANK(B138), "", COUNTIF(Volunteer_Import!F138, "*South Berkeley/Oakland Safeway*"))</f>
        <v/>
      </c>
      <c r="K138" s="1" t="str">
        <f> IF(ISBLANK(B138), "", COUNTIF(Volunteer_Import!F138, "*Southwest Berkeley Berkeley Bowl*"))</f>
        <v/>
      </c>
      <c r="L138" s="1" t="str">
        <f> IF(ISBLANK(B138), "", COUNTIF(Volunteer_Import!F138, "*Other (open to local stores unlisted above)*"))</f>
        <v/>
      </c>
      <c r="M138" s="19" t="str">
        <f> IF(ISBLANK(B138), "", COUNTIF(Volunteer_Import!G138, "*Monday*"))</f>
        <v/>
      </c>
      <c r="N138" s="19" t="str">
        <f> IF(ISBLANK(B138), "", COUNTIF(Volunteer_Import!G138, "*Tuesday*"))</f>
        <v/>
      </c>
      <c r="O138" s="19" t="str">
        <f> IF(ISBLANK(B138), "", COUNTIF(Volunteer_Import!G138, "*Wednesday*"))</f>
        <v/>
      </c>
      <c r="P138" s="19" t="str">
        <f> IF(ISBLANK(B138), "", COUNTIF(Volunteer_Import!G138, "*Thursday*"))</f>
        <v/>
      </c>
      <c r="Q138" s="19" t="str">
        <f> IF(ISBLANK(B138), "", COUNTIF(Volunteer_Import!G138, "*Friday*"))</f>
        <v/>
      </c>
      <c r="R138" s="19" t="str">
        <f> IF(ISBLANK(B138), "", COUNTIF(Volunteer_Import!G138, "*Saturday*"))</f>
        <v/>
      </c>
      <c r="S138" s="19" t="str">
        <f> IF(ISBLANK(B138), "", COUNTIF(Volunteer_Import!G138, "*Sunday*"))</f>
        <v/>
      </c>
      <c r="T138" s="1" t="str">
        <f> IF(ISBLANK(B138), "", COUNTIF(Volunteer_Import!H138, "*6am - 8am*"))</f>
        <v/>
      </c>
      <c r="U138" s="19" t="str">
        <f> IF(ISBLANK(B138), "", COUNTIF(Volunteer_Import!H138, "*8am - 12pm*"))</f>
        <v/>
      </c>
      <c r="V138" s="19" t="str">
        <f> IF(ISBLANK(B138), "", COUNTIF(Volunteer_Import!H138, "*12pm - 3pm*"))</f>
        <v/>
      </c>
      <c r="W138" s="19" t="str">
        <f> IF(ISBLANK(B138), "", COUNTIF(Volunteer_Import!H138, "*3pm - 6pm*"))</f>
        <v/>
      </c>
      <c r="X138" s="19" t="str">
        <f> IF(ISBLANK(B138), "", COUNTIF(Volunteer_Import!H138, "*6pm - 9pm*"))</f>
        <v/>
      </c>
      <c r="Y138" s="19" t="str">
        <f> IF(ISBLANK(B138), "", COUNTIF(Volunteer_Import!H138, "*9pm - 11pm*"))</f>
        <v/>
      </c>
    </row>
    <row r="139">
      <c r="A139" s="1" t="str">
        <f t="array" ref="A139">IF(ISBLANK(B139), "", concatenate("V", ROW()))</f>
        <v/>
      </c>
      <c r="B139" s="1" t="str">
        <f>IFERROR(__xludf.DUMMYFUNCTION(" QUERY(Volunteer_Import!A139:H139, ""Select B"")"),"")</f>
        <v/>
      </c>
      <c r="C139" s="1" t="str">
        <f>IFERROR(__xludf.DUMMYFUNCTION(" IF(ISBLANK(B139), """", QUERY(Volunteer_Import!B139:I139, ""Select C""))"),"")</f>
        <v/>
      </c>
      <c r="D139" s="1" t="str">
        <f>IFERROR(__xludf.DUMMYFUNCTION(" IF(ISBLANK(B139), """", QUERY(Volunteer_Import!B139:I139, ""Select D""))"),"")</f>
        <v/>
      </c>
      <c r="E139" s="1" t="str">
        <f>IFERROR(__xludf.DUMMYFUNCTION(" IF(ISBLANK(B139), """", QUERY(Volunteer_Import!B139:I139, ""Select E""))"),"")</f>
        <v/>
      </c>
      <c r="F139" s="9" t="str">
        <f> IF(ISBLANK(B139), "", COUNTIF(Volunteer_Import!F139, "*Central Berkeley Trader Joe’s*"))</f>
        <v/>
      </c>
      <c r="G139" s="1" t="str">
        <f> IF(ISBLANK(B139), "", COUNTIF(Volunteer_Import!F139, "*North Berkeley Safeway*"))</f>
        <v/>
      </c>
      <c r="H139" s="1" t="str">
        <f> IF(ISBLANK(B139), "", COUNTIF(Volunteer_Import!F139, "*North Berkeley Trader Joe’s*"))</f>
        <v/>
      </c>
      <c r="I139" s="9" t="str">
        <f> IF(ISBLANK(B139), "", COUNTIF(Volunteer_Import!F139, "*South Berkeley Berkeley Bowl*"))</f>
        <v/>
      </c>
      <c r="J139" s="1" t="str">
        <f> IF(ISBLANK(B139), "", COUNTIF(Volunteer_Import!F139, "*South Berkeley/Oakland Safeway*"))</f>
        <v/>
      </c>
      <c r="K139" s="1" t="str">
        <f> IF(ISBLANK(B139), "", COUNTIF(Volunteer_Import!F139, "*Southwest Berkeley Berkeley Bowl*"))</f>
        <v/>
      </c>
      <c r="L139" s="1" t="str">
        <f> IF(ISBLANK(B139), "", COUNTIF(Volunteer_Import!F139, "*Other (open to local stores unlisted above)*"))</f>
        <v/>
      </c>
      <c r="M139" s="19" t="str">
        <f> IF(ISBLANK(B139), "", COUNTIF(Volunteer_Import!G139, "*Monday*"))</f>
        <v/>
      </c>
      <c r="N139" s="19" t="str">
        <f> IF(ISBLANK(B139), "", COUNTIF(Volunteer_Import!G139, "*Tuesday*"))</f>
        <v/>
      </c>
      <c r="O139" s="19" t="str">
        <f> IF(ISBLANK(B139), "", COUNTIF(Volunteer_Import!G139, "*Wednesday*"))</f>
        <v/>
      </c>
      <c r="P139" s="19" t="str">
        <f> IF(ISBLANK(B139), "", COUNTIF(Volunteer_Import!G139, "*Thursday*"))</f>
        <v/>
      </c>
      <c r="Q139" s="19" t="str">
        <f> IF(ISBLANK(B139), "", COUNTIF(Volunteer_Import!G139, "*Friday*"))</f>
        <v/>
      </c>
      <c r="R139" s="19" t="str">
        <f> IF(ISBLANK(B139), "", COUNTIF(Volunteer_Import!G139, "*Saturday*"))</f>
        <v/>
      </c>
      <c r="S139" s="19" t="str">
        <f> IF(ISBLANK(B139), "", COUNTIF(Volunteer_Import!G139, "*Sunday*"))</f>
        <v/>
      </c>
      <c r="T139" s="1" t="str">
        <f> IF(ISBLANK(B139), "", COUNTIF(Volunteer_Import!H139, "*6am - 8am*"))</f>
        <v/>
      </c>
      <c r="U139" s="19" t="str">
        <f> IF(ISBLANK(B139), "", COUNTIF(Volunteer_Import!H139, "*8am - 12pm*"))</f>
        <v/>
      </c>
      <c r="V139" s="19" t="str">
        <f> IF(ISBLANK(B139), "", COUNTIF(Volunteer_Import!H139, "*12pm - 3pm*"))</f>
        <v/>
      </c>
      <c r="W139" s="19" t="str">
        <f> IF(ISBLANK(B139), "", COUNTIF(Volunteer_Import!H139, "*3pm - 6pm*"))</f>
        <v/>
      </c>
      <c r="X139" s="19" t="str">
        <f> IF(ISBLANK(B139), "", COUNTIF(Volunteer_Import!H139, "*6pm - 9pm*"))</f>
        <v/>
      </c>
      <c r="Y139" s="19" t="str">
        <f> IF(ISBLANK(B139), "", COUNTIF(Volunteer_Import!H139, "*9pm - 11pm*"))</f>
        <v/>
      </c>
    </row>
    <row r="140">
      <c r="A140" s="1" t="str">
        <f t="array" ref="A140">IF(ISBLANK(B140), "", concatenate("V", ROW()))</f>
        <v/>
      </c>
      <c r="B140" s="1" t="str">
        <f>IFERROR(__xludf.DUMMYFUNCTION(" QUERY(Volunteer_Import!A140:H140, ""Select B"")"),"")</f>
        <v/>
      </c>
      <c r="C140" s="1" t="str">
        <f>IFERROR(__xludf.DUMMYFUNCTION(" IF(ISBLANK(B140), """", QUERY(Volunteer_Import!B140:I140, ""Select C""))"),"")</f>
        <v/>
      </c>
      <c r="D140" s="1" t="str">
        <f>IFERROR(__xludf.DUMMYFUNCTION(" IF(ISBLANK(B140), """", QUERY(Volunteer_Import!B140:I140, ""Select D""))"),"")</f>
        <v/>
      </c>
      <c r="E140" s="1" t="str">
        <f>IFERROR(__xludf.DUMMYFUNCTION(" IF(ISBLANK(B140), """", QUERY(Volunteer_Import!B140:I140, ""Select E""))"),"")</f>
        <v/>
      </c>
      <c r="F140" s="9" t="str">
        <f> IF(ISBLANK(B140), "", COUNTIF(Volunteer_Import!F140, "*Central Berkeley Trader Joe’s*"))</f>
        <v/>
      </c>
      <c r="G140" s="1" t="str">
        <f> IF(ISBLANK(B140), "", COUNTIF(Volunteer_Import!F140, "*North Berkeley Safeway*"))</f>
        <v/>
      </c>
      <c r="H140" s="1" t="str">
        <f> IF(ISBLANK(B140), "", COUNTIF(Volunteer_Import!F140, "*North Berkeley Trader Joe’s*"))</f>
        <v/>
      </c>
      <c r="I140" s="9" t="str">
        <f> IF(ISBLANK(B140), "", COUNTIF(Volunteer_Import!F140, "*South Berkeley Berkeley Bowl*"))</f>
        <v/>
      </c>
      <c r="J140" s="1" t="str">
        <f> IF(ISBLANK(B140), "", COUNTIF(Volunteer_Import!F140, "*South Berkeley/Oakland Safeway*"))</f>
        <v/>
      </c>
      <c r="K140" s="1" t="str">
        <f> IF(ISBLANK(B140), "", COUNTIF(Volunteer_Import!F140, "*Southwest Berkeley Berkeley Bowl*"))</f>
        <v/>
      </c>
      <c r="L140" s="1" t="str">
        <f> IF(ISBLANK(B140), "", COUNTIF(Volunteer_Import!F140, "*Other (open to local stores unlisted above)*"))</f>
        <v/>
      </c>
      <c r="M140" s="19" t="str">
        <f> IF(ISBLANK(B140), "", COUNTIF(Volunteer_Import!G140, "*Monday*"))</f>
        <v/>
      </c>
      <c r="N140" s="19" t="str">
        <f> IF(ISBLANK(B140), "", COUNTIF(Volunteer_Import!G140, "*Tuesday*"))</f>
        <v/>
      </c>
      <c r="O140" s="19" t="str">
        <f> IF(ISBLANK(B140), "", COUNTIF(Volunteer_Import!G140, "*Wednesday*"))</f>
        <v/>
      </c>
      <c r="P140" s="19" t="str">
        <f> IF(ISBLANK(B140), "", COUNTIF(Volunteer_Import!G140, "*Thursday*"))</f>
        <v/>
      </c>
      <c r="Q140" s="19" t="str">
        <f> IF(ISBLANK(B140), "", COUNTIF(Volunteer_Import!G140, "*Friday*"))</f>
        <v/>
      </c>
      <c r="R140" s="19" t="str">
        <f> IF(ISBLANK(B140), "", COUNTIF(Volunteer_Import!G140, "*Saturday*"))</f>
        <v/>
      </c>
      <c r="S140" s="19" t="str">
        <f> IF(ISBLANK(B140), "", COUNTIF(Volunteer_Import!G140, "*Sunday*"))</f>
        <v/>
      </c>
      <c r="T140" s="1" t="str">
        <f> IF(ISBLANK(B140), "", COUNTIF(Volunteer_Import!H140, "*6am - 8am*"))</f>
        <v/>
      </c>
      <c r="U140" s="19" t="str">
        <f> IF(ISBLANK(B140), "", COUNTIF(Volunteer_Import!H140, "*8am - 12pm*"))</f>
        <v/>
      </c>
      <c r="V140" s="19" t="str">
        <f> IF(ISBLANK(B140), "", COUNTIF(Volunteer_Import!H140, "*12pm - 3pm*"))</f>
        <v/>
      </c>
      <c r="W140" s="19" t="str">
        <f> IF(ISBLANK(B140), "", COUNTIF(Volunteer_Import!H140, "*3pm - 6pm*"))</f>
        <v/>
      </c>
      <c r="X140" s="19" t="str">
        <f> IF(ISBLANK(B140), "", COUNTIF(Volunteer_Import!H140, "*6pm - 9pm*"))</f>
        <v/>
      </c>
      <c r="Y140" s="19" t="str">
        <f> IF(ISBLANK(B140), "", COUNTIF(Volunteer_Import!H140, "*9pm - 11pm*"))</f>
        <v/>
      </c>
    </row>
    <row r="141">
      <c r="A141" s="1" t="str">
        <f t="array" ref="A141">IF(ISBLANK(B141), "", concatenate("V", ROW()))</f>
        <v/>
      </c>
      <c r="B141" s="1" t="str">
        <f>IFERROR(__xludf.DUMMYFUNCTION(" QUERY(Volunteer_Import!A141:H141, ""Select B"")"),"")</f>
        <v/>
      </c>
      <c r="C141" s="1" t="str">
        <f>IFERROR(__xludf.DUMMYFUNCTION(" IF(ISBLANK(B141), """", QUERY(Volunteer_Import!B141:I141, ""Select C""))"),"")</f>
        <v/>
      </c>
      <c r="D141" s="1" t="str">
        <f>IFERROR(__xludf.DUMMYFUNCTION(" IF(ISBLANK(B141), """", QUERY(Volunteer_Import!B141:I141, ""Select D""))"),"")</f>
        <v/>
      </c>
      <c r="E141" s="1" t="str">
        <f>IFERROR(__xludf.DUMMYFUNCTION(" IF(ISBLANK(B141), """", QUERY(Volunteer_Import!B141:I141, ""Select E""))"),"")</f>
        <v/>
      </c>
      <c r="F141" s="9" t="str">
        <f> IF(ISBLANK(B141), "", COUNTIF(Volunteer_Import!F141, "*Central Berkeley Trader Joe’s*"))</f>
        <v/>
      </c>
      <c r="G141" s="1" t="str">
        <f> IF(ISBLANK(B141), "", COUNTIF(Volunteer_Import!F141, "*North Berkeley Safeway*"))</f>
        <v/>
      </c>
      <c r="H141" s="1" t="str">
        <f> IF(ISBLANK(B141), "", COUNTIF(Volunteer_Import!F141, "*North Berkeley Trader Joe’s*"))</f>
        <v/>
      </c>
      <c r="I141" s="9" t="str">
        <f> IF(ISBLANK(B141), "", COUNTIF(Volunteer_Import!F141, "*South Berkeley Berkeley Bowl*"))</f>
        <v/>
      </c>
      <c r="J141" s="1" t="str">
        <f> IF(ISBLANK(B141), "", COUNTIF(Volunteer_Import!F141, "*South Berkeley/Oakland Safeway*"))</f>
        <v/>
      </c>
      <c r="K141" s="1" t="str">
        <f> IF(ISBLANK(B141), "", COUNTIF(Volunteer_Import!F141, "*Southwest Berkeley Berkeley Bowl*"))</f>
        <v/>
      </c>
      <c r="L141" s="1" t="str">
        <f> IF(ISBLANK(B141), "", COUNTIF(Volunteer_Import!F141, "*Other (open to local stores unlisted above)*"))</f>
        <v/>
      </c>
      <c r="M141" s="19" t="str">
        <f> IF(ISBLANK(B141), "", COUNTIF(Volunteer_Import!G141, "*Monday*"))</f>
        <v/>
      </c>
      <c r="N141" s="19" t="str">
        <f> IF(ISBLANK(B141), "", COUNTIF(Volunteer_Import!G141, "*Tuesday*"))</f>
        <v/>
      </c>
      <c r="O141" s="19" t="str">
        <f> IF(ISBLANK(B141), "", COUNTIF(Volunteer_Import!G141, "*Wednesday*"))</f>
        <v/>
      </c>
      <c r="P141" s="19" t="str">
        <f> IF(ISBLANK(B141), "", COUNTIF(Volunteer_Import!G141, "*Thursday*"))</f>
        <v/>
      </c>
      <c r="Q141" s="19" t="str">
        <f> IF(ISBLANK(B141), "", COUNTIF(Volunteer_Import!G141, "*Friday*"))</f>
        <v/>
      </c>
      <c r="R141" s="19" t="str">
        <f> IF(ISBLANK(B141), "", COUNTIF(Volunteer_Import!G141, "*Saturday*"))</f>
        <v/>
      </c>
      <c r="S141" s="19" t="str">
        <f> IF(ISBLANK(B141), "", COUNTIF(Volunteer_Import!G141, "*Sunday*"))</f>
        <v/>
      </c>
      <c r="T141" s="1" t="str">
        <f> IF(ISBLANK(B141), "", COUNTIF(Volunteer_Import!H141, "*6am - 8am*"))</f>
        <v/>
      </c>
      <c r="U141" s="19" t="str">
        <f> IF(ISBLANK(B141), "", COUNTIF(Volunteer_Import!H141, "*8am - 12pm*"))</f>
        <v/>
      </c>
      <c r="V141" s="19" t="str">
        <f> IF(ISBLANK(B141), "", COUNTIF(Volunteer_Import!H141, "*12pm - 3pm*"))</f>
        <v/>
      </c>
      <c r="W141" s="19" t="str">
        <f> IF(ISBLANK(B141), "", COUNTIF(Volunteer_Import!H141, "*3pm - 6pm*"))</f>
        <v/>
      </c>
      <c r="X141" s="19" t="str">
        <f> IF(ISBLANK(B141), "", COUNTIF(Volunteer_Import!H141, "*6pm - 9pm*"))</f>
        <v/>
      </c>
      <c r="Y141" s="19" t="str">
        <f> IF(ISBLANK(B141), "", COUNTIF(Volunteer_Import!H141, "*9pm - 11pm*"))</f>
        <v/>
      </c>
    </row>
    <row r="142">
      <c r="A142" s="1" t="str">
        <f t="array" ref="A142">IF(ISBLANK(B142), "", concatenate("V", ROW()))</f>
        <v/>
      </c>
      <c r="B142" s="1" t="str">
        <f>IFERROR(__xludf.DUMMYFUNCTION(" QUERY(Volunteer_Import!A142:H142, ""Select B"")"),"")</f>
        <v/>
      </c>
      <c r="C142" s="1" t="str">
        <f>IFERROR(__xludf.DUMMYFUNCTION(" IF(ISBLANK(B142), """", QUERY(Volunteer_Import!B142:I142, ""Select C""))"),"")</f>
        <v/>
      </c>
      <c r="D142" s="1" t="str">
        <f>IFERROR(__xludf.DUMMYFUNCTION(" IF(ISBLANK(B142), """", QUERY(Volunteer_Import!B142:I142, ""Select D""))"),"")</f>
        <v/>
      </c>
      <c r="E142" s="1" t="str">
        <f>IFERROR(__xludf.DUMMYFUNCTION(" IF(ISBLANK(B142), """", QUERY(Volunteer_Import!B142:I142, ""Select E""))"),"")</f>
        <v/>
      </c>
      <c r="F142" s="9" t="str">
        <f> IF(ISBLANK(B142), "", COUNTIF(Volunteer_Import!F142, "*Central Berkeley Trader Joe’s*"))</f>
        <v/>
      </c>
      <c r="G142" s="1" t="str">
        <f> IF(ISBLANK(B142), "", COUNTIF(Volunteer_Import!F142, "*North Berkeley Safeway*"))</f>
        <v/>
      </c>
      <c r="H142" s="1" t="str">
        <f> IF(ISBLANK(B142), "", COUNTIF(Volunteer_Import!F142, "*North Berkeley Trader Joe’s*"))</f>
        <v/>
      </c>
      <c r="I142" s="9" t="str">
        <f> IF(ISBLANK(B142), "", COUNTIF(Volunteer_Import!F142, "*South Berkeley Berkeley Bowl*"))</f>
        <v/>
      </c>
      <c r="J142" s="1" t="str">
        <f> IF(ISBLANK(B142), "", COUNTIF(Volunteer_Import!F142, "*South Berkeley/Oakland Safeway*"))</f>
        <v/>
      </c>
      <c r="K142" s="1" t="str">
        <f> IF(ISBLANK(B142), "", COUNTIF(Volunteer_Import!F142, "*Southwest Berkeley Berkeley Bowl*"))</f>
        <v/>
      </c>
      <c r="L142" s="1" t="str">
        <f> IF(ISBLANK(B142), "", COUNTIF(Volunteer_Import!F142, "*Other (open to local stores unlisted above)*"))</f>
        <v/>
      </c>
      <c r="M142" s="19" t="str">
        <f> IF(ISBLANK(B142), "", COUNTIF(Volunteer_Import!G142, "*Monday*"))</f>
        <v/>
      </c>
      <c r="N142" s="19" t="str">
        <f> IF(ISBLANK(B142), "", COUNTIF(Volunteer_Import!G142, "*Tuesday*"))</f>
        <v/>
      </c>
      <c r="O142" s="19" t="str">
        <f> IF(ISBLANK(B142), "", COUNTIF(Volunteer_Import!G142, "*Wednesday*"))</f>
        <v/>
      </c>
      <c r="P142" s="19" t="str">
        <f> IF(ISBLANK(B142), "", COUNTIF(Volunteer_Import!G142, "*Thursday*"))</f>
        <v/>
      </c>
      <c r="Q142" s="19" t="str">
        <f> IF(ISBLANK(B142), "", COUNTIF(Volunteer_Import!G142, "*Friday*"))</f>
        <v/>
      </c>
      <c r="R142" s="19" t="str">
        <f> IF(ISBLANK(B142), "", COUNTIF(Volunteer_Import!G142, "*Saturday*"))</f>
        <v/>
      </c>
      <c r="S142" s="19" t="str">
        <f> IF(ISBLANK(B142), "", COUNTIF(Volunteer_Import!G142, "*Sunday*"))</f>
        <v/>
      </c>
      <c r="T142" s="1" t="str">
        <f> IF(ISBLANK(B142), "", COUNTIF(Volunteer_Import!H142, "*6am - 8am*"))</f>
        <v/>
      </c>
      <c r="U142" s="19" t="str">
        <f> IF(ISBLANK(B142), "", COUNTIF(Volunteer_Import!H142, "*8am - 12pm*"))</f>
        <v/>
      </c>
      <c r="V142" s="19" t="str">
        <f> IF(ISBLANK(B142), "", COUNTIF(Volunteer_Import!H142, "*12pm - 3pm*"))</f>
        <v/>
      </c>
      <c r="W142" s="19" t="str">
        <f> IF(ISBLANK(B142), "", COUNTIF(Volunteer_Import!H142, "*3pm - 6pm*"))</f>
        <v/>
      </c>
      <c r="X142" s="19" t="str">
        <f> IF(ISBLANK(B142), "", COUNTIF(Volunteer_Import!H142, "*6pm - 9pm*"))</f>
        <v/>
      </c>
      <c r="Y142" s="19" t="str">
        <f> IF(ISBLANK(B142), "", COUNTIF(Volunteer_Import!H142, "*9pm - 11pm*"))</f>
        <v/>
      </c>
    </row>
    <row r="143">
      <c r="A143" s="1" t="str">
        <f t="array" ref="A143">IF(ISBLANK(B143), "", concatenate("V", ROW()))</f>
        <v/>
      </c>
      <c r="B143" s="1" t="str">
        <f>IFERROR(__xludf.DUMMYFUNCTION(" QUERY(Volunteer_Import!A143:H143, ""Select B"")"),"")</f>
        <v/>
      </c>
      <c r="C143" s="1" t="str">
        <f>IFERROR(__xludf.DUMMYFUNCTION(" IF(ISBLANK(B143), """", QUERY(Volunteer_Import!B143:I143, ""Select C""))"),"")</f>
        <v/>
      </c>
      <c r="D143" s="1" t="str">
        <f>IFERROR(__xludf.DUMMYFUNCTION(" IF(ISBLANK(B143), """", QUERY(Volunteer_Import!B143:I143, ""Select D""))"),"")</f>
        <v/>
      </c>
      <c r="E143" s="1" t="str">
        <f>IFERROR(__xludf.DUMMYFUNCTION(" IF(ISBLANK(B143), """", QUERY(Volunteer_Import!B143:I143, ""Select E""))"),"")</f>
        <v/>
      </c>
      <c r="F143" s="9" t="str">
        <f> IF(ISBLANK(B143), "", COUNTIF(Volunteer_Import!F143, "*Central Berkeley Trader Joe’s*"))</f>
        <v/>
      </c>
      <c r="G143" s="1" t="str">
        <f> IF(ISBLANK(B143), "", COUNTIF(Volunteer_Import!F143, "*North Berkeley Safeway*"))</f>
        <v/>
      </c>
      <c r="H143" s="1" t="str">
        <f> IF(ISBLANK(B143), "", COUNTIF(Volunteer_Import!F143, "*North Berkeley Trader Joe’s*"))</f>
        <v/>
      </c>
      <c r="I143" s="9" t="str">
        <f> IF(ISBLANK(B143), "", COUNTIF(Volunteer_Import!F143, "*South Berkeley Berkeley Bowl*"))</f>
        <v/>
      </c>
      <c r="J143" s="1" t="str">
        <f> IF(ISBLANK(B143), "", COUNTIF(Volunteer_Import!F143, "*South Berkeley/Oakland Safeway*"))</f>
        <v/>
      </c>
      <c r="K143" s="1" t="str">
        <f> IF(ISBLANK(B143), "", COUNTIF(Volunteer_Import!F143, "*Southwest Berkeley Berkeley Bowl*"))</f>
        <v/>
      </c>
      <c r="L143" s="1" t="str">
        <f> IF(ISBLANK(B143), "", COUNTIF(Volunteer_Import!F143, "*Other (open to local stores unlisted above)*"))</f>
        <v/>
      </c>
      <c r="M143" s="19" t="str">
        <f> IF(ISBLANK(B143), "", COUNTIF(Volunteer_Import!G143, "*Monday*"))</f>
        <v/>
      </c>
      <c r="N143" s="19" t="str">
        <f> IF(ISBLANK(B143), "", COUNTIF(Volunteer_Import!G143, "*Tuesday*"))</f>
        <v/>
      </c>
      <c r="O143" s="19" t="str">
        <f> IF(ISBLANK(B143), "", COUNTIF(Volunteer_Import!G143, "*Wednesday*"))</f>
        <v/>
      </c>
      <c r="P143" s="19" t="str">
        <f> IF(ISBLANK(B143), "", COUNTIF(Volunteer_Import!G143, "*Thursday*"))</f>
        <v/>
      </c>
      <c r="Q143" s="19" t="str">
        <f> IF(ISBLANK(B143), "", COUNTIF(Volunteer_Import!G143, "*Friday*"))</f>
        <v/>
      </c>
      <c r="R143" s="19" t="str">
        <f> IF(ISBLANK(B143), "", COUNTIF(Volunteer_Import!G143, "*Saturday*"))</f>
        <v/>
      </c>
      <c r="S143" s="19" t="str">
        <f> IF(ISBLANK(B143), "", COUNTIF(Volunteer_Import!G143, "*Sunday*"))</f>
        <v/>
      </c>
      <c r="T143" s="1" t="str">
        <f> IF(ISBLANK(B143), "", COUNTIF(Volunteer_Import!H143, "*6am - 8am*"))</f>
        <v/>
      </c>
      <c r="U143" s="19" t="str">
        <f> IF(ISBLANK(B143), "", COUNTIF(Volunteer_Import!H143, "*8am - 12pm*"))</f>
        <v/>
      </c>
      <c r="V143" s="19" t="str">
        <f> IF(ISBLANK(B143), "", COUNTIF(Volunteer_Import!H143, "*12pm - 3pm*"))</f>
        <v/>
      </c>
      <c r="W143" s="19" t="str">
        <f> IF(ISBLANK(B143), "", COUNTIF(Volunteer_Import!H143, "*3pm - 6pm*"))</f>
        <v/>
      </c>
      <c r="X143" s="19" t="str">
        <f> IF(ISBLANK(B143), "", COUNTIF(Volunteer_Import!H143, "*6pm - 9pm*"))</f>
        <v/>
      </c>
      <c r="Y143" s="19" t="str">
        <f> IF(ISBLANK(B143), "", COUNTIF(Volunteer_Import!H143, "*9pm - 11pm*"))</f>
        <v/>
      </c>
    </row>
    <row r="144">
      <c r="A144" s="1" t="str">
        <f t="array" ref="A144">IF(ISBLANK(B144), "", concatenate("V", ROW()))</f>
        <v/>
      </c>
      <c r="B144" s="1" t="str">
        <f>IFERROR(__xludf.DUMMYFUNCTION(" QUERY(Volunteer_Import!A144:H144, ""Select B"")"),"")</f>
        <v/>
      </c>
      <c r="C144" s="1" t="str">
        <f>IFERROR(__xludf.DUMMYFUNCTION(" IF(ISBLANK(B144), """", QUERY(Volunteer_Import!B144:I144, ""Select C""))"),"")</f>
        <v/>
      </c>
      <c r="D144" s="1" t="str">
        <f>IFERROR(__xludf.DUMMYFUNCTION(" IF(ISBLANK(B144), """", QUERY(Volunteer_Import!B144:I144, ""Select D""))"),"")</f>
        <v/>
      </c>
      <c r="E144" s="1" t="str">
        <f>IFERROR(__xludf.DUMMYFUNCTION(" IF(ISBLANK(B144), """", QUERY(Volunteer_Import!B144:I144, ""Select E""))"),"")</f>
        <v/>
      </c>
      <c r="F144" s="9" t="str">
        <f> IF(ISBLANK(B144), "", COUNTIF(Volunteer_Import!F144, "*Central Berkeley Trader Joe’s*"))</f>
        <v/>
      </c>
      <c r="G144" s="1" t="str">
        <f> IF(ISBLANK(B144), "", COUNTIF(Volunteer_Import!F144, "*North Berkeley Safeway*"))</f>
        <v/>
      </c>
      <c r="H144" s="1" t="str">
        <f> IF(ISBLANK(B144), "", COUNTIF(Volunteer_Import!F144, "*North Berkeley Trader Joe’s*"))</f>
        <v/>
      </c>
      <c r="I144" s="9" t="str">
        <f> IF(ISBLANK(B144), "", COUNTIF(Volunteer_Import!F144, "*South Berkeley Berkeley Bowl*"))</f>
        <v/>
      </c>
      <c r="J144" s="1" t="str">
        <f> IF(ISBLANK(B144), "", COUNTIF(Volunteer_Import!F144, "*South Berkeley/Oakland Safeway*"))</f>
        <v/>
      </c>
      <c r="K144" s="1" t="str">
        <f> IF(ISBLANK(B144), "", COUNTIF(Volunteer_Import!F144, "*Southwest Berkeley Berkeley Bowl*"))</f>
        <v/>
      </c>
      <c r="L144" s="1" t="str">
        <f> IF(ISBLANK(B144), "", COUNTIF(Volunteer_Import!F144, "*Other (open to local stores unlisted above)*"))</f>
        <v/>
      </c>
      <c r="M144" s="19" t="str">
        <f> IF(ISBLANK(B144), "", COUNTIF(Volunteer_Import!G144, "*Monday*"))</f>
        <v/>
      </c>
      <c r="N144" s="19" t="str">
        <f> IF(ISBLANK(B144), "", COUNTIF(Volunteer_Import!G144, "*Tuesday*"))</f>
        <v/>
      </c>
      <c r="O144" s="19" t="str">
        <f> IF(ISBLANK(B144), "", COUNTIF(Volunteer_Import!G144, "*Wednesday*"))</f>
        <v/>
      </c>
      <c r="P144" s="19" t="str">
        <f> IF(ISBLANK(B144), "", COUNTIF(Volunteer_Import!G144, "*Thursday*"))</f>
        <v/>
      </c>
      <c r="Q144" s="19" t="str">
        <f> IF(ISBLANK(B144), "", COUNTIF(Volunteer_Import!G144, "*Friday*"))</f>
        <v/>
      </c>
      <c r="R144" s="19" t="str">
        <f> IF(ISBLANK(B144), "", COUNTIF(Volunteer_Import!G144, "*Saturday*"))</f>
        <v/>
      </c>
      <c r="S144" s="19" t="str">
        <f> IF(ISBLANK(B144), "", COUNTIF(Volunteer_Import!G144, "*Sunday*"))</f>
        <v/>
      </c>
      <c r="T144" s="1" t="str">
        <f> IF(ISBLANK(B144), "", COUNTIF(Volunteer_Import!H144, "*6am - 8am*"))</f>
        <v/>
      </c>
      <c r="U144" s="19" t="str">
        <f> IF(ISBLANK(B144), "", COUNTIF(Volunteer_Import!H144, "*8am - 12pm*"))</f>
        <v/>
      </c>
      <c r="V144" s="19" t="str">
        <f> IF(ISBLANK(B144), "", COUNTIF(Volunteer_Import!H144, "*12pm - 3pm*"))</f>
        <v/>
      </c>
      <c r="W144" s="19" t="str">
        <f> IF(ISBLANK(B144), "", COUNTIF(Volunteer_Import!H144, "*3pm - 6pm*"))</f>
        <v/>
      </c>
      <c r="X144" s="19" t="str">
        <f> IF(ISBLANK(B144), "", COUNTIF(Volunteer_Import!H144, "*6pm - 9pm*"))</f>
        <v/>
      </c>
      <c r="Y144" s="19" t="str">
        <f> IF(ISBLANK(B144), "", COUNTIF(Volunteer_Import!H144, "*9pm - 11pm*"))</f>
        <v/>
      </c>
    </row>
    <row r="145">
      <c r="A145" s="1" t="str">
        <f t="array" ref="A145">IF(ISBLANK(B145), "", concatenate("V", ROW()))</f>
        <v/>
      </c>
      <c r="B145" s="1" t="str">
        <f>IFERROR(__xludf.DUMMYFUNCTION(" QUERY(Volunteer_Import!A145:H145, ""Select B"")"),"")</f>
        <v/>
      </c>
      <c r="C145" s="1" t="str">
        <f>IFERROR(__xludf.DUMMYFUNCTION(" IF(ISBLANK(B145), """", QUERY(Volunteer_Import!B145:I145, ""Select C""))"),"")</f>
        <v/>
      </c>
      <c r="D145" s="1" t="str">
        <f>IFERROR(__xludf.DUMMYFUNCTION(" IF(ISBLANK(B145), """", QUERY(Volunteer_Import!B145:I145, ""Select D""))"),"")</f>
        <v/>
      </c>
      <c r="E145" s="1" t="str">
        <f>IFERROR(__xludf.DUMMYFUNCTION(" IF(ISBLANK(B145), """", QUERY(Volunteer_Import!B145:I145, ""Select E""))"),"")</f>
        <v/>
      </c>
      <c r="F145" s="9" t="str">
        <f> IF(ISBLANK(B145), "", COUNTIF(Volunteer_Import!F145, "*Central Berkeley Trader Joe’s*"))</f>
        <v/>
      </c>
      <c r="G145" s="1" t="str">
        <f> IF(ISBLANK(B145), "", COUNTIF(Volunteer_Import!F145, "*North Berkeley Safeway*"))</f>
        <v/>
      </c>
      <c r="H145" s="1" t="str">
        <f> IF(ISBLANK(B145), "", COUNTIF(Volunteer_Import!F145, "*North Berkeley Trader Joe’s*"))</f>
        <v/>
      </c>
      <c r="I145" s="9" t="str">
        <f> IF(ISBLANK(B145), "", COUNTIF(Volunteer_Import!F145, "*South Berkeley Berkeley Bowl*"))</f>
        <v/>
      </c>
      <c r="J145" s="1" t="str">
        <f> IF(ISBLANK(B145), "", COUNTIF(Volunteer_Import!F145, "*South Berkeley/Oakland Safeway*"))</f>
        <v/>
      </c>
      <c r="K145" s="1" t="str">
        <f> IF(ISBLANK(B145), "", COUNTIF(Volunteer_Import!F145, "*Southwest Berkeley Berkeley Bowl*"))</f>
        <v/>
      </c>
      <c r="L145" s="1" t="str">
        <f> IF(ISBLANK(B145), "", COUNTIF(Volunteer_Import!F145, "*Other (open to local stores unlisted above)*"))</f>
        <v/>
      </c>
      <c r="M145" s="19" t="str">
        <f> IF(ISBLANK(B145), "", COUNTIF(Volunteer_Import!G145, "*Monday*"))</f>
        <v/>
      </c>
      <c r="N145" s="19" t="str">
        <f> IF(ISBLANK(B145), "", COUNTIF(Volunteer_Import!G145, "*Tuesday*"))</f>
        <v/>
      </c>
      <c r="O145" s="19" t="str">
        <f> IF(ISBLANK(B145), "", COUNTIF(Volunteer_Import!G145, "*Wednesday*"))</f>
        <v/>
      </c>
      <c r="P145" s="19" t="str">
        <f> IF(ISBLANK(B145), "", COUNTIF(Volunteer_Import!G145, "*Thursday*"))</f>
        <v/>
      </c>
      <c r="Q145" s="19" t="str">
        <f> IF(ISBLANK(B145), "", COUNTIF(Volunteer_Import!G145, "*Friday*"))</f>
        <v/>
      </c>
      <c r="R145" s="19" t="str">
        <f> IF(ISBLANK(B145), "", COUNTIF(Volunteer_Import!G145, "*Saturday*"))</f>
        <v/>
      </c>
      <c r="S145" s="19" t="str">
        <f> IF(ISBLANK(B145), "", COUNTIF(Volunteer_Import!G145, "*Sunday*"))</f>
        <v/>
      </c>
      <c r="T145" s="1" t="str">
        <f> IF(ISBLANK(B145), "", COUNTIF(Volunteer_Import!H145, "*6am - 8am*"))</f>
        <v/>
      </c>
      <c r="U145" s="19" t="str">
        <f> IF(ISBLANK(B145), "", COUNTIF(Volunteer_Import!H145, "*8am - 12pm*"))</f>
        <v/>
      </c>
      <c r="V145" s="19" t="str">
        <f> IF(ISBLANK(B145), "", COUNTIF(Volunteer_Import!H145, "*12pm - 3pm*"))</f>
        <v/>
      </c>
      <c r="W145" s="19" t="str">
        <f> IF(ISBLANK(B145), "", COUNTIF(Volunteer_Import!H145, "*3pm - 6pm*"))</f>
        <v/>
      </c>
      <c r="X145" s="19" t="str">
        <f> IF(ISBLANK(B145), "", COUNTIF(Volunteer_Import!H145, "*6pm - 9pm*"))</f>
        <v/>
      </c>
      <c r="Y145" s="19" t="str">
        <f> IF(ISBLANK(B145), "", COUNTIF(Volunteer_Import!H145, "*9pm - 11pm*"))</f>
        <v/>
      </c>
    </row>
    <row r="146">
      <c r="A146" s="1" t="str">
        <f t="array" ref="A146">IF(ISBLANK(B146), "", concatenate("V", ROW()))</f>
        <v/>
      </c>
      <c r="B146" s="1" t="str">
        <f>IFERROR(__xludf.DUMMYFUNCTION(" QUERY(Volunteer_Import!A146:H146, ""Select B"")"),"")</f>
        <v/>
      </c>
      <c r="C146" s="1" t="str">
        <f>IFERROR(__xludf.DUMMYFUNCTION(" IF(ISBLANK(B146), """", QUERY(Volunteer_Import!B146:I146, ""Select C""))"),"")</f>
        <v/>
      </c>
      <c r="D146" s="1" t="str">
        <f>IFERROR(__xludf.DUMMYFUNCTION(" IF(ISBLANK(B146), """", QUERY(Volunteer_Import!B146:I146, ""Select D""))"),"")</f>
        <v/>
      </c>
      <c r="E146" s="1" t="str">
        <f>IFERROR(__xludf.DUMMYFUNCTION(" IF(ISBLANK(B146), """", QUERY(Volunteer_Import!B146:I146, ""Select E""))"),"")</f>
        <v/>
      </c>
      <c r="F146" s="9" t="str">
        <f> IF(ISBLANK(B146), "", COUNTIF(Volunteer_Import!F146, "*Central Berkeley Trader Joe’s*"))</f>
        <v/>
      </c>
      <c r="G146" s="1" t="str">
        <f> IF(ISBLANK(B146), "", COUNTIF(Volunteer_Import!F146, "*North Berkeley Safeway*"))</f>
        <v/>
      </c>
      <c r="H146" s="1" t="str">
        <f> IF(ISBLANK(B146), "", COUNTIF(Volunteer_Import!F146, "*North Berkeley Trader Joe’s*"))</f>
        <v/>
      </c>
      <c r="I146" s="9" t="str">
        <f> IF(ISBLANK(B146), "", COUNTIF(Volunteer_Import!F146, "*South Berkeley Berkeley Bowl*"))</f>
        <v/>
      </c>
      <c r="J146" s="1" t="str">
        <f> IF(ISBLANK(B146), "", COUNTIF(Volunteer_Import!F146, "*South Berkeley/Oakland Safeway*"))</f>
        <v/>
      </c>
      <c r="K146" s="1" t="str">
        <f> IF(ISBLANK(B146), "", COUNTIF(Volunteer_Import!F146, "*Southwest Berkeley Berkeley Bowl*"))</f>
        <v/>
      </c>
      <c r="L146" s="1" t="str">
        <f> IF(ISBLANK(B146), "", COUNTIF(Volunteer_Import!F146, "*Other (open to local stores unlisted above)*"))</f>
        <v/>
      </c>
      <c r="M146" s="19" t="str">
        <f> IF(ISBLANK(B146), "", COUNTIF(Volunteer_Import!G146, "*Monday*"))</f>
        <v/>
      </c>
      <c r="N146" s="19" t="str">
        <f> IF(ISBLANK(B146), "", COUNTIF(Volunteer_Import!G146, "*Tuesday*"))</f>
        <v/>
      </c>
      <c r="O146" s="19" t="str">
        <f> IF(ISBLANK(B146), "", COUNTIF(Volunteer_Import!G146, "*Wednesday*"))</f>
        <v/>
      </c>
      <c r="P146" s="19" t="str">
        <f> IF(ISBLANK(B146), "", COUNTIF(Volunteer_Import!G146, "*Thursday*"))</f>
        <v/>
      </c>
      <c r="Q146" s="19" t="str">
        <f> IF(ISBLANK(B146), "", COUNTIF(Volunteer_Import!G146, "*Friday*"))</f>
        <v/>
      </c>
      <c r="R146" s="19" t="str">
        <f> IF(ISBLANK(B146), "", COUNTIF(Volunteer_Import!G146, "*Saturday*"))</f>
        <v/>
      </c>
      <c r="S146" s="19" t="str">
        <f> IF(ISBLANK(B146), "", COUNTIF(Volunteer_Import!G146, "*Sunday*"))</f>
        <v/>
      </c>
      <c r="T146" s="1" t="str">
        <f> IF(ISBLANK(B146), "", COUNTIF(Volunteer_Import!H146, "*6am - 8am*"))</f>
        <v/>
      </c>
      <c r="U146" s="19" t="str">
        <f> IF(ISBLANK(B146), "", COUNTIF(Volunteer_Import!H146, "*8am - 12pm*"))</f>
        <v/>
      </c>
      <c r="V146" s="19" t="str">
        <f> IF(ISBLANK(B146), "", COUNTIF(Volunteer_Import!H146, "*12pm - 3pm*"))</f>
        <v/>
      </c>
      <c r="W146" s="19" t="str">
        <f> IF(ISBLANK(B146), "", COUNTIF(Volunteer_Import!H146, "*3pm - 6pm*"))</f>
        <v/>
      </c>
      <c r="X146" s="19" t="str">
        <f> IF(ISBLANK(B146), "", COUNTIF(Volunteer_Import!H146, "*6pm - 9pm*"))</f>
        <v/>
      </c>
      <c r="Y146" s="19" t="str">
        <f> IF(ISBLANK(B146), "", COUNTIF(Volunteer_Import!H146, "*9pm - 11pm*"))</f>
        <v/>
      </c>
    </row>
    <row r="147">
      <c r="A147" s="1" t="str">
        <f t="array" ref="A147">IF(ISBLANK(B147), "", concatenate("V", ROW()))</f>
        <v/>
      </c>
      <c r="B147" s="1" t="str">
        <f>IFERROR(__xludf.DUMMYFUNCTION(" QUERY(Volunteer_Import!A147:H147, ""Select B"")"),"")</f>
        <v/>
      </c>
      <c r="C147" s="1" t="str">
        <f>IFERROR(__xludf.DUMMYFUNCTION(" IF(ISBLANK(B147), """", QUERY(Volunteer_Import!B147:I147, ""Select C""))"),"")</f>
        <v/>
      </c>
      <c r="D147" s="1" t="str">
        <f>IFERROR(__xludf.DUMMYFUNCTION(" IF(ISBLANK(B147), """", QUERY(Volunteer_Import!B147:I147, ""Select D""))"),"")</f>
        <v/>
      </c>
      <c r="E147" s="1" t="str">
        <f>IFERROR(__xludf.DUMMYFUNCTION(" IF(ISBLANK(B147), """", QUERY(Volunteer_Import!B147:I147, ""Select E""))"),"")</f>
        <v/>
      </c>
      <c r="F147" s="9" t="str">
        <f> IF(ISBLANK(B147), "", COUNTIF(Volunteer_Import!F147, "*Central Berkeley Trader Joe’s*"))</f>
        <v/>
      </c>
      <c r="G147" s="1" t="str">
        <f> IF(ISBLANK(B147), "", COUNTIF(Volunteer_Import!F147, "*North Berkeley Safeway*"))</f>
        <v/>
      </c>
      <c r="H147" s="1" t="str">
        <f> IF(ISBLANK(B147), "", COUNTIF(Volunteer_Import!F147, "*North Berkeley Trader Joe’s*"))</f>
        <v/>
      </c>
      <c r="I147" s="9" t="str">
        <f> IF(ISBLANK(B147), "", COUNTIF(Volunteer_Import!F147, "*South Berkeley Berkeley Bowl*"))</f>
        <v/>
      </c>
      <c r="J147" s="1" t="str">
        <f> IF(ISBLANK(B147), "", COUNTIF(Volunteer_Import!F147, "*South Berkeley/Oakland Safeway*"))</f>
        <v/>
      </c>
      <c r="K147" s="1" t="str">
        <f> IF(ISBLANK(B147), "", COUNTIF(Volunteer_Import!F147, "*Southwest Berkeley Berkeley Bowl*"))</f>
        <v/>
      </c>
      <c r="L147" s="1" t="str">
        <f> IF(ISBLANK(B147), "", COUNTIF(Volunteer_Import!F147, "*Other (open to local stores unlisted above)*"))</f>
        <v/>
      </c>
      <c r="M147" s="19" t="str">
        <f> IF(ISBLANK(B147), "", COUNTIF(Volunteer_Import!G147, "*Monday*"))</f>
        <v/>
      </c>
      <c r="N147" s="19" t="str">
        <f> IF(ISBLANK(B147), "", COUNTIF(Volunteer_Import!G147, "*Tuesday*"))</f>
        <v/>
      </c>
      <c r="O147" s="19" t="str">
        <f> IF(ISBLANK(B147), "", COUNTIF(Volunteer_Import!G147, "*Wednesday*"))</f>
        <v/>
      </c>
      <c r="P147" s="19" t="str">
        <f> IF(ISBLANK(B147), "", COUNTIF(Volunteer_Import!G147, "*Thursday*"))</f>
        <v/>
      </c>
      <c r="Q147" s="19" t="str">
        <f> IF(ISBLANK(B147), "", COUNTIF(Volunteer_Import!G147, "*Friday*"))</f>
        <v/>
      </c>
      <c r="R147" s="19" t="str">
        <f> IF(ISBLANK(B147), "", COUNTIF(Volunteer_Import!G147, "*Saturday*"))</f>
        <v/>
      </c>
      <c r="S147" s="19" t="str">
        <f> IF(ISBLANK(B147), "", COUNTIF(Volunteer_Import!G147, "*Sunday*"))</f>
        <v/>
      </c>
      <c r="T147" s="1" t="str">
        <f> IF(ISBLANK(B147), "", COUNTIF(Volunteer_Import!H147, "*6am - 8am*"))</f>
        <v/>
      </c>
      <c r="U147" s="19" t="str">
        <f> IF(ISBLANK(B147), "", COUNTIF(Volunteer_Import!H147, "*8am - 12pm*"))</f>
        <v/>
      </c>
      <c r="V147" s="19" t="str">
        <f> IF(ISBLANK(B147), "", COUNTIF(Volunteer_Import!H147, "*12pm - 3pm*"))</f>
        <v/>
      </c>
      <c r="W147" s="19" t="str">
        <f> IF(ISBLANK(B147), "", COUNTIF(Volunteer_Import!H147, "*3pm - 6pm*"))</f>
        <v/>
      </c>
      <c r="X147" s="19" t="str">
        <f> IF(ISBLANK(B147), "", COUNTIF(Volunteer_Import!H147, "*6pm - 9pm*"))</f>
        <v/>
      </c>
      <c r="Y147" s="19" t="str">
        <f> IF(ISBLANK(B147), "", COUNTIF(Volunteer_Import!H147, "*9pm - 11pm*"))</f>
        <v/>
      </c>
    </row>
    <row r="148">
      <c r="A148" s="1" t="str">
        <f t="array" ref="A148">IF(ISBLANK(B148), "", concatenate("V", ROW()))</f>
        <v/>
      </c>
      <c r="B148" s="1" t="str">
        <f>IFERROR(__xludf.DUMMYFUNCTION(" QUERY(Volunteer_Import!A148:H148, ""Select B"")"),"")</f>
        <v/>
      </c>
      <c r="C148" s="1" t="str">
        <f>IFERROR(__xludf.DUMMYFUNCTION(" IF(ISBLANK(B148), """", QUERY(Volunteer_Import!B148:I148, ""Select C""))"),"")</f>
        <v/>
      </c>
      <c r="D148" s="1" t="str">
        <f>IFERROR(__xludf.DUMMYFUNCTION(" IF(ISBLANK(B148), """", QUERY(Volunteer_Import!B148:I148, ""Select D""))"),"")</f>
        <v/>
      </c>
      <c r="E148" s="1" t="str">
        <f>IFERROR(__xludf.DUMMYFUNCTION(" IF(ISBLANK(B148), """", QUERY(Volunteer_Import!B148:I148, ""Select E""))"),"")</f>
        <v/>
      </c>
      <c r="F148" s="9" t="str">
        <f> IF(ISBLANK(B148), "", COUNTIF(Volunteer_Import!F148, "*Central Berkeley Trader Joe’s*"))</f>
        <v/>
      </c>
      <c r="G148" s="1" t="str">
        <f> IF(ISBLANK(B148), "", COUNTIF(Volunteer_Import!F148, "*North Berkeley Safeway*"))</f>
        <v/>
      </c>
      <c r="H148" s="1" t="str">
        <f> IF(ISBLANK(B148), "", COUNTIF(Volunteer_Import!F148, "*North Berkeley Trader Joe’s*"))</f>
        <v/>
      </c>
      <c r="I148" s="9" t="str">
        <f> IF(ISBLANK(B148), "", COUNTIF(Volunteer_Import!F148, "*South Berkeley Berkeley Bowl*"))</f>
        <v/>
      </c>
      <c r="J148" s="1" t="str">
        <f> IF(ISBLANK(B148), "", COUNTIF(Volunteer_Import!F148, "*South Berkeley/Oakland Safeway*"))</f>
        <v/>
      </c>
      <c r="K148" s="1" t="str">
        <f> IF(ISBLANK(B148), "", COUNTIF(Volunteer_Import!F148, "*Southwest Berkeley Berkeley Bowl*"))</f>
        <v/>
      </c>
      <c r="L148" s="1" t="str">
        <f> IF(ISBLANK(B148), "", COUNTIF(Volunteer_Import!F148, "*Other (open to local stores unlisted above)*"))</f>
        <v/>
      </c>
      <c r="M148" s="19" t="str">
        <f> IF(ISBLANK(B148), "", COUNTIF(Volunteer_Import!G148, "*Monday*"))</f>
        <v/>
      </c>
      <c r="N148" s="19" t="str">
        <f> IF(ISBLANK(B148), "", COUNTIF(Volunteer_Import!G148, "*Tuesday*"))</f>
        <v/>
      </c>
      <c r="O148" s="19" t="str">
        <f> IF(ISBLANK(B148), "", COUNTIF(Volunteer_Import!G148, "*Wednesday*"))</f>
        <v/>
      </c>
      <c r="P148" s="19" t="str">
        <f> IF(ISBLANK(B148), "", COUNTIF(Volunteer_Import!G148, "*Thursday*"))</f>
        <v/>
      </c>
      <c r="Q148" s="19" t="str">
        <f> IF(ISBLANK(B148), "", COUNTIF(Volunteer_Import!G148, "*Friday*"))</f>
        <v/>
      </c>
      <c r="R148" s="19" t="str">
        <f> IF(ISBLANK(B148), "", COUNTIF(Volunteer_Import!G148, "*Saturday*"))</f>
        <v/>
      </c>
      <c r="S148" s="19" t="str">
        <f> IF(ISBLANK(B148), "", COUNTIF(Volunteer_Import!G148, "*Sunday*"))</f>
        <v/>
      </c>
      <c r="T148" s="1" t="str">
        <f> IF(ISBLANK(B148), "", COUNTIF(Volunteer_Import!H148, "*6am - 8am*"))</f>
        <v/>
      </c>
      <c r="U148" s="19" t="str">
        <f> IF(ISBLANK(B148), "", COUNTIF(Volunteer_Import!H148, "*8am - 12pm*"))</f>
        <v/>
      </c>
      <c r="V148" s="19" t="str">
        <f> IF(ISBLANK(B148), "", COUNTIF(Volunteer_Import!H148, "*12pm - 3pm*"))</f>
        <v/>
      </c>
      <c r="W148" s="19" t="str">
        <f> IF(ISBLANK(B148), "", COUNTIF(Volunteer_Import!H148, "*3pm - 6pm*"))</f>
        <v/>
      </c>
      <c r="X148" s="19" t="str">
        <f> IF(ISBLANK(B148), "", COUNTIF(Volunteer_Import!H148, "*6pm - 9pm*"))</f>
        <v/>
      </c>
      <c r="Y148" s="19" t="str">
        <f> IF(ISBLANK(B148), "", COUNTIF(Volunteer_Import!H148, "*9pm - 11pm*"))</f>
        <v/>
      </c>
    </row>
    <row r="149">
      <c r="A149" s="1" t="str">
        <f t="array" ref="A149">IF(ISBLANK(B149), "", concatenate("V", ROW()))</f>
        <v/>
      </c>
      <c r="B149" s="1" t="str">
        <f>IFERROR(__xludf.DUMMYFUNCTION(" QUERY(Volunteer_Import!A149:H149, ""Select B"")"),"")</f>
        <v/>
      </c>
      <c r="C149" s="1" t="str">
        <f>IFERROR(__xludf.DUMMYFUNCTION(" IF(ISBLANK(B149), """", QUERY(Volunteer_Import!B149:I149, ""Select C""))"),"")</f>
        <v/>
      </c>
      <c r="D149" s="1" t="str">
        <f>IFERROR(__xludf.DUMMYFUNCTION(" IF(ISBLANK(B149), """", QUERY(Volunteer_Import!B149:I149, ""Select D""))"),"")</f>
        <v/>
      </c>
      <c r="E149" s="1" t="str">
        <f>IFERROR(__xludf.DUMMYFUNCTION(" IF(ISBLANK(B149), """", QUERY(Volunteer_Import!B149:I149, ""Select E""))"),"")</f>
        <v/>
      </c>
      <c r="F149" s="9" t="str">
        <f> IF(ISBLANK(B149), "", COUNTIF(Volunteer_Import!F149, "*Central Berkeley Trader Joe’s*"))</f>
        <v/>
      </c>
      <c r="G149" s="1" t="str">
        <f> IF(ISBLANK(B149), "", COUNTIF(Volunteer_Import!F149, "*North Berkeley Safeway*"))</f>
        <v/>
      </c>
      <c r="H149" s="1" t="str">
        <f> IF(ISBLANK(B149), "", COUNTIF(Volunteer_Import!F149, "*North Berkeley Trader Joe’s*"))</f>
        <v/>
      </c>
      <c r="I149" s="9" t="str">
        <f> IF(ISBLANK(B149), "", COUNTIF(Volunteer_Import!F149, "*South Berkeley Berkeley Bowl*"))</f>
        <v/>
      </c>
      <c r="J149" s="1" t="str">
        <f> IF(ISBLANK(B149), "", COUNTIF(Volunteer_Import!F149, "*South Berkeley/Oakland Safeway*"))</f>
        <v/>
      </c>
      <c r="K149" s="1" t="str">
        <f> IF(ISBLANK(B149), "", COUNTIF(Volunteer_Import!F149, "*Southwest Berkeley Berkeley Bowl*"))</f>
        <v/>
      </c>
      <c r="L149" s="1" t="str">
        <f> IF(ISBLANK(B149), "", COUNTIF(Volunteer_Import!F149, "*Other (open to local stores unlisted above)*"))</f>
        <v/>
      </c>
      <c r="M149" s="19" t="str">
        <f> IF(ISBLANK(B149), "", COUNTIF(Volunteer_Import!G149, "*Monday*"))</f>
        <v/>
      </c>
      <c r="N149" s="19" t="str">
        <f> IF(ISBLANK(B149), "", COUNTIF(Volunteer_Import!G149, "*Tuesday*"))</f>
        <v/>
      </c>
      <c r="O149" s="19" t="str">
        <f> IF(ISBLANK(B149), "", COUNTIF(Volunteer_Import!G149, "*Wednesday*"))</f>
        <v/>
      </c>
      <c r="P149" s="19" t="str">
        <f> IF(ISBLANK(B149), "", COUNTIF(Volunteer_Import!G149, "*Thursday*"))</f>
        <v/>
      </c>
      <c r="Q149" s="19" t="str">
        <f> IF(ISBLANK(B149), "", COUNTIF(Volunteer_Import!G149, "*Friday*"))</f>
        <v/>
      </c>
      <c r="R149" s="19" t="str">
        <f> IF(ISBLANK(B149), "", COUNTIF(Volunteer_Import!G149, "*Saturday*"))</f>
        <v/>
      </c>
      <c r="S149" s="19" t="str">
        <f> IF(ISBLANK(B149), "", COUNTIF(Volunteer_Import!G149, "*Sunday*"))</f>
        <v/>
      </c>
      <c r="T149" s="1" t="str">
        <f> IF(ISBLANK(B149), "", COUNTIF(Volunteer_Import!H149, "*6am - 8am*"))</f>
        <v/>
      </c>
      <c r="U149" s="19" t="str">
        <f> IF(ISBLANK(B149), "", COUNTIF(Volunteer_Import!H149, "*8am - 12pm*"))</f>
        <v/>
      </c>
      <c r="V149" s="19" t="str">
        <f> IF(ISBLANK(B149), "", COUNTIF(Volunteer_Import!H149, "*12pm - 3pm*"))</f>
        <v/>
      </c>
      <c r="W149" s="19" t="str">
        <f> IF(ISBLANK(B149), "", COUNTIF(Volunteer_Import!H149, "*3pm - 6pm*"))</f>
        <v/>
      </c>
      <c r="X149" s="19" t="str">
        <f> IF(ISBLANK(B149), "", COUNTIF(Volunteer_Import!H149, "*6pm - 9pm*"))</f>
        <v/>
      </c>
      <c r="Y149" s="19" t="str">
        <f> IF(ISBLANK(B149), "", COUNTIF(Volunteer_Import!H149, "*9pm - 11pm*"))</f>
        <v/>
      </c>
    </row>
    <row r="150">
      <c r="A150" s="1" t="str">
        <f t="array" ref="A150">IF(ISBLANK(B150), "", concatenate("V", ROW()))</f>
        <v/>
      </c>
      <c r="B150" s="1" t="str">
        <f>IFERROR(__xludf.DUMMYFUNCTION(" QUERY(Volunteer_Import!A150:H150, ""Select B"")"),"")</f>
        <v/>
      </c>
      <c r="C150" s="1" t="str">
        <f>IFERROR(__xludf.DUMMYFUNCTION(" IF(ISBLANK(B150), """", QUERY(Volunteer_Import!B150:I150, ""Select C""))"),"")</f>
        <v/>
      </c>
      <c r="D150" s="1" t="str">
        <f>IFERROR(__xludf.DUMMYFUNCTION(" IF(ISBLANK(B150), """", QUERY(Volunteer_Import!B150:I150, ""Select D""))"),"")</f>
        <v/>
      </c>
      <c r="E150" s="1" t="str">
        <f>IFERROR(__xludf.DUMMYFUNCTION(" IF(ISBLANK(B150), """", QUERY(Volunteer_Import!B150:I150, ""Select E""))"),"")</f>
        <v/>
      </c>
      <c r="F150" s="9" t="str">
        <f> IF(ISBLANK(B150), "", COUNTIF(Volunteer_Import!F150, "*Central Berkeley Trader Joe’s*"))</f>
        <v/>
      </c>
      <c r="G150" s="1" t="str">
        <f> IF(ISBLANK(B150), "", COUNTIF(Volunteer_Import!F150, "*North Berkeley Safeway*"))</f>
        <v/>
      </c>
      <c r="H150" s="1" t="str">
        <f> IF(ISBLANK(B150), "", COUNTIF(Volunteer_Import!F150, "*North Berkeley Trader Joe’s*"))</f>
        <v/>
      </c>
      <c r="I150" s="9" t="str">
        <f> IF(ISBLANK(B150), "", COUNTIF(Volunteer_Import!F150, "*South Berkeley Berkeley Bowl*"))</f>
        <v/>
      </c>
      <c r="J150" s="1" t="str">
        <f> IF(ISBLANK(B150), "", COUNTIF(Volunteer_Import!F150, "*South Berkeley/Oakland Safeway*"))</f>
        <v/>
      </c>
      <c r="K150" s="1" t="str">
        <f> IF(ISBLANK(B150), "", COUNTIF(Volunteer_Import!F150, "*Southwest Berkeley Berkeley Bowl*"))</f>
        <v/>
      </c>
      <c r="L150" s="1" t="str">
        <f> IF(ISBLANK(B150), "", COUNTIF(Volunteer_Import!F150, "*Other (open to local stores unlisted above)*"))</f>
        <v/>
      </c>
      <c r="M150" s="19" t="str">
        <f> IF(ISBLANK(B150), "", COUNTIF(Volunteer_Import!G150, "*Monday*"))</f>
        <v/>
      </c>
      <c r="N150" s="19" t="str">
        <f> IF(ISBLANK(B150), "", COUNTIF(Volunteer_Import!G150, "*Tuesday*"))</f>
        <v/>
      </c>
      <c r="O150" s="19" t="str">
        <f> IF(ISBLANK(B150), "", COUNTIF(Volunteer_Import!G150, "*Wednesday*"))</f>
        <v/>
      </c>
      <c r="P150" s="19" t="str">
        <f> IF(ISBLANK(B150), "", COUNTIF(Volunteer_Import!G150, "*Thursday*"))</f>
        <v/>
      </c>
      <c r="Q150" s="19" t="str">
        <f> IF(ISBLANK(B150), "", COUNTIF(Volunteer_Import!G150, "*Friday*"))</f>
        <v/>
      </c>
      <c r="R150" s="19" t="str">
        <f> IF(ISBLANK(B150), "", COUNTIF(Volunteer_Import!G150, "*Saturday*"))</f>
        <v/>
      </c>
      <c r="S150" s="19" t="str">
        <f> IF(ISBLANK(B150), "", COUNTIF(Volunteer_Import!G150, "*Sunday*"))</f>
        <v/>
      </c>
      <c r="T150" s="1" t="str">
        <f> IF(ISBLANK(B150), "", COUNTIF(Volunteer_Import!H150, "*6am - 8am*"))</f>
        <v/>
      </c>
      <c r="U150" s="19" t="str">
        <f> IF(ISBLANK(B150), "", COUNTIF(Volunteer_Import!H150, "*8am - 12pm*"))</f>
        <v/>
      </c>
      <c r="V150" s="19" t="str">
        <f> IF(ISBLANK(B150), "", COUNTIF(Volunteer_Import!H150, "*12pm - 3pm*"))</f>
        <v/>
      </c>
      <c r="W150" s="19" t="str">
        <f> IF(ISBLANK(B150), "", COUNTIF(Volunteer_Import!H150, "*3pm - 6pm*"))</f>
        <v/>
      </c>
      <c r="X150" s="19" t="str">
        <f> IF(ISBLANK(B150), "", COUNTIF(Volunteer_Import!H150, "*6pm - 9pm*"))</f>
        <v/>
      </c>
      <c r="Y150" s="19" t="str">
        <f> IF(ISBLANK(B150), "", COUNTIF(Volunteer_Import!H150, "*9pm - 11pm*"))</f>
        <v/>
      </c>
    </row>
    <row r="151">
      <c r="A151" s="1" t="str">
        <f t="array" ref="A151">IF(ISBLANK(B151), "", concatenate("V", ROW()))</f>
        <v/>
      </c>
      <c r="B151" s="1" t="str">
        <f>IFERROR(__xludf.DUMMYFUNCTION(" QUERY(Volunteer_Import!A151:H151, ""Select B"")"),"")</f>
        <v/>
      </c>
      <c r="C151" s="1" t="str">
        <f>IFERROR(__xludf.DUMMYFUNCTION(" IF(ISBLANK(B151), """", QUERY(Volunteer_Import!B151:I151, ""Select C""))"),"")</f>
        <v/>
      </c>
      <c r="D151" s="1" t="str">
        <f>IFERROR(__xludf.DUMMYFUNCTION(" IF(ISBLANK(B151), """", QUERY(Volunteer_Import!B151:I151, ""Select D""))"),"")</f>
        <v/>
      </c>
      <c r="E151" s="1" t="str">
        <f>IFERROR(__xludf.DUMMYFUNCTION(" IF(ISBLANK(B151), """", QUERY(Volunteer_Import!B151:I151, ""Select E""))"),"")</f>
        <v/>
      </c>
      <c r="F151" s="9" t="str">
        <f> IF(ISBLANK(B151), "", COUNTIF(Volunteer_Import!F151, "*Central Berkeley Trader Joe’s*"))</f>
        <v/>
      </c>
      <c r="G151" s="1" t="str">
        <f> IF(ISBLANK(B151), "", COUNTIF(Volunteer_Import!F151, "*North Berkeley Safeway*"))</f>
        <v/>
      </c>
      <c r="H151" s="1" t="str">
        <f> IF(ISBLANK(B151), "", COUNTIF(Volunteer_Import!F151, "*North Berkeley Trader Joe’s*"))</f>
        <v/>
      </c>
      <c r="I151" s="9" t="str">
        <f> IF(ISBLANK(B151), "", COUNTIF(Volunteer_Import!F151, "*South Berkeley Berkeley Bowl*"))</f>
        <v/>
      </c>
      <c r="J151" s="1" t="str">
        <f> IF(ISBLANK(B151), "", COUNTIF(Volunteer_Import!F151, "*South Berkeley/Oakland Safeway*"))</f>
        <v/>
      </c>
      <c r="K151" s="1" t="str">
        <f> IF(ISBLANK(B151), "", COUNTIF(Volunteer_Import!F151, "*Southwest Berkeley Berkeley Bowl*"))</f>
        <v/>
      </c>
      <c r="L151" s="1" t="str">
        <f> IF(ISBLANK(B151), "", COUNTIF(Volunteer_Import!F151, "*Other (open to local stores unlisted above)*"))</f>
        <v/>
      </c>
      <c r="M151" s="19" t="str">
        <f> IF(ISBLANK(B151), "", COUNTIF(Volunteer_Import!G151, "*Monday*"))</f>
        <v/>
      </c>
      <c r="N151" s="19" t="str">
        <f> IF(ISBLANK(B151), "", COUNTIF(Volunteer_Import!G151, "*Tuesday*"))</f>
        <v/>
      </c>
      <c r="O151" s="19" t="str">
        <f> IF(ISBLANK(B151), "", COUNTIF(Volunteer_Import!G151, "*Wednesday*"))</f>
        <v/>
      </c>
      <c r="P151" s="19" t="str">
        <f> IF(ISBLANK(B151), "", COUNTIF(Volunteer_Import!G151, "*Thursday*"))</f>
        <v/>
      </c>
      <c r="Q151" s="19" t="str">
        <f> IF(ISBLANK(B151), "", COUNTIF(Volunteer_Import!G151, "*Friday*"))</f>
        <v/>
      </c>
      <c r="R151" s="19" t="str">
        <f> IF(ISBLANK(B151), "", COUNTIF(Volunteer_Import!G151, "*Saturday*"))</f>
        <v/>
      </c>
      <c r="S151" s="19" t="str">
        <f> IF(ISBLANK(B151), "", COUNTIF(Volunteer_Import!G151, "*Sunday*"))</f>
        <v/>
      </c>
      <c r="T151" s="1" t="str">
        <f> IF(ISBLANK(B151), "", COUNTIF(Volunteer_Import!H151, "*6am - 8am*"))</f>
        <v/>
      </c>
      <c r="U151" s="19" t="str">
        <f> IF(ISBLANK(B151), "", COUNTIF(Volunteer_Import!H151, "*8am - 12pm*"))</f>
        <v/>
      </c>
      <c r="V151" s="19" t="str">
        <f> IF(ISBLANK(B151), "", COUNTIF(Volunteer_Import!H151, "*12pm - 3pm*"))</f>
        <v/>
      </c>
      <c r="W151" s="19" t="str">
        <f> IF(ISBLANK(B151), "", COUNTIF(Volunteer_Import!H151, "*3pm - 6pm*"))</f>
        <v/>
      </c>
      <c r="X151" s="19" t="str">
        <f> IF(ISBLANK(B151), "", COUNTIF(Volunteer_Import!H151, "*6pm - 9pm*"))</f>
        <v/>
      </c>
      <c r="Y151" s="19" t="str">
        <f> IF(ISBLANK(B151), "", COUNTIF(Volunteer_Import!H151, "*9pm - 11pm*"))</f>
        <v/>
      </c>
    </row>
    <row r="152">
      <c r="A152" s="1" t="str">
        <f t="array" ref="A152">IF(ISBLANK(B152), "", concatenate("V", ROW()))</f>
        <v/>
      </c>
      <c r="B152" s="1" t="str">
        <f>IFERROR(__xludf.DUMMYFUNCTION(" QUERY(Volunteer_Import!A152:H152, ""Select B"")"),"")</f>
        <v/>
      </c>
      <c r="C152" s="1" t="str">
        <f>IFERROR(__xludf.DUMMYFUNCTION(" IF(ISBLANK(B152), """", QUERY(Volunteer_Import!B152:I152, ""Select C""))"),"")</f>
        <v/>
      </c>
      <c r="D152" s="1" t="str">
        <f>IFERROR(__xludf.DUMMYFUNCTION(" IF(ISBLANK(B152), """", QUERY(Volunteer_Import!B152:I152, ""Select D""))"),"")</f>
        <v/>
      </c>
      <c r="E152" s="1" t="str">
        <f>IFERROR(__xludf.DUMMYFUNCTION(" IF(ISBLANK(B152), """", QUERY(Volunteer_Import!B152:I152, ""Select E""))"),"")</f>
        <v/>
      </c>
      <c r="F152" s="9" t="str">
        <f> IF(ISBLANK(B152), "", COUNTIF(Volunteer_Import!F152, "*Central Berkeley Trader Joe’s*"))</f>
        <v/>
      </c>
      <c r="G152" s="1" t="str">
        <f> IF(ISBLANK(B152), "", COUNTIF(Volunteer_Import!F152, "*North Berkeley Safeway*"))</f>
        <v/>
      </c>
      <c r="H152" s="1" t="str">
        <f> IF(ISBLANK(B152), "", COUNTIF(Volunteer_Import!F152, "*North Berkeley Trader Joe’s*"))</f>
        <v/>
      </c>
      <c r="I152" s="9" t="str">
        <f> IF(ISBLANK(B152), "", COUNTIF(Volunteer_Import!F152, "*South Berkeley Berkeley Bowl*"))</f>
        <v/>
      </c>
      <c r="J152" s="1" t="str">
        <f> IF(ISBLANK(B152), "", COUNTIF(Volunteer_Import!F152, "*South Berkeley/Oakland Safeway*"))</f>
        <v/>
      </c>
      <c r="K152" s="1" t="str">
        <f> IF(ISBLANK(B152), "", COUNTIF(Volunteer_Import!F152, "*Southwest Berkeley Berkeley Bowl*"))</f>
        <v/>
      </c>
      <c r="L152" s="1" t="str">
        <f> IF(ISBLANK(B152), "", COUNTIF(Volunteer_Import!F152, "*Other (open to local stores unlisted above)*"))</f>
        <v/>
      </c>
      <c r="M152" s="19" t="str">
        <f> IF(ISBLANK(B152), "", COUNTIF(Volunteer_Import!G152, "*Monday*"))</f>
        <v/>
      </c>
      <c r="N152" s="19" t="str">
        <f> IF(ISBLANK(B152), "", COUNTIF(Volunteer_Import!G152, "*Tuesday*"))</f>
        <v/>
      </c>
      <c r="O152" s="19" t="str">
        <f> IF(ISBLANK(B152), "", COUNTIF(Volunteer_Import!G152, "*Wednesday*"))</f>
        <v/>
      </c>
      <c r="P152" s="19" t="str">
        <f> IF(ISBLANK(B152), "", COUNTIF(Volunteer_Import!G152, "*Thursday*"))</f>
        <v/>
      </c>
      <c r="Q152" s="19" t="str">
        <f> IF(ISBLANK(B152), "", COUNTIF(Volunteer_Import!G152, "*Friday*"))</f>
        <v/>
      </c>
      <c r="R152" s="19" t="str">
        <f> IF(ISBLANK(B152), "", COUNTIF(Volunteer_Import!G152, "*Saturday*"))</f>
        <v/>
      </c>
      <c r="S152" s="19" t="str">
        <f> IF(ISBLANK(B152), "", COUNTIF(Volunteer_Import!G152, "*Sunday*"))</f>
        <v/>
      </c>
      <c r="T152" s="1" t="str">
        <f> IF(ISBLANK(B152), "", COUNTIF(Volunteer_Import!H152, "*6am - 8am*"))</f>
        <v/>
      </c>
      <c r="U152" s="19" t="str">
        <f> IF(ISBLANK(B152), "", COUNTIF(Volunteer_Import!H152, "*8am - 12pm*"))</f>
        <v/>
      </c>
      <c r="V152" s="19" t="str">
        <f> IF(ISBLANK(B152), "", COUNTIF(Volunteer_Import!H152, "*12pm - 3pm*"))</f>
        <v/>
      </c>
      <c r="W152" s="19" t="str">
        <f> IF(ISBLANK(B152), "", COUNTIF(Volunteer_Import!H152, "*3pm - 6pm*"))</f>
        <v/>
      </c>
      <c r="X152" s="19" t="str">
        <f> IF(ISBLANK(B152), "", COUNTIF(Volunteer_Import!H152, "*6pm - 9pm*"))</f>
        <v/>
      </c>
      <c r="Y152" s="19" t="str">
        <f> IF(ISBLANK(B152), "", COUNTIF(Volunteer_Import!H152, "*9pm - 11pm*"))</f>
        <v/>
      </c>
    </row>
    <row r="153">
      <c r="A153" s="1" t="str">
        <f t="array" ref="A153">IF(ISBLANK(B153), "", concatenate("V", ROW()))</f>
        <v/>
      </c>
      <c r="B153" s="1" t="str">
        <f>IFERROR(__xludf.DUMMYFUNCTION(" QUERY(Volunteer_Import!A153:H153, ""Select B"")"),"")</f>
        <v/>
      </c>
      <c r="C153" s="1" t="str">
        <f>IFERROR(__xludf.DUMMYFUNCTION(" IF(ISBLANK(B153), """", QUERY(Volunteer_Import!B153:I153, ""Select C""))"),"")</f>
        <v/>
      </c>
      <c r="D153" s="1" t="str">
        <f>IFERROR(__xludf.DUMMYFUNCTION(" IF(ISBLANK(B153), """", QUERY(Volunteer_Import!B153:I153, ""Select D""))"),"")</f>
        <v/>
      </c>
      <c r="E153" s="1" t="str">
        <f>IFERROR(__xludf.DUMMYFUNCTION(" IF(ISBLANK(B153), """", QUERY(Volunteer_Import!B153:I153, ""Select E""))"),"")</f>
        <v/>
      </c>
      <c r="F153" s="9" t="str">
        <f> IF(ISBLANK(B153), "", COUNTIF(Volunteer_Import!F153, "*Central Berkeley Trader Joe’s*"))</f>
        <v/>
      </c>
      <c r="G153" s="1" t="str">
        <f> IF(ISBLANK(B153), "", COUNTIF(Volunteer_Import!F153, "*North Berkeley Safeway*"))</f>
        <v/>
      </c>
      <c r="H153" s="1" t="str">
        <f> IF(ISBLANK(B153), "", COUNTIF(Volunteer_Import!F153, "*North Berkeley Trader Joe’s*"))</f>
        <v/>
      </c>
      <c r="I153" s="9" t="str">
        <f> IF(ISBLANK(B153), "", COUNTIF(Volunteer_Import!F153, "*South Berkeley Berkeley Bowl*"))</f>
        <v/>
      </c>
      <c r="J153" s="1" t="str">
        <f> IF(ISBLANK(B153), "", COUNTIF(Volunteer_Import!F153, "*South Berkeley/Oakland Safeway*"))</f>
        <v/>
      </c>
      <c r="K153" s="1" t="str">
        <f> IF(ISBLANK(B153), "", COUNTIF(Volunteer_Import!F153, "*Southwest Berkeley Berkeley Bowl*"))</f>
        <v/>
      </c>
      <c r="L153" s="1" t="str">
        <f> IF(ISBLANK(B153), "", COUNTIF(Volunteer_Import!F153, "*Other (open to local stores unlisted above)*"))</f>
        <v/>
      </c>
      <c r="M153" s="19" t="str">
        <f> IF(ISBLANK(B153), "", COUNTIF(Volunteer_Import!G153, "*Monday*"))</f>
        <v/>
      </c>
      <c r="N153" s="19" t="str">
        <f> IF(ISBLANK(B153), "", COUNTIF(Volunteer_Import!G153, "*Tuesday*"))</f>
        <v/>
      </c>
      <c r="O153" s="19" t="str">
        <f> IF(ISBLANK(B153), "", COUNTIF(Volunteer_Import!G153, "*Wednesday*"))</f>
        <v/>
      </c>
      <c r="P153" s="19" t="str">
        <f> IF(ISBLANK(B153), "", COUNTIF(Volunteer_Import!G153, "*Thursday*"))</f>
        <v/>
      </c>
      <c r="Q153" s="19" t="str">
        <f> IF(ISBLANK(B153), "", COUNTIF(Volunteer_Import!G153, "*Friday*"))</f>
        <v/>
      </c>
      <c r="R153" s="19" t="str">
        <f> IF(ISBLANK(B153), "", COUNTIF(Volunteer_Import!G153, "*Saturday*"))</f>
        <v/>
      </c>
      <c r="S153" s="19" t="str">
        <f> IF(ISBLANK(B153), "", COUNTIF(Volunteer_Import!G153, "*Sunday*"))</f>
        <v/>
      </c>
      <c r="T153" s="1" t="str">
        <f> IF(ISBLANK(B153), "", COUNTIF(Volunteer_Import!H153, "*6am - 8am*"))</f>
        <v/>
      </c>
      <c r="U153" s="19" t="str">
        <f> IF(ISBLANK(B153), "", COUNTIF(Volunteer_Import!H153, "*8am - 12pm*"))</f>
        <v/>
      </c>
      <c r="V153" s="19" t="str">
        <f> IF(ISBLANK(B153), "", COUNTIF(Volunteer_Import!H153, "*12pm - 3pm*"))</f>
        <v/>
      </c>
      <c r="W153" s="19" t="str">
        <f> IF(ISBLANK(B153), "", COUNTIF(Volunteer_Import!H153, "*3pm - 6pm*"))</f>
        <v/>
      </c>
      <c r="X153" s="19" t="str">
        <f> IF(ISBLANK(B153), "", COUNTIF(Volunteer_Import!H153, "*6pm - 9pm*"))</f>
        <v/>
      </c>
      <c r="Y153" s="19" t="str">
        <f> IF(ISBLANK(B153), "", COUNTIF(Volunteer_Import!H153, "*9pm - 11pm*"))</f>
        <v/>
      </c>
    </row>
    <row r="154">
      <c r="A154" s="1" t="str">
        <f t="array" ref="A154">IF(ISBLANK(B154), "", concatenate("V", ROW()))</f>
        <v/>
      </c>
      <c r="B154" s="1" t="str">
        <f>IFERROR(__xludf.DUMMYFUNCTION(" QUERY(Volunteer_Import!A154:H154, ""Select B"")"),"")</f>
        <v/>
      </c>
      <c r="C154" s="1" t="str">
        <f>IFERROR(__xludf.DUMMYFUNCTION(" IF(ISBLANK(B154), """", QUERY(Volunteer_Import!B154:I154, ""Select C""))"),"")</f>
        <v/>
      </c>
      <c r="D154" s="1" t="str">
        <f>IFERROR(__xludf.DUMMYFUNCTION(" IF(ISBLANK(B154), """", QUERY(Volunteer_Import!B154:I154, ""Select D""))"),"")</f>
        <v/>
      </c>
      <c r="E154" s="1" t="str">
        <f>IFERROR(__xludf.DUMMYFUNCTION(" IF(ISBLANK(B154), """", QUERY(Volunteer_Import!B154:I154, ""Select E""))"),"")</f>
        <v/>
      </c>
      <c r="F154" s="9" t="str">
        <f> IF(ISBLANK(B154), "", COUNTIF(Volunteer_Import!F154, "*Central Berkeley Trader Joe’s*"))</f>
        <v/>
      </c>
      <c r="G154" s="1" t="str">
        <f> IF(ISBLANK(B154), "", COUNTIF(Volunteer_Import!F154, "*North Berkeley Safeway*"))</f>
        <v/>
      </c>
      <c r="H154" s="1" t="str">
        <f> IF(ISBLANK(B154), "", COUNTIF(Volunteer_Import!F154, "*North Berkeley Trader Joe’s*"))</f>
        <v/>
      </c>
      <c r="I154" s="9" t="str">
        <f> IF(ISBLANK(B154), "", COUNTIF(Volunteer_Import!F154, "*South Berkeley Berkeley Bowl*"))</f>
        <v/>
      </c>
      <c r="J154" s="1" t="str">
        <f> IF(ISBLANK(B154), "", COUNTIF(Volunteer_Import!F154, "*South Berkeley/Oakland Safeway*"))</f>
        <v/>
      </c>
      <c r="K154" s="1" t="str">
        <f> IF(ISBLANK(B154), "", COUNTIF(Volunteer_Import!F154, "*Southwest Berkeley Berkeley Bowl*"))</f>
        <v/>
      </c>
      <c r="L154" s="1" t="str">
        <f> IF(ISBLANK(B154), "", COUNTIF(Volunteer_Import!F154, "*Other (open to local stores unlisted above)*"))</f>
        <v/>
      </c>
      <c r="M154" s="19" t="str">
        <f> IF(ISBLANK(B154), "", COUNTIF(Volunteer_Import!G154, "*Monday*"))</f>
        <v/>
      </c>
      <c r="N154" s="19" t="str">
        <f> IF(ISBLANK(B154), "", COUNTIF(Volunteer_Import!G154, "*Tuesday*"))</f>
        <v/>
      </c>
      <c r="O154" s="19" t="str">
        <f> IF(ISBLANK(B154), "", COUNTIF(Volunteer_Import!G154, "*Wednesday*"))</f>
        <v/>
      </c>
      <c r="P154" s="19" t="str">
        <f> IF(ISBLANK(B154), "", COUNTIF(Volunteer_Import!G154, "*Thursday*"))</f>
        <v/>
      </c>
      <c r="Q154" s="19" t="str">
        <f> IF(ISBLANK(B154), "", COUNTIF(Volunteer_Import!G154, "*Friday*"))</f>
        <v/>
      </c>
      <c r="R154" s="19" t="str">
        <f> IF(ISBLANK(B154), "", COUNTIF(Volunteer_Import!G154, "*Saturday*"))</f>
        <v/>
      </c>
      <c r="S154" s="19" t="str">
        <f> IF(ISBLANK(B154), "", COUNTIF(Volunteer_Import!G154, "*Sunday*"))</f>
        <v/>
      </c>
      <c r="T154" s="1" t="str">
        <f> IF(ISBLANK(B154), "", COUNTIF(Volunteer_Import!H154, "*6am - 8am*"))</f>
        <v/>
      </c>
      <c r="U154" s="19" t="str">
        <f> IF(ISBLANK(B154), "", COUNTIF(Volunteer_Import!H154, "*8am - 12pm*"))</f>
        <v/>
      </c>
      <c r="V154" s="19" t="str">
        <f> IF(ISBLANK(B154), "", COUNTIF(Volunteer_Import!H154, "*12pm - 3pm*"))</f>
        <v/>
      </c>
      <c r="W154" s="19" t="str">
        <f> IF(ISBLANK(B154), "", COUNTIF(Volunteer_Import!H154, "*3pm - 6pm*"))</f>
        <v/>
      </c>
      <c r="X154" s="19" t="str">
        <f> IF(ISBLANK(B154), "", COUNTIF(Volunteer_Import!H154, "*6pm - 9pm*"))</f>
        <v/>
      </c>
      <c r="Y154" s="19" t="str">
        <f> IF(ISBLANK(B154), "", COUNTIF(Volunteer_Import!H154, "*9pm - 11pm*"))</f>
        <v/>
      </c>
    </row>
    <row r="155">
      <c r="A155" s="1" t="str">
        <f t="array" ref="A155">IF(ISBLANK(B155), "", concatenate("V", ROW()))</f>
        <v/>
      </c>
      <c r="B155" s="1" t="str">
        <f>IFERROR(__xludf.DUMMYFUNCTION(" QUERY(Volunteer_Import!A155:H155, ""Select B"")"),"")</f>
        <v/>
      </c>
      <c r="C155" s="1" t="str">
        <f>IFERROR(__xludf.DUMMYFUNCTION(" IF(ISBLANK(B155), """", QUERY(Volunteer_Import!B155:I155, ""Select C""))"),"")</f>
        <v/>
      </c>
      <c r="D155" s="1" t="str">
        <f>IFERROR(__xludf.DUMMYFUNCTION(" IF(ISBLANK(B155), """", QUERY(Volunteer_Import!B155:I155, ""Select D""))"),"")</f>
        <v/>
      </c>
      <c r="E155" s="1" t="str">
        <f>IFERROR(__xludf.DUMMYFUNCTION(" IF(ISBLANK(B155), """", QUERY(Volunteer_Import!B155:I155, ""Select E""))"),"")</f>
        <v/>
      </c>
      <c r="F155" s="9" t="str">
        <f> IF(ISBLANK(B155), "", COUNTIF(Volunteer_Import!F155, "*Central Berkeley Trader Joe’s*"))</f>
        <v/>
      </c>
      <c r="G155" s="1" t="str">
        <f> IF(ISBLANK(B155), "", COUNTIF(Volunteer_Import!F155, "*North Berkeley Safeway*"))</f>
        <v/>
      </c>
      <c r="H155" s="1" t="str">
        <f> IF(ISBLANK(B155), "", COUNTIF(Volunteer_Import!F155, "*North Berkeley Trader Joe’s*"))</f>
        <v/>
      </c>
      <c r="I155" s="9" t="str">
        <f> IF(ISBLANK(B155), "", COUNTIF(Volunteer_Import!F155, "*South Berkeley Berkeley Bowl*"))</f>
        <v/>
      </c>
      <c r="J155" s="1" t="str">
        <f> IF(ISBLANK(B155), "", COUNTIF(Volunteer_Import!F155, "*South Berkeley/Oakland Safeway*"))</f>
        <v/>
      </c>
      <c r="K155" s="1" t="str">
        <f> IF(ISBLANK(B155), "", COUNTIF(Volunteer_Import!F155, "*Southwest Berkeley Berkeley Bowl*"))</f>
        <v/>
      </c>
      <c r="L155" s="1" t="str">
        <f> IF(ISBLANK(B155), "", COUNTIF(Volunteer_Import!F155, "*Other (open to local stores unlisted above)*"))</f>
        <v/>
      </c>
      <c r="M155" s="19" t="str">
        <f> IF(ISBLANK(B155), "", COUNTIF(Volunteer_Import!G155, "*Monday*"))</f>
        <v/>
      </c>
      <c r="N155" s="19" t="str">
        <f> IF(ISBLANK(B155), "", COUNTIF(Volunteer_Import!G155, "*Tuesday*"))</f>
        <v/>
      </c>
      <c r="O155" s="19" t="str">
        <f> IF(ISBLANK(B155), "", COUNTIF(Volunteer_Import!G155, "*Wednesday*"))</f>
        <v/>
      </c>
      <c r="P155" s="19" t="str">
        <f> IF(ISBLANK(B155), "", COUNTIF(Volunteer_Import!G155, "*Thursday*"))</f>
        <v/>
      </c>
      <c r="Q155" s="19" t="str">
        <f> IF(ISBLANK(B155), "", COUNTIF(Volunteer_Import!G155, "*Friday*"))</f>
        <v/>
      </c>
      <c r="R155" s="19" t="str">
        <f> IF(ISBLANK(B155), "", COUNTIF(Volunteer_Import!G155, "*Saturday*"))</f>
        <v/>
      </c>
      <c r="S155" s="19" t="str">
        <f> IF(ISBLANK(B155), "", COUNTIF(Volunteer_Import!G155, "*Sunday*"))</f>
        <v/>
      </c>
      <c r="T155" s="1" t="str">
        <f> IF(ISBLANK(B155), "", COUNTIF(Volunteer_Import!H155, "*6am - 8am*"))</f>
        <v/>
      </c>
      <c r="U155" s="19" t="str">
        <f> IF(ISBLANK(B155), "", COUNTIF(Volunteer_Import!H155, "*8am - 12pm*"))</f>
        <v/>
      </c>
      <c r="V155" s="19" t="str">
        <f> IF(ISBLANK(B155), "", COUNTIF(Volunteer_Import!H155, "*12pm - 3pm*"))</f>
        <v/>
      </c>
      <c r="W155" s="19" t="str">
        <f> IF(ISBLANK(B155), "", COUNTIF(Volunteer_Import!H155, "*3pm - 6pm*"))</f>
        <v/>
      </c>
      <c r="X155" s="19" t="str">
        <f> IF(ISBLANK(B155), "", COUNTIF(Volunteer_Import!H155, "*6pm - 9pm*"))</f>
        <v/>
      </c>
      <c r="Y155" s="19" t="str">
        <f> IF(ISBLANK(B155), "", COUNTIF(Volunteer_Import!H155, "*9pm - 11pm*"))</f>
        <v/>
      </c>
    </row>
    <row r="156">
      <c r="A156" s="1" t="str">
        <f t="array" ref="A156">IF(ISBLANK(B156), "", concatenate("V", ROW()))</f>
        <v/>
      </c>
      <c r="B156" s="1" t="str">
        <f>IFERROR(__xludf.DUMMYFUNCTION(" QUERY(Volunteer_Import!A156:H156, ""Select B"")"),"")</f>
        <v/>
      </c>
      <c r="C156" s="1" t="str">
        <f>IFERROR(__xludf.DUMMYFUNCTION(" IF(ISBLANK(B156), """", QUERY(Volunteer_Import!B156:I156, ""Select C""))"),"")</f>
        <v/>
      </c>
      <c r="D156" s="1" t="str">
        <f>IFERROR(__xludf.DUMMYFUNCTION(" IF(ISBLANK(B156), """", QUERY(Volunteer_Import!B156:I156, ""Select D""))"),"")</f>
        <v/>
      </c>
      <c r="E156" s="1" t="str">
        <f>IFERROR(__xludf.DUMMYFUNCTION(" IF(ISBLANK(B156), """", QUERY(Volunteer_Import!B156:I156, ""Select E""))"),"")</f>
        <v/>
      </c>
      <c r="F156" s="9" t="str">
        <f> IF(ISBLANK(B156), "", COUNTIF(Volunteer_Import!F156, "*Central Berkeley Trader Joe’s*"))</f>
        <v/>
      </c>
      <c r="G156" s="1" t="str">
        <f> IF(ISBLANK(B156), "", COUNTIF(Volunteer_Import!F156, "*North Berkeley Safeway*"))</f>
        <v/>
      </c>
      <c r="H156" s="1" t="str">
        <f> IF(ISBLANK(B156), "", COUNTIF(Volunteer_Import!F156, "*North Berkeley Trader Joe’s*"))</f>
        <v/>
      </c>
      <c r="I156" s="9" t="str">
        <f> IF(ISBLANK(B156), "", COUNTIF(Volunteer_Import!F156, "*South Berkeley Berkeley Bowl*"))</f>
        <v/>
      </c>
      <c r="J156" s="1" t="str">
        <f> IF(ISBLANK(B156), "", COUNTIF(Volunteer_Import!F156, "*South Berkeley/Oakland Safeway*"))</f>
        <v/>
      </c>
      <c r="K156" s="1" t="str">
        <f> IF(ISBLANK(B156), "", COUNTIF(Volunteer_Import!F156, "*Southwest Berkeley Berkeley Bowl*"))</f>
        <v/>
      </c>
      <c r="L156" s="1" t="str">
        <f> IF(ISBLANK(B156), "", COUNTIF(Volunteer_Import!F156, "*Other (open to local stores unlisted above)*"))</f>
        <v/>
      </c>
      <c r="M156" s="19" t="str">
        <f> IF(ISBLANK(B156), "", COUNTIF(Volunteer_Import!G156, "*Monday*"))</f>
        <v/>
      </c>
      <c r="N156" s="19" t="str">
        <f> IF(ISBLANK(B156), "", COUNTIF(Volunteer_Import!G156, "*Tuesday*"))</f>
        <v/>
      </c>
      <c r="O156" s="19" t="str">
        <f> IF(ISBLANK(B156), "", COUNTIF(Volunteer_Import!G156, "*Wednesday*"))</f>
        <v/>
      </c>
      <c r="P156" s="19" t="str">
        <f> IF(ISBLANK(B156), "", COUNTIF(Volunteer_Import!G156, "*Thursday*"))</f>
        <v/>
      </c>
      <c r="Q156" s="19" t="str">
        <f> IF(ISBLANK(B156), "", COUNTIF(Volunteer_Import!G156, "*Friday*"))</f>
        <v/>
      </c>
      <c r="R156" s="19" t="str">
        <f> IF(ISBLANK(B156), "", COUNTIF(Volunteer_Import!G156, "*Saturday*"))</f>
        <v/>
      </c>
      <c r="S156" s="19" t="str">
        <f> IF(ISBLANK(B156), "", COUNTIF(Volunteer_Import!G156, "*Sunday*"))</f>
        <v/>
      </c>
      <c r="T156" s="1" t="str">
        <f> IF(ISBLANK(B156), "", COUNTIF(Volunteer_Import!H156, "*6am - 8am*"))</f>
        <v/>
      </c>
      <c r="U156" s="19" t="str">
        <f> IF(ISBLANK(B156), "", COUNTIF(Volunteer_Import!H156, "*8am - 12pm*"))</f>
        <v/>
      </c>
      <c r="V156" s="19" t="str">
        <f> IF(ISBLANK(B156), "", COUNTIF(Volunteer_Import!H156, "*12pm - 3pm*"))</f>
        <v/>
      </c>
      <c r="W156" s="19" t="str">
        <f> IF(ISBLANK(B156), "", COUNTIF(Volunteer_Import!H156, "*3pm - 6pm*"))</f>
        <v/>
      </c>
      <c r="X156" s="19" t="str">
        <f> IF(ISBLANK(B156), "", COUNTIF(Volunteer_Import!H156, "*6pm - 9pm*"))</f>
        <v/>
      </c>
      <c r="Y156" s="19" t="str">
        <f> IF(ISBLANK(B156), "", COUNTIF(Volunteer_Import!H156, "*9pm - 11pm*"))</f>
        <v/>
      </c>
    </row>
    <row r="157">
      <c r="A157" s="1" t="str">
        <f t="array" ref="A157">IF(ISBLANK(B157), "", concatenate("V", ROW()))</f>
        <v/>
      </c>
      <c r="B157" s="1" t="str">
        <f>IFERROR(__xludf.DUMMYFUNCTION(" QUERY(Volunteer_Import!A157:H157, ""Select B"")"),"")</f>
        <v/>
      </c>
      <c r="C157" s="1" t="str">
        <f>IFERROR(__xludf.DUMMYFUNCTION(" IF(ISBLANK(B157), """", QUERY(Volunteer_Import!B157:I157, ""Select C""))"),"")</f>
        <v/>
      </c>
      <c r="D157" s="1" t="str">
        <f>IFERROR(__xludf.DUMMYFUNCTION(" IF(ISBLANK(B157), """", QUERY(Volunteer_Import!B157:I157, ""Select D""))"),"")</f>
        <v/>
      </c>
      <c r="E157" s="1" t="str">
        <f>IFERROR(__xludf.DUMMYFUNCTION(" IF(ISBLANK(B157), """", QUERY(Volunteer_Import!B157:I157, ""Select E""))"),"")</f>
        <v/>
      </c>
      <c r="F157" s="9" t="str">
        <f> IF(ISBLANK(B157), "", COUNTIF(Volunteer_Import!F157, "*Central Berkeley Trader Joe’s*"))</f>
        <v/>
      </c>
      <c r="G157" s="1" t="str">
        <f> IF(ISBLANK(B157), "", COUNTIF(Volunteer_Import!F157, "*North Berkeley Safeway*"))</f>
        <v/>
      </c>
      <c r="H157" s="1" t="str">
        <f> IF(ISBLANK(B157), "", COUNTIF(Volunteer_Import!F157, "*North Berkeley Trader Joe’s*"))</f>
        <v/>
      </c>
      <c r="I157" s="9" t="str">
        <f> IF(ISBLANK(B157), "", COUNTIF(Volunteer_Import!F157, "*South Berkeley Berkeley Bowl*"))</f>
        <v/>
      </c>
      <c r="J157" s="1" t="str">
        <f> IF(ISBLANK(B157), "", COUNTIF(Volunteer_Import!F157, "*South Berkeley/Oakland Safeway*"))</f>
        <v/>
      </c>
      <c r="K157" s="1" t="str">
        <f> IF(ISBLANK(B157), "", COUNTIF(Volunteer_Import!F157, "*Southwest Berkeley Berkeley Bowl*"))</f>
        <v/>
      </c>
      <c r="L157" s="1" t="str">
        <f> IF(ISBLANK(B157), "", COUNTIF(Volunteer_Import!F157, "*Other (open to local stores unlisted above)*"))</f>
        <v/>
      </c>
      <c r="M157" s="19" t="str">
        <f> IF(ISBLANK(B157), "", COUNTIF(Volunteer_Import!G157, "*Monday*"))</f>
        <v/>
      </c>
      <c r="N157" s="19" t="str">
        <f> IF(ISBLANK(B157), "", COUNTIF(Volunteer_Import!G157, "*Tuesday*"))</f>
        <v/>
      </c>
      <c r="O157" s="19" t="str">
        <f> IF(ISBLANK(B157), "", COUNTIF(Volunteer_Import!G157, "*Wednesday*"))</f>
        <v/>
      </c>
      <c r="P157" s="19" t="str">
        <f> IF(ISBLANK(B157), "", COUNTIF(Volunteer_Import!G157, "*Thursday*"))</f>
        <v/>
      </c>
      <c r="Q157" s="19" t="str">
        <f> IF(ISBLANK(B157), "", COUNTIF(Volunteer_Import!G157, "*Friday*"))</f>
        <v/>
      </c>
      <c r="R157" s="19" t="str">
        <f> IF(ISBLANK(B157), "", COUNTIF(Volunteer_Import!G157, "*Saturday*"))</f>
        <v/>
      </c>
      <c r="S157" s="19" t="str">
        <f> IF(ISBLANK(B157), "", COUNTIF(Volunteer_Import!G157, "*Sunday*"))</f>
        <v/>
      </c>
      <c r="T157" s="1" t="str">
        <f> IF(ISBLANK(B157), "", COUNTIF(Volunteer_Import!H157, "*6am - 8am*"))</f>
        <v/>
      </c>
      <c r="U157" s="19" t="str">
        <f> IF(ISBLANK(B157), "", COUNTIF(Volunteer_Import!H157, "*8am - 12pm*"))</f>
        <v/>
      </c>
      <c r="V157" s="19" t="str">
        <f> IF(ISBLANK(B157), "", COUNTIF(Volunteer_Import!H157, "*12pm - 3pm*"))</f>
        <v/>
      </c>
      <c r="W157" s="19" t="str">
        <f> IF(ISBLANK(B157), "", COUNTIF(Volunteer_Import!H157, "*3pm - 6pm*"))</f>
        <v/>
      </c>
      <c r="X157" s="19" t="str">
        <f> IF(ISBLANK(B157), "", COUNTIF(Volunteer_Import!H157, "*6pm - 9pm*"))</f>
        <v/>
      </c>
      <c r="Y157" s="19" t="str">
        <f> IF(ISBLANK(B157), "", COUNTIF(Volunteer_Import!H157, "*9pm - 11pm*"))</f>
        <v/>
      </c>
    </row>
    <row r="158">
      <c r="A158" s="1" t="str">
        <f t="array" ref="A158">IF(ISBLANK(B158), "", concatenate("V", ROW()))</f>
        <v/>
      </c>
      <c r="B158" s="1" t="str">
        <f>IFERROR(__xludf.DUMMYFUNCTION(" QUERY(Volunteer_Import!A158:H158, ""Select B"")"),"")</f>
        <v/>
      </c>
      <c r="C158" s="1" t="str">
        <f>IFERROR(__xludf.DUMMYFUNCTION(" IF(ISBLANK(B158), """", QUERY(Volunteer_Import!B158:I158, ""Select C""))"),"")</f>
        <v/>
      </c>
      <c r="D158" s="1" t="str">
        <f>IFERROR(__xludf.DUMMYFUNCTION(" IF(ISBLANK(B158), """", QUERY(Volunteer_Import!B158:I158, ""Select D""))"),"")</f>
        <v/>
      </c>
      <c r="E158" s="1" t="str">
        <f>IFERROR(__xludf.DUMMYFUNCTION(" IF(ISBLANK(B158), """", QUERY(Volunteer_Import!B158:I158, ""Select E""))"),"")</f>
        <v/>
      </c>
      <c r="F158" s="9" t="str">
        <f> IF(ISBLANK(B158), "", COUNTIF(Volunteer_Import!F158, "*Central Berkeley Trader Joe’s*"))</f>
        <v/>
      </c>
      <c r="G158" s="1" t="str">
        <f> IF(ISBLANK(B158), "", COUNTIF(Volunteer_Import!F158, "*North Berkeley Safeway*"))</f>
        <v/>
      </c>
      <c r="H158" s="1" t="str">
        <f> IF(ISBLANK(B158), "", COUNTIF(Volunteer_Import!F158, "*North Berkeley Trader Joe’s*"))</f>
        <v/>
      </c>
      <c r="I158" s="9" t="str">
        <f> IF(ISBLANK(B158), "", COUNTIF(Volunteer_Import!F158, "*South Berkeley Berkeley Bowl*"))</f>
        <v/>
      </c>
      <c r="J158" s="1" t="str">
        <f> IF(ISBLANK(B158), "", COUNTIF(Volunteer_Import!F158, "*South Berkeley/Oakland Safeway*"))</f>
        <v/>
      </c>
      <c r="K158" s="1" t="str">
        <f> IF(ISBLANK(B158), "", COUNTIF(Volunteer_Import!F158, "*Southwest Berkeley Berkeley Bowl*"))</f>
        <v/>
      </c>
      <c r="L158" s="1" t="str">
        <f> IF(ISBLANK(B158), "", COUNTIF(Volunteer_Import!F158, "*Other (open to local stores unlisted above)*"))</f>
        <v/>
      </c>
      <c r="M158" s="19" t="str">
        <f> IF(ISBLANK(B158), "", COUNTIF(Volunteer_Import!G158, "*Monday*"))</f>
        <v/>
      </c>
      <c r="N158" s="19" t="str">
        <f> IF(ISBLANK(B158), "", COUNTIF(Volunteer_Import!G158, "*Tuesday*"))</f>
        <v/>
      </c>
      <c r="O158" s="19" t="str">
        <f> IF(ISBLANK(B158), "", COUNTIF(Volunteer_Import!G158, "*Wednesday*"))</f>
        <v/>
      </c>
      <c r="P158" s="19" t="str">
        <f> IF(ISBLANK(B158), "", COUNTIF(Volunteer_Import!G158, "*Thursday*"))</f>
        <v/>
      </c>
      <c r="Q158" s="19" t="str">
        <f> IF(ISBLANK(B158), "", COUNTIF(Volunteer_Import!G158, "*Friday*"))</f>
        <v/>
      </c>
      <c r="R158" s="19" t="str">
        <f> IF(ISBLANK(B158), "", COUNTIF(Volunteer_Import!G158, "*Saturday*"))</f>
        <v/>
      </c>
      <c r="S158" s="19" t="str">
        <f> IF(ISBLANK(B158), "", COUNTIF(Volunteer_Import!G158, "*Sunday*"))</f>
        <v/>
      </c>
      <c r="T158" s="1" t="str">
        <f> IF(ISBLANK(B158), "", COUNTIF(Volunteer_Import!H158, "*6am - 8am*"))</f>
        <v/>
      </c>
      <c r="U158" s="19" t="str">
        <f> IF(ISBLANK(B158), "", COUNTIF(Volunteer_Import!H158, "*8am - 12pm*"))</f>
        <v/>
      </c>
      <c r="V158" s="19" t="str">
        <f> IF(ISBLANK(B158), "", COUNTIF(Volunteer_Import!H158, "*12pm - 3pm*"))</f>
        <v/>
      </c>
      <c r="W158" s="19" t="str">
        <f> IF(ISBLANK(B158), "", COUNTIF(Volunteer_Import!H158, "*3pm - 6pm*"))</f>
        <v/>
      </c>
      <c r="X158" s="19" t="str">
        <f> IF(ISBLANK(B158), "", COUNTIF(Volunteer_Import!H158, "*6pm - 9pm*"))</f>
        <v/>
      </c>
      <c r="Y158" s="19" t="str">
        <f> IF(ISBLANK(B158), "", COUNTIF(Volunteer_Import!H158, "*9pm - 11pm*"))</f>
        <v/>
      </c>
    </row>
    <row r="159">
      <c r="A159" s="1" t="str">
        <f t="array" ref="A159">IF(ISBLANK(B159), "", concatenate("V", ROW()))</f>
        <v/>
      </c>
      <c r="B159" s="1" t="str">
        <f>IFERROR(__xludf.DUMMYFUNCTION(" QUERY(Volunteer_Import!A159:H159, ""Select B"")"),"")</f>
        <v/>
      </c>
      <c r="C159" s="1" t="str">
        <f>IFERROR(__xludf.DUMMYFUNCTION(" IF(ISBLANK(B159), """", QUERY(Volunteer_Import!B159:I159, ""Select C""))"),"")</f>
        <v/>
      </c>
      <c r="D159" s="1" t="str">
        <f>IFERROR(__xludf.DUMMYFUNCTION(" IF(ISBLANK(B159), """", QUERY(Volunteer_Import!B159:I159, ""Select D""))"),"")</f>
        <v/>
      </c>
      <c r="E159" s="1" t="str">
        <f>IFERROR(__xludf.DUMMYFUNCTION(" IF(ISBLANK(B159), """", QUERY(Volunteer_Import!B159:I159, ""Select E""))"),"")</f>
        <v/>
      </c>
      <c r="F159" s="9" t="str">
        <f> IF(ISBLANK(B159), "", COUNTIF(Volunteer_Import!F159, "*Central Berkeley Trader Joe’s*"))</f>
        <v/>
      </c>
      <c r="G159" s="1" t="str">
        <f> IF(ISBLANK(B159), "", COUNTIF(Volunteer_Import!F159, "*North Berkeley Safeway*"))</f>
        <v/>
      </c>
      <c r="H159" s="1" t="str">
        <f> IF(ISBLANK(B159), "", COUNTIF(Volunteer_Import!F159, "*North Berkeley Trader Joe’s*"))</f>
        <v/>
      </c>
      <c r="I159" s="9" t="str">
        <f> IF(ISBLANK(B159), "", COUNTIF(Volunteer_Import!F159, "*South Berkeley Berkeley Bowl*"))</f>
        <v/>
      </c>
      <c r="J159" s="1" t="str">
        <f> IF(ISBLANK(B159), "", COUNTIF(Volunteer_Import!F159, "*South Berkeley/Oakland Safeway*"))</f>
        <v/>
      </c>
      <c r="K159" s="1" t="str">
        <f> IF(ISBLANK(B159), "", COUNTIF(Volunteer_Import!F159, "*Southwest Berkeley Berkeley Bowl*"))</f>
        <v/>
      </c>
      <c r="L159" s="1" t="str">
        <f> IF(ISBLANK(B159), "", COUNTIF(Volunteer_Import!F159, "*Other (open to local stores unlisted above)*"))</f>
        <v/>
      </c>
      <c r="M159" s="19" t="str">
        <f> IF(ISBLANK(B159), "", COUNTIF(Volunteer_Import!G159, "*Monday*"))</f>
        <v/>
      </c>
      <c r="N159" s="19" t="str">
        <f> IF(ISBLANK(B159), "", COUNTIF(Volunteer_Import!G159, "*Tuesday*"))</f>
        <v/>
      </c>
      <c r="O159" s="19" t="str">
        <f> IF(ISBLANK(B159), "", COUNTIF(Volunteer_Import!G159, "*Wednesday*"))</f>
        <v/>
      </c>
      <c r="P159" s="19" t="str">
        <f> IF(ISBLANK(B159), "", COUNTIF(Volunteer_Import!G159, "*Thursday*"))</f>
        <v/>
      </c>
      <c r="Q159" s="19" t="str">
        <f> IF(ISBLANK(B159), "", COUNTIF(Volunteer_Import!G159, "*Friday*"))</f>
        <v/>
      </c>
      <c r="R159" s="19" t="str">
        <f> IF(ISBLANK(B159), "", COUNTIF(Volunteer_Import!G159, "*Saturday*"))</f>
        <v/>
      </c>
      <c r="S159" s="19" t="str">
        <f> IF(ISBLANK(B159), "", COUNTIF(Volunteer_Import!G159, "*Sunday*"))</f>
        <v/>
      </c>
      <c r="T159" s="1" t="str">
        <f> IF(ISBLANK(B159), "", COUNTIF(Volunteer_Import!H159, "*6am - 8am*"))</f>
        <v/>
      </c>
      <c r="U159" s="19" t="str">
        <f> IF(ISBLANK(B159), "", COUNTIF(Volunteer_Import!H159, "*8am - 12pm*"))</f>
        <v/>
      </c>
      <c r="V159" s="19" t="str">
        <f> IF(ISBLANK(B159), "", COUNTIF(Volunteer_Import!H159, "*12pm - 3pm*"))</f>
        <v/>
      </c>
      <c r="W159" s="19" t="str">
        <f> IF(ISBLANK(B159), "", COUNTIF(Volunteer_Import!H159, "*3pm - 6pm*"))</f>
        <v/>
      </c>
      <c r="X159" s="19" t="str">
        <f> IF(ISBLANK(B159), "", COUNTIF(Volunteer_Import!H159, "*6pm - 9pm*"))</f>
        <v/>
      </c>
      <c r="Y159" s="19" t="str">
        <f> IF(ISBLANK(B159), "", COUNTIF(Volunteer_Import!H159, "*9pm - 11pm*"))</f>
        <v/>
      </c>
    </row>
    <row r="160">
      <c r="A160" s="1" t="str">
        <f t="array" ref="A160">IF(ISBLANK(B160), "", concatenate("V", ROW()))</f>
        <v/>
      </c>
      <c r="B160" s="1" t="str">
        <f>IFERROR(__xludf.DUMMYFUNCTION(" QUERY(Volunteer_Import!A160:H160, ""Select B"")"),"")</f>
        <v/>
      </c>
      <c r="C160" s="1" t="str">
        <f>IFERROR(__xludf.DUMMYFUNCTION(" IF(ISBLANK(B160), """", QUERY(Volunteer_Import!B160:I160, ""Select C""))"),"")</f>
        <v/>
      </c>
      <c r="D160" s="1" t="str">
        <f>IFERROR(__xludf.DUMMYFUNCTION(" IF(ISBLANK(B160), """", QUERY(Volunteer_Import!B160:I160, ""Select D""))"),"")</f>
        <v/>
      </c>
      <c r="E160" s="1" t="str">
        <f>IFERROR(__xludf.DUMMYFUNCTION(" IF(ISBLANK(B160), """", QUERY(Volunteer_Import!B160:I160, ""Select E""))"),"")</f>
        <v/>
      </c>
      <c r="F160" s="9" t="str">
        <f> IF(ISBLANK(B160), "", COUNTIF(Volunteer_Import!F160, "*Central Berkeley Trader Joe’s*"))</f>
        <v/>
      </c>
      <c r="G160" s="1" t="str">
        <f> IF(ISBLANK(B160), "", COUNTIF(Volunteer_Import!F160, "*North Berkeley Safeway*"))</f>
        <v/>
      </c>
      <c r="H160" s="1" t="str">
        <f> IF(ISBLANK(B160), "", COUNTIF(Volunteer_Import!F160, "*North Berkeley Trader Joe’s*"))</f>
        <v/>
      </c>
      <c r="I160" s="9" t="str">
        <f> IF(ISBLANK(B160), "", COUNTIF(Volunteer_Import!F160, "*South Berkeley Berkeley Bowl*"))</f>
        <v/>
      </c>
      <c r="J160" s="1" t="str">
        <f> IF(ISBLANK(B160), "", COUNTIF(Volunteer_Import!F160, "*South Berkeley/Oakland Safeway*"))</f>
        <v/>
      </c>
      <c r="K160" s="1" t="str">
        <f> IF(ISBLANK(B160), "", COUNTIF(Volunteer_Import!F160, "*Southwest Berkeley Berkeley Bowl*"))</f>
        <v/>
      </c>
      <c r="L160" s="1" t="str">
        <f> IF(ISBLANK(B160), "", COUNTIF(Volunteer_Import!F160, "*Other (open to local stores unlisted above)*"))</f>
        <v/>
      </c>
      <c r="M160" s="19" t="str">
        <f> IF(ISBLANK(B160), "", COUNTIF(Volunteer_Import!G160, "*Monday*"))</f>
        <v/>
      </c>
      <c r="N160" s="19" t="str">
        <f> IF(ISBLANK(B160), "", COUNTIF(Volunteer_Import!G160, "*Tuesday*"))</f>
        <v/>
      </c>
      <c r="O160" s="19" t="str">
        <f> IF(ISBLANK(B160), "", COUNTIF(Volunteer_Import!G160, "*Wednesday*"))</f>
        <v/>
      </c>
      <c r="P160" s="19" t="str">
        <f> IF(ISBLANK(B160), "", COUNTIF(Volunteer_Import!G160, "*Thursday*"))</f>
        <v/>
      </c>
      <c r="Q160" s="19" t="str">
        <f> IF(ISBLANK(B160), "", COUNTIF(Volunteer_Import!G160, "*Friday*"))</f>
        <v/>
      </c>
      <c r="R160" s="19" t="str">
        <f> IF(ISBLANK(B160), "", COUNTIF(Volunteer_Import!G160, "*Saturday*"))</f>
        <v/>
      </c>
      <c r="S160" s="19" t="str">
        <f> IF(ISBLANK(B160), "", COUNTIF(Volunteer_Import!G160, "*Sunday*"))</f>
        <v/>
      </c>
      <c r="T160" s="1" t="str">
        <f> IF(ISBLANK(B160), "", COUNTIF(Volunteer_Import!H160, "*6am - 8am*"))</f>
        <v/>
      </c>
      <c r="U160" s="19" t="str">
        <f> IF(ISBLANK(B160), "", COUNTIF(Volunteer_Import!H160, "*8am - 12pm*"))</f>
        <v/>
      </c>
      <c r="V160" s="19" t="str">
        <f> IF(ISBLANK(B160), "", COUNTIF(Volunteer_Import!H160, "*12pm - 3pm*"))</f>
        <v/>
      </c>
      <c r="W160" s="19" t="str">
        <f> IF(ISBLANK(B160), "", COUNTIF(Volunteer_Import!H160, "*3pm - 6pm*"))</f>
        <v/>
      </c>
      <c r="X160" s="19" t="str">
        <f> IF(ISBLANK(B160), "", COUNTIF(Volunteer_Import!H160, "*6pm - 9pm*"))</f>
        <v/>
      </c>
      <c r="Y160" s="19" t="str">
        <f> IF(ISBLANK(B160), "", COUNTIF(Volunteer_Import!H160, "*9pm - 11pm*"))</f>
        <v/>
      </c>
    </row>
    <row r="161">
      <c r="A161" s="1" t="str">
        <f t="array" ref="A161">IF(ISBLANK(B161), "", concatenate("V", ROW()))</f>
        <v/>
      </c>
      <c r="B161" s="1" t="str">
        <f>IFERROR(__xludf.DUMMYFUNCTION(" QUERY(Volunteer_Import!A161:H161, ""Select B"")"),"")</f>
        <v/>
      </c>
      <c r="C161" s="1" t="str">
        <f>IFERROR(__xludf.DUMMYFUNCTION(" IF(ISBLANK(B161), """", QUERY(Volunteer_Import!B161:I161, ""Select C""))"),"")</f>
        <v/>
      </c>
      <c r="D161" s="1" t="str">
        <f>IFERROR(__xludf.DUMMYFUNCTION(" IF(ISBLANK(B161), """", QUERY(Volunteer_Import!B161:I161, ""Select D""))"),"")</f>
        <v/>
      </c>
      <c r="E161" s="1" t="str">
        <f>IFERROR(__xludf.DUMMYFUNCTION(" IF(ISBLANK(B161), """", QUERY(Volunteer_Import!B161:I161, ""Select E""))"),"")</f>
        <v/>
      </c>
      <c r="F161" s="9" t="str">
        <f> IF(ISBLANK(B161), "", COUNTIF(Volunteer_Import!F161, "*Central Berkeley Trader Joe’s*"))</f>
        <v/>
      </c>
      <c r="G161" s="1" t="str">
        <f> IF(ISBLANK(B161), "", COUNTIF(Volunteer_Import!F161, "*North Berkeley Safeway*"))</f>
        <v/>
      </c>
      <c r="H161" s="1" t="str">
        <f> IF(ISBLANK(B161), "", COUNTIF(Volunteer_Import!F161, "*North Berkeley Trader Joe’s*"))</f>
        <v/>
      </c>
      <c r="I161" s="9" t="str">
        <f> IF(ISBLANK(B161), "", COUNTIF(Volunteer_Import!F161, "*South Berkeley Berkeley Bowl*"))</f>
        <v/>
      </c>
      <c r="J161" s="1" t="str">
        <f> IF(ISBLANK(B161), "", COUNTIF(Volunteer_Import!F161, "*South Berkeley/Oakland Safeway*"))</f>
        <v/>
      </c>
      <c r="K161" s="1" t="str">
        <f> IF(ISBLANK(B161), "", COUNTIF(Volunteer_Import!F161, "*Southwest Berkeley Berkeley Bowl*"))</f>
        <v/>
      </c>
      <c r="L161" s="1" t="str">
        <f> IF(ISBLANK(B161), "", COUNTIF(Volunteer_Import!F161, "*Other (open to local stores unlisted above)*"))</f>
        <v/>
      </c>
      <c r="M161" s="19" t="str">
        <f> IF(ISBLANK(B161), "", COUNTIF(Volunteer_Import!G161, "*Monday*"))</f>
        <v/>
      </c>
      <c r="N161" s="19" t="str">
        <f> IF(ISBLANK(B161), "", COUNTIF(Volunteer_Import!G161, "*Tuesday*"))</f>
        <v/>
      </c>
      <c r="O161" s="19" t="str">
        <f> IF(ISBLANK(B161), "", COUNTIF(Volunteer_Import!G161, "*Wednesday*"))</f>
        <v/>
      </c>
      <c r="P161" s="19" t="str">
        <f> IF(ISBLANK(B161), "", COUNTIF(Volunteer_Import!G161, "*Thursday*"))</f>
        <v/>
      </c>
      <c r="Q161" s="19" t="str">
        <f> IF(ISBLANK(B161), "", COUNTIF(Volunteer_Import!G161, "*Friday*"))</f>
        <v/>
      </c>
      <c r="R161" s="19" t="str">
        <f> IF(ISBLANK(B161), "", COUNTIF(Volunteer_Import!G161, "*Saturday*"))</f>
        <v/>
      </c>
      <c r="S161" s="19" t="str">
        <f> IF(ISBLANK(B161), "", COUNTIF(Volunteer_Import!G161, "*Sunday*"))</f>
        <v/>
      </c>
      <c r="T161" s="1" t="str">
        <f> IF(ISBLANK(B161), "", COUNTIF(Volunteer_Import!H161, "*6am - 8am*"))</f>
        <v/>
      </c>
      <c r="U161" s="19" t="str">
        <f> IF(ISBLANK(B161), "", COUNTIF(Volunteer_Import!H161, "*8am - 12pm*"))</f>
        <v/>
      </c>
      <c r="V161" s="19" t="str">
        <f> IF(ISBLANK(B161), "", COUNTIF(Volunteer_Import!H161, "*12pm - 3pm*"))</f>
        <v/>
      </c>
      <c r="W161" s="19" t="str">
        <f> IF(ISBLANK(B161), "", COUNTIF(Volunteer_Import!H161, "*3pm - 6pm*"))</f>
        <v/>
      </c>
      <c r="X161" s="19" t="str">
        <f> IF(ISBLANK(B161), "", COUNTIF(Volunteer_Import!H161, "*6pm - 9pm*"))</f>
        <v/>
      </c>
      <c r="Y161" s="19" t="str">
        <f> IF(ISBLANK(B161), "", COUNTIF(Volunteer_Import!H161, "*9pm - 11pm*"))</f>
        <v/>
      </c>
    </row>
    <row r="162">
      <c r="A162" s="1" t="str">
        <f t="array" ref="A162">IF(ISBLANK(B162), "", concatenate("V", ROW()))</f>
        <v/>
      </c>
      <c r="B162" s="1" t="str">
        <f>IFERROR(__xludf.DUMMYFUNCTION(" QUERY(Volunteer_Import!A162:H162, ""Select B"")"),"")</f>
        <v/>
      </c>
      <c r="C162" s="1" t="str">
        <f>IFERROR(__xludf.DUMMYFUNCTION(" IF(ISBLANK(B162), """", QUERY(Volunteer_Import!B162:I162, ""Select C""))"),"")</f>
        <v/>
      </c>
      <c r="D162" s="1" t="str">
        <f>IFERROR(__xludf.DUMMYFUNCTION(" IF(ISBLANK(B162), """", QUERY(Volunteer_Import!B162:I162, ""Select D""))"),"")</f>
        <v/>
      </c>
      <c r="E162" s="1" t="str">
        <f>IFERROR(__xludf.DUMMYFUNCTION(" IF(ISBLANK(B162), """", QUERY(Volunteer_Import!B162:I162, ""Select E""))"),"")</f>
        <v/>
      </c>
      <c r="F162" s="9" t="str">
        <f> IF(ISBLANK(B162), "", COUNTIF(Volunteer_Import!F162, "*Central Berkeley Trader Joe’s*"))</f>
        <v/>
      </c>
      <c r="G162" s="1" t="str">
        <f> IF(ISBLANK(B162), "", COUNTIF(Volunteer_Import!F162, "*North Berkeley Safeway*"))</f>
        <v/>
      </c>
      <c r="H162" s="1" t="str">
        <f> IF(ISBLANK(B162), "", COUNTIF(Volunteer_Import!F162, "*North Berkeley Trader Joe’s*"))</f>
        <v/>
      </c>
      <c r="I162" s="9" t="str">
        <f> IF(ISBLANK(B162), "", COUNTIF(Volunteer_Import!F162, "*South Berkeley Berkeley Bowl*"))</f>
        <v/>
      </c>
      <c r="J162" s="1" t="str">
        <f> IF(ISBLANK(B162), "", COUNTIF(Volunteer_Import!F162, "*South Berkeley/Oakland Safeway*"))</f>
        <v/>
      </c>
      <c r="K162" s="1" t="str">
        <f> IF(ISBLANK(B162), "", COUNTIF(Volunteer_Import!F162, "*Southwest Berkeley Berkeley Bowl*"))</f>
        <v/>
      </c>
      <c r="L162" s="1" t="str">
        <f> IF(ISBLANK(B162), "", COUNTIF(Volunteer_Import!F162, "*Other (open to local stores unlisted above)*"))</f>
        <v/>
      </c>
      <c r="M162" s="19" t="str">
        <f> IF(ISBLANK(B162), "", COUNTIF(Volunteer_Import!G162, "*Monday*"))</f>
        <v/>
      </c>
      <c r="N162" s="19" t="str">
        <f> IF(ISBLANK(B162), "", COUNTIF(Volunteer_Import!G162, "*Tuesday*"))</f>
        <v/>
      </c>
      <c r="O162" s="19" t="str">
        <f> IF(ISBLANK(B162), "", COUNTIF(Volunteer_Import!G162, "*Wednesday*"))</f>
        <v/>
      </c>
      <c r="P162" s="19" t="str">
        <f> IF(ISBLANK(B162), "", COUNTIF(Volunteer_Import!G162, "*Thursday*"))</f>
        <v/>
      </c>
      <c r="Q162" s="19" t="str">
        <f> IF(ISBLANK(B162), "", COUNTIF(Volunteer_Import!G162, "*Friday*"))</f>
        <v/>
      </c>
      <c r="R162" s="19" t="str">
        <f> IF(ISBLANK(B162), "", COUNTIF(Volunteer_Import!G162, "*Saturday*"))</f>
        <v/>
      </c>
      <c r="S162" s="19" t="str">
        <f> IF(ISBLANK(B162), "", COUNTIF(Volunteer_Import!G162, "*Sunday*"))</f>
        <v/>
      </c>
      <c r="T162" s="1" t="str">
        <f> IF(ISBLANK(B162), "", COUNTIF(Volunteer_Import!H162, "*6am - 8am*"))</f>
        <v/>
      </c>
      <c r="U162" s="19" t="str">
        <f> IF(ISBLANK(B162), "", COUNTIF(Volunteer_Import!H162, "*8am - 12pm*"))</f>
        <v/>
      </c>
      <c r="V162" s="19" t="str">
        <f> IF(ISBLANK(B162), "", COUNTIF(Volunteer_Import!H162, "*12pm - 3pm*"))</f>
        <v/>
      </c>
      <c r="W162" s="19" t="str">
        <f> IF(ISBLANK(B162), "", COUNTIF(Volunteer_Import!H162, "*3pm - 6pm*"))</f>
        <v/>
      </c>
      <c r="X162" s="19" t="str">
        <f> IF(ISBLANK(B162), "", COUNTIF(Volunteer_Import!H162, "*6pm - 9pm*"))</f>
        <v/>
      </c>
      <c r="Y162" s="19" t="str">
        <f> IF(ISBLANK(B162), "", COUNTIF(Volunteer_Import!H162, "*9pm - 11pm*"))</f>
        <v/>
      </c>
    </row>
    <row r="163">
      <c r="A163" s="1" t="str">
        <f t="array" ref="A163">IF(ISBLANK(B163), "", concatenate("V", ROW()))</f>
        <v/>
      </c>
      <c r="B163" s="1" t="str">
        <f>IFERROR(__xludf.DUMMYFUNCTION(" QUERY(Volunteer_Import!A163:H163, ""Select B"")"),"")</f>
        <v/>
      </c>
      <c r="C163" s="1" t="str">
        <f>IFERROR(__xludf.DUMMYFUNCTION(" IF(ISBLANK(B163), """", QUERY(Volunteer_Import!B163:I163, ""Select C""))"),"")</f>
        <v/>
      </c>
      <c r="D163" s="1" t="str">
        <f>IFERROR(__xludf.DUMMYFUNCTION(" IF(ISBLANK(B163), """", QUERY(Volunteer_Import!B163:I163, ""Select D""))"),"")</f>
        <v/>
      </c>
      <c r="E163" s="1" t="str">
        <f>IFERROR(__xludf.DUMMYFUNCTION(" IF(ISBLANK(B163), """", QUERY(Volunteer_Import!B163:I163, ""Select E""))"),"")</f>
        <v/>
      </c>
      <c r="F163" s="9" t="str">
        <f> IF(ISBLANK(B163), "", COUNTIF(Volunteer_Import!F163, "*Central Berkeley Trader Joe’s*"))</f>
        <v/>
      </c>
      <c r="G163" s="1" t="str">
        <f> IF(ISBLANK(B163), "", COUNTIF(Volunteer_Import!F163, "*North Berkeley Safeway*"))</f>
        <v/>
      </c>
      <c r="H163" s="1" t="str">
        <f> IF(ISBLANK(B163), "", COUNTIF(Volunteer_Import!F163, "*North Berkeley Trader Joe’s*"))</f>
        <v/>
      </c>
      <c r="I163" s="9" t="str">
        <f> IF(ISBLANK(B163), "", COUNTIF(Volunteer_Import!F163, "*South Berkeley Berkeley Bowl*"))</f>
        <v/>
      </c>
      <c r="J163" s="1" t="str">
        <f> IF(ISBLANK(B163), "", COUNTIF(Volunteer_Import!F163, "*South Berkeley/Oakland Safeway*"))</f>
        <v/>
      </c>
      <c r="K163" s="1" t="str">
        <f> IF(ISBLANK(B163), "", COUNTIF(Volunteer_Import!F163, "*Southwest Berkeley Berkeley Bowl*"))</f>
        <v/>
      </c>
      <c r="L163" s="1" t="str">
        <f> IF(ISBLANK(B163), "", COUNTIF(Volunteer_Import!F163, "*Other (open to local stores unlisted above)*"))</f>
        <v/>
      </c>
      <c r="M163" s="19" t="str">
        <f> IF(ISBLANK(B163), "", COUNTIF(Volunteer_Import!G163, "*Monday*"))</f>
        <v/>
      </c>
      <c r="N163" s="19" t="str">
        <f> IF(ISBLANK(B163), "", COUNTIF(Volunteer_Import!G163, "*Tuesday*"))</f>
        <v/>
      </c>
      <c r="O163" s="19" t="str">
        <f> IF(ISBLANK(B163), "", COUNTIF(Volunteer_Import!G163, "*Wednesday*"))</f>
        <v/>
      </c>
      <c r="P163" s="19" t="str">
        <f> IF(ISBLANK(B163), "", COUNTIF(Volunteer_Import!G163, "*Thursday*"))</f>
        <v/>
      </c>
      <c r="Q163" s="19" t="str">
        <f> IF(ISBLANK(B163), "", COUNTIF(Volunteer_Import!G163, "*Friday*"))</f>
        <v/>
      </c>
      <c r="R163" s="19" t="str">
        <f> IF(ISBLANK(B163), "", COUNTIF(Volunteer_Import!G163, "*Saturday*"))</f>
        <v/>
      </c>
      <c r="S163" s="19" t="str">
        <f> IF(ISBLANK(B163), "", COUNTIF(Volunteer_Import!G163, "*Sunday*"))</f>
        <v/>
      </c>
      <c r="T163" s="1" t="str">
        <f> IF(ISBLANK(B163), "", COUNTIF(Volunteer_Import!H163, "*6am - 8am*"))</f>
        <v/>
      </c>
      <c r="U163" s="19" t="str">
        <f> IF(ISBLANK(B163), "", COUNTIF(Volunteer_Import!H163, "*8am - 12pm*"))</f>
        <v/>
      </c>
      <c r="V163" s="19" t="str">
        <f> IF(ISBLANK(B163), "", COUNTIF(Volunteer_Import!H163, "*12pm - 3pm*"))</f>
        <v/>
      </c>
      <c r="W163" s="19" t="str">
        <f> IF(ISBLANK(B163), "", COUNTIF(Volunteer_Import!H163, "*3pm - 6pm*"))</f>
        <v/>
      </c>
      <c r="X163" s="19" t="str">
        <f> IF(ISBLANK(B163), "", COUNTIF(Volunteer_Import!H163, "*6pm - 9pm*"))</f>
        <v/>
      </c>
      <c r="Y163" s="19" t="str">
        <f> IF(ISBLANK(B163), "", COUNTIF(Volunteer_Import!H163, "*9pm - 11pm*"))</f>
        <v/>
      </c>
    </row>
    <row r="164">
      <c r="A164" s="1" t="str">
        <f t="array" ref="A164">IF(ISBLANK(B164), "", concatenate("V", ROW()))</f>
        <v/>
      </c>
      <c r="B164" s="1" t="str">
        <f>IFERROR(__xludf.DUMMYFUNCTION(" QUERY(Volunteer_Import!A164:H164, ""Select B"")"),"")</f>
        <v/>
      </c>
      <c r="C164" s="1" t="str">
        <f>IFERROR(__xludf.DUMMYFUNCTION(" IF(ISBLANK(B164), """", QUERY(Volunteer_Import!B164:I164, ""Select C""))"),"")</f>
        <v/>
      </c>
      <c r="D164" s="1" t="str">
        <f>IFERROR(__xludf.DUMMYFUNCTION(" IF(ISBLANK(B164), """", QUERY(Volunteer_Import!B164:I164, ""Select D""))"),"")</f>
        <v/>
      </c>
      <c r="E164" s="1" t="str">
        <f>IFERROR(__xludf.DUMMYFUNCTION(" IF(ISBLANK(B164), """", QUERY(Volunteer_Import!B164:I164, ""Select E""))"),"")</f>
        <v/>
      </c>
      <c r="F164" s="9" t="str">
        <f> IF(ISBLANK(B164), "", COUNTIF(Volunteer_Import!F164, "*Central Berkeley Trader Joe’s*"))</f>
        <v/>
      </c>
      <c r="G164" s="1" t="str">
        <f> IF(ISBLANK(B164), "", COUNTIF(Volunteer_Import!F164, "*North Berkeley Safeway*"))</f>
        <v/>
      </c>
      <c r="H164" s="1" t="str">
        <f> IF(ISBLANK(B164), "", COUNTIF(Volunteer_Import!F164, "*North Berkeley Trader Joe’s*"))</f>
        <v/>
      </c>
      <c r="I164" s="9" t="str">
        <f> IF(ISBLANK(B164), "", COUNTIF(Volunteer_Import!F164, "*South Berkeley Berkeley Bowl*"))</f>
        <v/>
      </c>
      <c r="J164" s="1" t="str">
        <f> IF(ISBLANK(B164), "", COUNTIF(Volunteer_Import!F164, "*South Berkeley/Oakland Safeway*"))</f>
        <v/>
      </c>
      <c r="K164" s="1" t="str">
        <f> IF(ISBLANK(B164), "", COUNTIF(Volunteer_Import!F164, "*Southwest Berkeley Berkeley Bowl*"))</f>
        <v/>
      </c>
      <c r="L164" s="1" t="str">
        <f> IF(ISBLANK(B164), "", COUNTIF(Volunteer_Import!F164, "*Other (open to local stores unlisted above)*"))</f>
        <v/>
      </c>
      <c r="M164" s="19" t="str">
        <f> IF(ISBLANK(B164), "", COUNTIF(Volunteer_Import!G164, "*Monday*"))</f>
        <v/>
      </c>
      <c r="N164" s="19" t="str">
        <f> IF(ISBLANK(B164), "", COUNTIF(Volunteer_Import!G164, "*Tuesday*"))</f>
        <v/>
      </c>
      <c r="O164" s="19" t="str">
        <f> IF(ISBLANK(B164), "", COUNTIF(Volunteer_Import!G164, "*Wednesday*"))</f>
        <v/>
      </c>
      <c r="P164" s="19" t="str">
        <f> IF(ISBLANK(B164), "", COUNTIF(Volunteer_Import!G164, "*Thursday*"))</f>
        <v/>
      </c>
      <c r="Q164" s="19" t="str">
        <f> IF(ISBLANK(B164), "", COUNTIF(Volunteer_Import!G164, "*Friday*"))</f>
        <v/>
      </c>
      <c r="R164" s="19" t="str">
        <f> IF(ISBLANK(B164), "", COUNTIF(Volunteer_Import!G164, "*Saturday*"))</f>
        <v/>
      </c>
      <c r="S164" s="19" t="str">
        <f> IF(ISBLANK(B164), "", COUNTIF(Volunteer_Import!G164, "*Sunday*"))</f>
        <v/>
      </c>
      <c r="T164" s="1" t="str">
        <f> IF(ISBLANK(B164), "", COUNTIF(Volunteer_Import!H164, "*6am - 8am*"))</f>
        <v/>
      </c>
      <c r="U164" s="19" t="str">
        <f> IF(ISBLANK(B164), "", COUNTIF(Volunteer_Import!H164, "*8am - 12pm*"))</f>
        <v/>
      </c>
      <c r="V164" s="19" t="str">
        <f> IF(ISBLANK(B164), "", COUNTIF(Volunteer_Import!H164, "*12pm - 3pm*"))</f>
        <v/>
      </c>
      <c r="W164" s="19" t="str">
        <f> IF(ISBLANK(B164), "", COUNTIF(Volunteer_Import!H164, "*3pm - 6pm*"))</f>
        <v/>
      </c>
      <c r="X164" s="19" t="str">
        <f> IF(ISBLANK(B164), "", COUNTIF(Volunteer_Import!H164, "*6pm - 9pm*"))</f>
        <v/>
      </c>
      <c r="Y164" s="19" t="str">
        <f> IF(ISBLANK(B164), "", COUNTIF(Volunteer_Import!H164, "*9pm - 11pm*"))</f>
        <v/>
      </c>
    </row>
    <row r="165">
      <c r="A165" s="1" t="str">
        <f t="array" ref="A165">IF(ISBLANK(B165), "", concatenate("V", ROW()))</f>
        <v/>
      </c>
      <c r="B165" s="1" t="str">
        <f>IFERROR(__xludf.DUMMYFUNCTION(" QUERY(Volunteer_Import!A165:H165, ""Select B"")"),"")</f>
        <v/>
      </c>
      <c r="C165" s="1" t="str">
        <f>IFERROR(__xludf.DUMMYFUNCTION(" IF(ISBLANK(B165), """", QUERY(Volunteer_Import!B165:I165, ""Select C""))"),"")</f>
        <v/>
      </c>
      <c r="D165" s="1" t="str">
        <f>IFERROR(__xludf.DUMMYFUNCTION(" IF(ISBLANK(B165), """", QUERY(Volunteer_Import!B165:I165, ""Select D""))"),"")</f>
        <v/>
      </c>
      <c r="E165" s="1" t="str">
        <f>IFERROR(__xludf.DUMMYFUNCTION(" IF(ISBLANK(B165), """", QUERY(Volunteer_Import!B165:I165, ""Select E""))"),"")</f>
        <v/>
      </c>
      <c r="F165" s="9" t="str">
        <f> IF(ISBLANK(B165), "", COUNTIF(Volunteer_Import!F165, "*Central Berkeley Trader Joe’s*"))</f>
        <v/>
      </c>
      <c r="G165" s="1" t="str">
        <f> IF(ISBLANK(B165), "", COUNTIF(Volunteer_Import!F165, "*North Berkeley Safeway*"))</f>
        <v/>
      </c>
      <c r="H165" s="1" t="str">
        <f> IF(ISBLANK(B165), "", COUNTIF(Volunteer_Import!F165, "*North Berkeley Trader Joe’s*"))</f>
        <v/>
      </c>
      <c r="I165" s="9" t="str">
        <f> IF(ISBLANK(B165), "", COUNTIF(Volunteer_Import!F165, "*South Berkeley Berkeley Bowl*"))</f>
        <v/>
      </c>
      <c r="J165" s="1" t="str">
        <f> IF(ISBLANK(B165), "", COUNTIF(Volunteer_Import!F165, "*South Berkeley/Oakland Safeway*"))</f>
        <v/>
      </c>
      <c r="K165" s="1" t="str">
        <f> IF(ISBLANK(B165), "", COUNTIF(Volunteer_Import!F165, "*Southwest Berkeley Berkeley Bowl*"))</f>
        <v/>
      </c>
      <c r="L165" s="1" t="str">
        <f> IF(ISBLANK(B165), "", COUNTIF(Volunteer_Import!F165, "*Other (open to local stores unlisted above)*"))</f>
        <v/>
      </c>
      <c r="M165" s="19" t="str">
        <f> IF(ISBLANK(B165), "", COUNTIF(Volunteer_Import!G165, "*Monday*"))</f>
        <v/>
      </c>
      <c r="N165" s="19" t="str">
        <f> IF(ISBLANK(B165), "", COUNTIF(Volunteer_Import!G165, "*Tuesday*"))</f>
        <v/>
      </c>
      <c r="O165" s="19" t="str">
        <f> IF(ISBLANK(B165), "", COUNTIF(Volunteer_Import!G165, "*Wednesday*"))</f>
        <v/>
      </c>
      <c r="P165" s="19" t="str">
        <f> IF(ISBLANK(B165), "", COUNTIF(Volunteer_Import!G165, "*Thursday*"))</f>
        <v/>
      </c>
      <c r="Q165" s="19" t="str">
        <f> IF(ISBLANK(B165), "", COUNTIF(Volunteer_Import!G165, "*Friday*"))</f>
        <v/>
      </c>
      <c r="R165" s="19" t="str">
        <f> IF(ISBLANK(B165), "", COUNTIF(Volunteer_Import!G165, "*Saturday*"))</f>
        <v/>
      </c>
      <c r="S165" s="19" t="str">
        <f> IF(ISBLANK(B165), "", COUNTIF(Volunteer_Import!G165, "*Sunday*"))</f>
        <v/>
      </c>
      <c r="T165" s="1" t="str">
        <f> IF(ISBLANK(B165), "", COUNTIF(Volunteer_Import!H165, "*6am - 8am*"))</f>
        <v/>
      </c>
      <c r="U165" s="19" t="str">
        <f> IF(ISBLANK(B165), "", COUNTIF(Volunteer_Import!H165, "*8am - 12pm*"))</f>
        <v/>
      </c>
      <c r="V165" s="19" t="str">
        <f> IF(ISBLANK(B165), "", COUNTIF(Volunteer_Import!H165, "*12pm - 3pm*"))</f>
        <v/>
      </c>
      <c r="W165" s="19" t="str">
        <f> IF(ISBLANK(B165), "", COUNTIF(Volunteer_Import!H165, "*3pm - 6pm*"))</f>
        <v/>
      </c>
      <c r="X165" s="19" t="str">
        <f> IF(ISBLANK(B165), "", COUNTIF(Volunteer_Import!H165, "*6pm - 9pm*"))</f>
        <v/>
      </c>
      <c r="Y165" s="19" t="str">
        <f> IF(ISBLANK(B165), "", COUNTIF(Volunteer_Import!H165, "*9pm - 11pm*"))</f>
        <v/>
      </c>
    </row>
    <row r="166">
      <c r="A166" s="1" t="str">
        <f t="array" ref="A166">IF(ISBLANK(B166), "", concatenate("V", ROW()))</f>
        <v/>
      </c>
      <c r="B166" s="1" t="str">
        <f>IFERROR(__xludf.DUMMYFUNCTION(" QUERY(Volunteer_Import!A166:H166, ""Select B"")"),"")</f>
        <v/>
      </c>
      <c r="C166" s="1" t="str">
        <f>IFERROR(__xludf.DUMMYFUNCTION(" IF(ISBLANK(B166), """", QUERY(Volunteer_Import!B166:I166, ""Select C""))"),"")</f>
        <v/>
      </c>
      <c r="D166" s="1" t="str">
        <f>IFERROR(__xludf.DUMMYFUNCTION(" IF(ISBLANK(B166), """", QUERY(Volunteer_Import!B166:I166, ""Select D""))"),"")</f>
        <v/>
      </c>
      <c r="E166" s="1" t="str">
        <f>IFERROR(__xludf.DUMMYFUNCTION(" IF(ISBLANK(B166), """", QUERY(Volunteer_Import!B166:I166, ""Select E""))"),"")</f>
        <v/>
      </c>
      <c r="F166" s="9" t="str">
        <f> IF(ISBLANK(B166), "", COUNTIF(Volunteer_Import!F166, "*Central Berkeley Trader Joe’s*"))</f>
        <v/>
      </c>
      <c r="G166" s="1" t="str">
        <f> IF(ISBLANK(B166), "", COUNTIF(Volunteer_Import!F166, "*North Berkeley Safeway*"))</f>
        <v/>
      </c>
      <c r="H166" s="1" t="str">
        <f> IF(ISBLANK(B166), "", COUNTIF(Volunteer_Import!F166, "*North Berkeley Trader Joe’s*"))</f>
        <v/>
      </c>
      <c r="I166" s="9" t="str">
        <f> IF(ISBLANK(B166), "", COUNTIF(Volunteer_Import!F166, "*South Berkeley Berkeley Bowl*"))</f>
        <v/>
      </c>
      <c r="J166" s="1" t="str">
        <f> IF(ISBLANK(B166), "", COUNTIF(Volunteer_Import!F166, "*South Berkeley/Oakland Safeway*"))</f>
        <v/>
      </c>
      <c r="K166" s="1" t="str">
        <f> IF(ISBLANK(B166), "", COUNTIF(Volunteer_Import!F166, "*Southwest Berkeley Berkeley Bowl*"))</f>
        <v/>
      </c>
      <c r="L166" s="1" t="str">
        <f> IF(ISBLANK(B166), "", COUNTIF(Volunteer_Import!F166, "*Other (open to local stores unlisted above)*"))</f>
        <v/>
      </c>
      <c r="M166" s="19" t="str">
        <f> IF(ISBLANK(B166), "", COUNTIF(Volunteer_Import!G166, "*Monday*"))</f>
        <v/>
      </c>
      <c r="N166" s="19" t="str">
        <f> IF(ISBLANK(B166), "", COUNTIF(Volunteer_Import!G166, "*Tuesday*"))</f>
        <v/>
      </c>
      <c r="O166" s="19" t="str">
        <f> IF(ISBLANK(B166), "", COUNTIF(Volunteer_Import!G166, "*Wednesday*"))</f>
        <v/>
      </c>
      <c r="P166" s="19" t="str">
        <f> IF(ISBLANK(B166), "", COUNTIF(Volunteer_Import!G166, "*Thursday*"))</f>
        <v/>
      </c>
      <c r="Q166" s="19" t="str">
        <f> IF(ISBLANK(B166), "", COUNTIF(Volunteer_Import!G166, "*Friday*"))</f>
        <v/>
      </c>
      <c r="R166" s="19" t="str">
        <f> IF(ISBLANK(B166), "", COUNTIF(Volunteer_Import!G166, "*Saturday*"))</f>
        <v/>
      </c>
      <c r="S166" s="19" t="str">
        <f> IF(ISBLANK(B166), "", COUNTIF(Volunteer_Import!G166, "*Sunday*"))</f>
        <v/>
      </c>
      <c r="T166" s="1" t="str">
        <f> IF(ISBLANK(B166), "", COUNTIF(Volunteer_Import!H166, "*6am - 8am*"))</f>
        <v/>
      </c>
      <c r="U166" s="19" t="str">
        <f> IF(ISBLANK(B166), "", COUNTIF(Volunteer_Import!H166, "*8am - 12pm*"))</f>
        <v/>
      </c>
      <c r="V166" s="19" t="str">
        <f> IF(ISBLANK(B166), "", COUNTIF(Volunteer_Import!H166, "*12pm - 3pm*"))</f>
        <v/>
      </c>
      <c r="W166" s="19" t="str">
        <f> IF(ISBLANK(B166), "", COUNTIF(Volunteer_Import!H166, "*3pm - 6pm*"))</f>
        <v/>
      </c>
      <c r="X166" s="19" t="str">
        <f> IF(ISBLANK(B166), "", COUNTIF(Volunteer_Import!H166, "*6pm - 9pm*"))</f>
        <v/>
      </c>
      <c r="Y166" s="19" t="str">
        <f> IF(ISBLANK(B166), "", COUNTIF(Volunteer_Import!H166, "*9pm - 11pm*"))</f>
        <v/>
      </c>
    </row>
    <row r="167">
      <c r="A167" s="1" t="str">
        <f t="array" ref="A167">IF(ISBLANK(B167), "", concatenate("V", ROW()))</f>
        <v/>
      </c>
      <c r="B167" s="1" t="str">
        <f>IFERROR(__xludf.DUMMYFUNCTION(" QUERY(Volunteer_Import!A167:H167, ""Select B"")"),"")</f>
        <v/>
      </c>
      <c r="C167" s="1" t="str">
        <f>IFERROR(__xludf.DUMMYFUNCTION(" IF(ISBLANK(B167), """", QUERY(Volunteer_Import!B167:I167, ""Select C""))"),"")</f>
        <v/>
      </c>
      <c r="D167" s="1" t="str">
        <f>IFERROR(__xludf.DUMMYFUNCTION(" IF(ISBLANK(B167), """", QUERY(Volunteer_Import!B167:I167, ""Select D""))"),"")</f>
        <v/>
      </c>
      <c r="E167" s="1" t="str">
        <f>IFERROR(__xludf.DUMMYFUNCTION(" IF(ISBLANK(B167), """", QUERY(Volunteer_Import!B167:I167, ""Select E""))"),"")</f>
        <v/>
      </c>
      <c r="F167" s="9" t="str">
        <f> IF(ISBLANK(B167), "", COUNTIF(Volunteer_Import!F167, "*Central Berkeley Trader Joe’s*"))</f>
        <v/>
      </c>
      <c r="G167" s="1" t="str">
        <f> IF(ISBLANK(B167), "", COUNTIF(Volunteer_Import!F167, "*North Berkeley Safeway*"))</f>
        <v/>
      </c>
      <c r="H167" s="1" t="str">
        <f> IF(ISBLANK(B167), "", COUNTIF(Volunteer_Import!F167, "*North Berkeley Trader Joe’s*"))</f>
        <v/>
      </c>
      <c r="I167" s="9" t="str">
        <f> IF(ISBLANK(B167), "", COUNTIF(Volunteer_Import!F167, "*South Berkeley Berkeley Bowl*"))</f>
        <v/>
      </c>
      <c r="J167" s="1" t="str">
        <f> IF(ISBLANK(B167), "", COUNTIF(Volunteer_Import!F167, "*South Berkeley/Oakland Safeway*"))</f>
        <v/>
      </c>
      <c r="K167" s="1" t="str">
        <f> IF(ISBLANK(B167), "", COUNTIF(Volunteer_Import!F167, "*Southwest Berkeley Berkeley Bowl*"))</f>
        <v/>
      </c>
      <c r="L167" s="1" t="str">
        <f> IF(ISBLANK(B167), "", COUNTIF(Volunteer_Import!F167, "*Other (open to local stores unlisted above)*"))</f>
        <v/>
      </c>
      <c r="M167" s="19" t="str">
        <f> IF(ISBLANK(B167), "", COUNTIF(Volunteer_Import!G167, "*Monday*"))</f>
        <v/>
      </c>
      <c r="N167" s="19" t="str">
        <f> IF(ISBLANK(B167), "", COUNTIF(Volunteer_Import!G167, "*Tuesday*"))</f>
        <v/>
      </c>
      <c r="O167" s="19" t="str">
        <f> IF(ISBLANK(B167), "", COUNTIF(Volunteer_Import!G167, "*Wednesday*"))</f>
        <v/>
      </c>
      <c r="P167" s="19" t="str">
        <f> IF(ISBLANK(B167), "", COUNTIF(Volunteer_Import!G167, "*Thursday*"))</f>
        <v/>
      </c>
      <c r="Q167" s="19" t="str">
        <f> IF(ISBLANK(B167), "", COUNTIF(Volunteer_Import!G167, "*Friday*"))</f>
        <v/>
      </c>
      <c r="R167" s="19" t="str">
        <f> IF(ISBLANK(B167), "", COUNTIF(Volunteer_Import!G167, "*Saturday*"))</f>
        <v/>
      </c>
      <c r="S167" s="19" t="str">
        <f> IF(ISBLANK(B167), "", COUNTIF(Volunteer_Import!G167, "*Sunday*"))</f>
        <v/>
      </c>
      <c r="T167" s="1" t="str">
        <f> IF(ISBLANK(B167), "", COUNTIF(Volunteer_Import!H167, "*6am - 8am*"))</f>
        <v/>
      </c>
      <c r="U167" s="19" t="str">
        <f> IF(ISBLANK(B167), "", COUNTIF(Volunteer_Import!H167, "*8am - 12pm*"))</f>
        <v/>
      </c>
      <c r="V167" s="19" t="str">
        <f> IF(ISBLANK(B167), "", COUNTIF(Volunteer_Import!H167, "*12pm - 3pm*"))</f>
        <v/>
      </c>
      <c r="W167" s="19" t="str">
        <f> IF(ISBLANK(B167), "", COUNTIF(Volunteer_Import!H167, "*3pm - 6pm*"))</f>
        <v/>
      </c>
      <c r="X167" s="19" t="str">
        <f> IF(ISBLANK(B167), "", COUNTIF(Volunteer_Import!H167, "*6pm - 9pm*"))</f>
        <v/>
      </c>
      <c r="Y167" s="19" t="str">
        <f> IF(ISBLANK(B167), "", COUNTIF(Volunteer_Import!H167, "*9pm - 11pm*"))</f>
        <v/>
      </c>
    </row>
    <row r="168">
      <c r="A168" s="1" t="str">
        <f t="array" ref="A168">IF(ISBLANK(B168), "", concatenate("V", ROW()))</f>
        <v/>
      </c>
      <c r="B168" s="1" t="str">
        <f>IFERROR(__xludf.DUMMYFUNCTION(" QUERY(Volunteer_Import!A168:H168, ""Select B"")"),"")</f>
        <v/>
      </c>
      <c r="C168" s="1" t="str">
        <f>IFERROR(__xludf.DUMMYFUNCTION(" IF(ISBLANK(B168), """", QUERY(Volunteer_Import!B168:I168, ""Select C""))"),"")</f>
        <v/>
      </c>
      <c r="D168" s="1" t="str">
        <f>IFERROR(__xludf.DUMMYFUNCTION(" IF(ISBLANK(B168), """", QUERY(Volunteer_Import!B168:I168, ""Select D""))"),"")</f>
        <v/>
      </c>
      <c r="E168" s="1" t="str">
        <f>IFERROR(__xludf.DUMMYFUNCTION(" IF(ISBLANK(B168), """", QUERY(Volunteer_Import!B168:I168, ""Select E""))"),"")</f>
        <v/>
      </c>
      <c r="F168" s="9" t="str">
        <f> IF(ISBLANK(B168), "", COUNTIF(Volunteer_Import!F168, "*Central Berkeley Trader Joe’s*"))</f>
        <v/>
      </c>
      <c r="G168" s="1" t="str">
        <f> IF(ISBLANK(B168), "", COUNTIF(Volunteer_Import!F168, "*North Berkeley Safeway*"))</f>
        <v/>
      </c>
      <c r="H168" s="1" t="str">
        <f> IF(ISBLANK(B168), "", COUNTIF(Volunteer_Import!F168, "*North Berkeley Trader Joe’s*"))</f>
        <v/>
      </c>
      <c r="I168" s="9" t="str">
        <f> IF(ISBLANK(B168), "", COUNTIF(Volunteer_Import!F168, "*South Berkeley Berkeley Bowl*"))</f>
        <v/>
      </c>
      <c r="J168" s="1" t="str">
        <f> IF(ISBLANK(B168), "", COUNTIF(Volunteer_Import!F168, "*South Berkeley/Oakland Safeway*"))</f>
        <v/>
      </c>
      <c r="K168" s="1" t="str">
        <f> IF(ISBLANK(B168), "", COUNTIF(Volunteer_Import!F168, "*Southwest Berkeley Berkeley Bowl*"))</f>
        <v/>
      </c>
      <c r="L168" s="1" t="str">
        <f> IF(ISBLANK(B168), "", COUNTIF(Volunteer_Import!F168, "*Other (open to local stores unlisted above)*"))</f>
        <v/>
      </c>
      <c r="M168" s="19" t="str">
        <f> IF(ISBLANK(B168), "", COUNTIF(Volunteer_Import!G168, "*Monday*"))</f>
        <v/>
      </c>
      <c r="N168" s="19" t="str">
        <f> IF(ISBLANK(B168), "", COUNTIF(Volunteer_Import!G168, "*Tuesday*"))</f>
        <v/>
      </c>
      <c r="O168" s="19" t="str">
        <f> IF(ISBLANK(B168), "", COUNTIF(Volunteer_Import!G168, "*Wednesday*"))</f>
        <v/>
      </c>
      <c r="P168" s="19" t="str">
        <f> IF(ISBLANK(B168), "", COUNTIF(Volunteer_Import!G168, "*Thursday*"))</f>
        <v/>
      </c>
      <c r="Q168" s="19" t="str">
        <f> IF(ISBLANK(B168), "", COUNTIF(Volunteer_Import!G168, "*Friday*"))</f>
        <v/>
      </c>
      <c r="R168" s="19" t="str">
        <f> IF(ISBLANK(B168), "", COUNTIF(Volunteer_Import!G168, "*Saturday*"))</f>
        <v/>
      </c>
      <c r="S168" s="19" t="str">
        <f> IF(ISBLANK(B168), "", COUNTIF(Volunteer_Import!G168, "*Sunday*"))</f>
        <v/>
      </c>
      <c r="T168" s="1" t="str">
        <f> IF(ISBLANK(B168), "", COUNTIF(Volunteer_Import!H168, "*6am - 8am*"))</f>
        <v/>
      </c>
      <c r="U168" s="19" t="str">
        <f> IF(ISBLANK(B168), "", COUNTIF(Volunteer_Import!H168, "*8am - 12pm*"))</f>
        <v/>
      </c>
      <c r="V168" s="19" t="str">
        <f> IF(ISBLANK(B168), "", COUNTIF(Volunteer_Import!H168, "*12pm - 3pm*"))</f>
        <v/>
      </c>
      <c r="W168" s="19" t="str">
        <f> IF(ISBLANK(B168), "", COUNTIF(Volunteer_Import!H168, "*3pm - 6pm*"))</f>
        <v/>
      </c>
      <c r="X168" s="19" t="str">
        <f> IF(ISBLANK(B168), "", COUNTIF(Volunteer_Import!H168, "*6pm - 9pm*"))</f>
        <v/>
      </c>
      <c r="Y168" s="19" t="str">
        <f> IF(ISBLANK(B168), "", COUNTIF(Volunteer_Import!H168, "*9pm - 11pm*"))</f>
        <v/>
      </c>
    </row>
    <row r="169">
      <c r="A169" s="1" t="str">
        <f t="array" ref="A169">IF(ISBLANK(B169), "", concatenate("V", ROW()))</f>
        <v/>
      </c>
      <c r="B169" s="1" t="str">
        <f>IFERROR(__xludf.DUMMYFUNCTION(" QUERY(Volunteer_Import!A169:H169, ""Select B"")"),"")</f>
        <v/>
      </c>
      <c r="C169" s="1" t="str">
        <f>IFERROR(__xludf.DUMMYFUNCTION(" IF(ISBLANK(B169), """", QUERY(Volunteer_Import!B169:I169, ""Select C""))"),"")</f>
        <v/>
      </c>
      <c r="D169" s="1" t="str">
        <f>IFERROR(__xludf.DUMMYFUNCTION(" IF(ISBLANK(B169), """", QUERY(Volunteer_Import!B169:I169, ""Select D""))"),"")</f>
        <v/>
      </c>
      <c r="E169" s="1" t="str">
        <f>IFERROR(__xludf.DUMMYFUNCTION(" IF(ISBLANK(B169), """", QUERY(Volunteer_Import!B169:I169, ""Select E""))"),"")</f>
        <v/>
      </c>
      <c r="F169" s="9" t="str">
        <f> IF(ISBLANK(B169), "", COUNTIF(Volunteer_Import!F169, "*Central Berkeley Trader Joe’s*"))</f>
        <v/>
      </c>
      <c r="G169" s="1" t="str">
        <f> IF(ISBLANK(B169), "", COUNTIF(Volunteer_Import!F169, "*North Berkeley Safeway*"))</f>
        <v/>
      </c>
      <c r="H169" s="1" t="str">
        <f> IF(ISBLANK(B169), "", COUNTIF(Volunteer_Import!F169, "*North Berkeley Trader Joe’s*"))</f>
        <v/>
      </c>
      <c r="I169" s="9" t="str">
        <f> IF(ISBLANK(B169), "", COUNTIF(Volunteer_Import!F169, "*South Berkeley Berkeley Bowl*"))</f>
        <v/>
      </c>
      <c r="J169" s="1" t="str">
        <f> IF(ISBLANK(B169), "", COUNTIF(Volunteer_Import!F169, "*South Berkeley/Oakland Safeway*"))</f>
        <v/>
      </c>
      <c r="K169" s="1" t="str">
        <f> IF(ISBLANK(B169), "", COUNTIF(Volunteer_Import!F169, "*Southwest Berkeley Berkeley Bowl*"))</f>
        <v/>
      </c>
      <c r="L169" s="1" t="str">
        <f> IF(ISBLANK(B169), "", COUNTIF(Volunteer_Import!F169, "*Other (open to local stores unlisted above)*"))</f>
        <v/>
      </c>
      <c r="M169" s="19" t="str">
        <f> IF(ISBLANK(B169), "", COUNTIF(Volunteer_Import!G169, "*Monday*"))</f>
        <v/>
      </c>
      <c r="N169" s="19" t="str">
        <f> IF(ISBLANK(B169), "", COUNTIF(Volunteer_Import!G169, "*Tuesday*"))</f>
        <v/>
      </c>
      <c r="O169" s="19" t="str">
        <f> IF(ISBLANK(B169), "", COUNTIF(Volunteer_Import!G169, "*Wednesday*"))</f>
        <v/>
      </c>
      <c r="P169" s="19" t="str">
        <f> IF(ISBLANK(B169), "", COUNTIF(Volunteer_Import!G169, "*Thursday*"))</f>
        <v/>
      </c>
      <c r="Q169" s="19" t="str">
        <f> IF(ISBLANK(B169), "", COUNTIF(Volunteer_Import!G169, "*Friday*"))</f>
        <v/>
      </c>
      <c r="R169" s="19" t="str">
        <f> IF(ISBLANK(B169), "", COUNTIF(Volunteer_Import!G169, "*Saturday*"))</f>
        <v/>
      </c>
      <c r="S169" s="19" t="str">
        <f> IF(ISBLANK(B169), "", COUNTIF(Volunteer_Import!G169, "*Sunday*"))</f>
        <v/>
      </c>
      <c r="T169" s="1" t="str">
        <f> IF(ISBLANK(B169), "", COUNTIF(Volunteer_Import!H169, "*6am - 8am*"))</f>
        <v/>
      </c>
      <c r="U169" s="19" t="str">
        <f> IF(ISBLANK(B169), "", COUNTIF(Volunteer_Import!H169, "*8am - 12pm*"))</f>
        <v/>
      </c>
      <c r="V169" s="19" t="str">
        <f> IF(ISBLANK(B169), "", COUNTIF(Volunteer_Import!H169, "*12pm - 3pm*"))</f>
        <v/>
      </c>
      <c r="W169" s="19" t="str">
        <f> IF(ISBLANK(B169), "", COUNTIF(Volunteer_Import!H169, "*3pm - 6pm*"))</f>
        <v/>
      </c>
      <c r="X169" s="19" t="str">
        <f> IF(ISBLANK(B169), "", COUNTIF(Volunteer_Import!H169, "*6pm - 9pm*"))</f>
        <v/>
      </c>
      <c r="Y169" s="19" t="str">
        <f> IF(ISBLANK(B169), "", COUNTIF(Volunteer_Import!H169, "*9pm - 11pm*"))</f>
        <v/>
      </c>
    </row>
    <row r="170">
      <c r="A170" s="1" t="str">
        <f t="array" ref="A170">IF(ISBLANK(B170), "", concatenate("V", ROW()))</f>
        <v/>
      </c>
      <c r="B170" s="1" t="str">
        <f>IFERROR(__xludf.DUMMYFUNCTION(" QUERY(Volunteer_Import!A170:H170, ""Select B"")"),"")</f>
        <v/>
      </c>
      <c r="C170" s="1" t="str">
        <f>IFERROR(__xludf.DUMMYFUNCTION(" IF(ISBLANK(B170), """", QUERY(Volunteer_Import!B170:I170, ""Select C""))"),"")</f>
        <v/>
      </c>
      <c r="D170" s="1" t="str">
        <f>IFERROR(__xludf.DUMMYFUNCTION(" IF(ISBLANK(B170), """", QUERY(Volunteer_Import!B170:I170, ""Select D""))"),"")</f>
        <v/>
      </c>
      <c r="E170" s="1" t="str">
        <f>IFERROR(__xludf.DUMMYFUNCTION(" IF(ISBLANK(B170), """", QUERY(Volunteer_Import!B170:I170, ""Select E""))"),"")</f>
        <v/>
      </c>
      <c r="F170" s="9" t="str">
        <f> IF(ISBLANK(B170), "", COUNTIF(Volunteer_Import!F170, "*Central Berkeley Trader Joe’s*"))</f>
        <v/>
      </c>
      <c r="G170" s="1" t="str">
        <f> IF(ISBLANK(B170), "", COUNTIF(Volunteer_Import!F170, "*North Berkeley Safeway*"))</f>
        <v/>
      </c>
      <c r="H170" s="1" t="str">
        <f> IF(ISBLANK(B170), "", COUNTIF(Volunteer_Import!F170, "*North Berkeley Trader Joe’s*"))</f>
        <v/>
      </c>
      <c r="I170" s="9" t="str">
        <f> IF(ISBLANK(B170), "", COUNTIF(Volunteer_Import!F170, "*South Berkeley Berkeley Bowl*"))</f>
        <v/>
      </c>
      <c r="J170" s="1" t="str">
        <f> IF(ISBLANK(B170), "", COUNTIF(Volunteer_Import!F170, "*South Berkeley/Oakland Safeway*"))</f>
        <v/>
      </c>
      <c r="K170" s="1" t="str">
        <f> IF(ISBLANK(B170), "", COUNTIF(Volunteer_Import!F170, "*Southwest Berkeley Berkeley Bowl*"))</f>
        <v/>
      </c>
      <c r="L170" s="1" t="str">
        <f> IF(ISBLANK(B170), "", COUNTIF(Volunteer_Import!F170, "*Other (open to local stores unlisted above)*"))</f>
        <v/>
      </c>
      <c r="M170" s="19" t="str">
        <f> IF(ISBLANK(B170), "", COUNTIF(Volunteer_Import!G170, "*Monday*"))</f>
        <v/>
      </c>
      <c r="N170" s="19" t="str">
        <f> IF(ISBLANK(B170), "", COUNTIF(Volunteer_Import!G170, "*Tuesday*"))</f>
        <v/>
      </c>
      <c r="O170" s="19" t="str">
        <f> IF(ISBLANK(B170), "", COUNTIF(Volunteer_Import!G170, "*Wednesday*"))</f>
        <v/>
      </c>
      <c r="P170" s="19" t="str">
        <f> IF(ISBLANK(B170), "", COUNTIF(Volunteer_Import!G170, "*Thursday*"))</f>
        <v/>
      </c>
      <c r="Q170" s="19" t="str">
        <f> IF(ISBLANK(B170), "", COUNTIF(Volunteer_Import!G170, "*Friday*"))</f>
        <v/>
      </c>
      <c r="R170" s="19" t="str">
        <f> IF(ISBLANK(B170), "", COUNTIF(Volunteer_Import!G170, "*Saturday*"))</f>
        <v/>
      </c>
      <c r="S170" s="19" t="str">
        <f> IF(ISBLANK(B170), "", COUNTIF(Volunteer_Import!G170, "*Sunday*"))</f>
        <v/>
      </c>
      <c r="T170" s="1" t="str">
        <f> IF(ISBLANK(B170), "", COUNTIF(Volunteer_Import!H170, "*6am - 8am*"))</f>
        <v/>
      </c>
      <c r="U170" s="19" t="str">
        <f> IF(ISBLANK(B170), "", COUNTIF(Volunteer_Import!H170, "*8am - 12pm*"))</f>
        <v/>
      </c>
      <c r="V170" s="19" t="str">
        <f> IF(ISBLANK(B170), "", COUNTIF(Volunteer_Import!H170, "*12pm - 3pm*"))</f>
        <v/>
      </c>
      <c r="W170" s="19" t="str">
        <f> IF(ISBLANK(B170), "", COUNTIF(Volunteer_Import!H170, "*3pm - 6pm*"))</f>
        <v/>
      </c>
      <c r="X170" s="19" t="str">
        <f> IF(ISBLANK(B170), "", COUNTIF(Volunteer_Import!H170, "*6pm - 9pm*"))</f>
        <v/>
      </c>
      <c r="Y170" s="19" t="str">
        <f> IF(ISBLANK(B170), "", COUNTIF(Volunteer_Import!H170, "*9pm - 11pm*"))</f>
        <v/>
      </c>
    </row>
    <row r="171">
      <c r="A171" s="1" t="str">
        <f t="array" ref="A171">IF(ISBLANK(B171), "", concatenate("V", ROW()))</f>
        <v/>
      </c>
      <c r="B171" s="1" t="str">
        <f>IFERROR(__xludf.DUMMYFUNCTION(" QUERY(Volunteer_Import!A171:H171, ""Select B"")"),"")</f>
        <v/>
      </c>
      <c r="C171" s="1" t="str">
        <f>IFERROR(__xludf.DUMMYFUNCTION(" IF(ISBLANK(B171), """", QUERY(Volunteer_Import!B171:I171, ""Select C""))"),"")</f>
        <v/>
      </c>
      <c r="D171" s="1" t="str">
        <f>IFERROR(__xludf.DUMMYFUNCTION(" IF(ISBLANK(B171), """", QUERY(Volunteer_Import!B171:I171, ""Select D""))"),"")</f>
        <v/>
      </c>
      <c r="E171" s="1" t="str">
        <f>IFERROR(__xludf.DUMMYFUNCTION(" IF(ISBLANK(B171), """", QUERY(Volunteer_Import!B171:I171, ""Select E""))"),"")</f>
        <v/>
      </c>
      <c r="F171" s="9" t="str">
        <f> IF(ISBLANK(B171), "", COUNTIF(Volunteer_Import!F171, "*Central Berkeley Trader Joe’s*"))</f>
        <v/>
      </c>
      <c r="G171" s="1" t="str">
        <f> IF(ISBLANK(B171), "", COUNTIF(Volunteer_Import!F171, "*North Berkeley Safeway*"))</f>
        <v/>
      </c>
      <c r="H171" s="1" t="str">
        <f> IF(ISBLANK(B171), "", COUNTIF(Volunteer_Import!F171, "*North Berkeley Trader Joe’s*"))</f>
        <v/>
      </c>
      <c r="I171" s="9" t="str">
        <f> IF(ISBLANK(B171), "", COUNTIF(Volunteer_Import!F171, "*South Berkeley Berkeley Bowl*"))</f>
        <v/>
      </c>
      <c r="J171" s="1" t="str">
        <f> IF(ISBLANK(B171), "", COUNTIF(Volunteer_Import!F171, "*South Berkeley/Oakland Safeway*"))</f>
        <v/>
      </c>
      <c r="K171" s="1" t="str">
        <f> IF(ISBLANK(B171), "", COUNTIF(Volunteer_Import!F171, "*Southwest Berkeley Berkeley Bowl*"))</f>
        <v/>
      </c>
      <c r="L171" s="1" t="str">
        <f> IF(ISBLANK(B171), "", COUNTIF(Volunteer_Import!F171, "*Other (open to local stores unlisted above)*"))</f>
        <v/>
      </c>
      <c r="M171" s="19" t="str">
        <f> IF(ISBLANK(B171), "", COUNTIF(Volunteer_Import!G171, "*Monday*"))</f>
        <v/>
      </c>
      <c r="N171" s="19" t="str">
        <f> IF(ISBLANK(B171), "", COUNTIF(Volunteer_Import!G171, "*Tuesday*"))</f>
        <v/>
      </c>
      <c r="O171" s="19" t="str">
        <f> IF(ISBLANK(B171), "", COUNTIF(Volunteer_Import!G171, "*Wednesday*"))</f>
        <v/>
      </c>
      <c r="P171" s="19" t="str">
        <f> IF(ISBLANK(B171), "", COUNTIF(Volunteer_Import!G171, "*Thursday*"))</f>
        <v/>
      </c>
      <c r="Q171" s="19" t="str">
        <f> IF(ISBLANK(B171), "", COUNTIF(Volunteer_Import!G171, "*Friday*"))</f>
        <v/>
      </c>
      <c r="R171" s="19" t="str">
        <f> IF(ISBLANK(B171), "", COUNTIF(Volunteer_Import!G171, "*Saturday*"))</f>
        <v/>
      </c>
      <c r="S171" s="19" t="str">
        <f> IF(ISBLANK(B171), "", COUNTIF(Volunteer_Import!G171, "*Sunday*"))</f>
        <v/>
      </c>
      <c r="T171" s="1" t="str">
        <f> IF(ISBLANK(B171), "", COUNTIF(Volunteer_Import!H171, "*6am - 8am*"))</f>
        <v/>
      </c>
      <c r="U171" s="19" t="str">
        <f> IF(ISBLANK(B171), "", COUNTIF(Volunteer_Import!H171, "*8am - 12pm*"))</f>
        <v/>
      </c>
      <c r="V171" s="19" t="str">
        <f> IF(ISBLANK(B171), "", COUNTIF(Volunteer_Import!H171, "*12pm - 3pm*"))</f>
        <v/>
      </c>
      <c r="W171" s="19" t="str">
        <f> IF(ISBLANK(B171), "", COUNTIF(Volunteer_Import!H171, "*3pm - 6pm*"))</f>
        <v/>
      </c>
      <c r="X171" s="19" t="str">
        <f> IF(ISBLANK(B171), "", COUNTIF(Volunteer_Import!H171, "*6pm - 9pm*"))</f>
        <v/>
      </c>
      <c r="Y171" s="19" t="str">
        <f> IF(ISBLANK(B171), "", COUNTIF(Volunteer_Import!H171, "*9pm - 11pm*"))</f>
        <v/>
      </c>
    </row>
    <row r="172">
      <c r="A172" s="1" t="str">
        <f t="array" ref="A172">IF(ISBLANK(B172), "", concatenate("V", ROW()))</f>
        <v/>
      </c>
      <c r="B172" s="1" t="str">
        <f>IFERROR(__xludf.DUMMYFUNCTION(" QUERY(Volunteer_Import!A172:H172, ""Select B"")"),"")</f>
        <v/>
      </c>
      <c r="C172" s="1" t="str">
        <f>IFERROR(__xludf.DUMMYFUNCTION(" IF(ISBLANK(B172), """", QUERY(Volunteer_Import!B172:I172, ""Select C""))"),"")</f>
        <v/>
      </c>
      <c r="D172" s="1" t="str">
        <f>IFERROR(__xludf.DUMMYFUNCTION(" IF(ISBLANK(B172), """", QUERY(Volunteer_Import!B172:I172, ""Select D""))"),"")</f>
        <v/>
      </c>
      <c r="E172" s="1" t="str">
        <f>IFERROR(__xludf.DUMMYFUNCTION(" IF(ISBLANK(B172), """", QUERY(Volunteer_Import!B172:I172, ""Select E""))"),"")</f>
        <v/>
      </c>
      <c r="F172" s="9" t="str">
        <f> IF(ISBLANK(B172), "", COUNTIF(Volunteer_Import!F172, "*Central Berkeley Trader Joe’s*"))</f>
        <v/>
      </c>
      <c r="G172" s="1" t="str">
        <f> IF(ISBLANK(B172), "", COUNTIF(Volunteer_Import!F172, "*North Berkeley Safeway*"))</f>
        <v/>
      </c>
      <c r="H172" s="1" t="str">
        <f> IF(ISBLANK(B172), "", COUNTIF(Volunteer_Import!F172, "*North Berkeley Trader Joe’s*"))</f>
        <v/>
      </c>
      <c r="I172" s="9" t="str">
        <f> IF(ISBLANK(B172), "", COUNTIF(Volunteer_Import!F172, "*South Berkeley Berkeley Bowl*"))</f>
        <v/>
      </c>
      <c r="J172" s="1" t="str">
        <f> IF(ISBLANK(B172), "", COUNTIF(Volunteer_Import!F172, "*South Berkeley/Oakland Safeway*"))</f>
        <v/>
      </c>
      <c r="K172" s="1" t="str">
        <f> IF(ISBLANK(B172), "", COUNTIF(Volunteer_Import!F172, "*Southwest Berkeley Berkeley Bowl*"))</f>
        <v/>
      </c>
      <c r="L172" s="1" t="str">
        <f> IF(ISBLANK(B172), "", COUNTIF(Volunteer_Import!F172, "*Other (open to local stores unlisted above)*"))</f>
        <v/>
      </c>
      <c r="M172" s="19" t="str">
        <f> IF(ISBLANK(B172), "", COUNTIF(Volunteer_Import!G172, "*Monday*"))</f>
        <v/>
      </c>
      <c r="N172" s="19" t="str">
        <f> IF(ISBLANK(B172), "", COUNTIF(Volunteer_Import!G172, "*Tuesday*"))</f>
        <v/>
      </c>
      <c r="O172" s="19" t="str">
        <f> IF(ISBLANK(B172), "", COUNTIF(Volunteer_Import!G172, "*Wednesday*"))</f>
        <v/>
      </c>
      <c r="P172" s="19" t="str">
        <f> IF(ISBLANK(B172), "", COUNTIF(Volunteer_Import!G172, "*Thursday*"))</f>
        <v/>
      </c>
      <c r="Q172" s="19" t="str">
        <f> IF(ISBLANK(B172), "", COUNTIF(Volunteer_Import!G172, "*Friday*"))</f>
        <v/>
      </c>
      <c r="R172" s="19" t="str">
        <f> IF(ISBLANK(B172), "", COUNTIF(Volunteer_Import!G172, "*Saturday*"))</f>
        <v/>
      </c>
      <c r="S172" s="19" t="str">
        <f> IF(ISBLANK(B172), "", COUNTIF(Volunteer_Import!G172, "*Sunday*"))</f>
        <v/>
      </c>
      <c r="T172" s="1" t="str">
        <f> IF(ISBLANK(B172), "", COUNTIF(Volunteer_Import!H172, "*6am - 8am*"))</f>
        <v/>
      </c>
      <c r="U172" s="19" t="str">
        <f> IF(ISBLANK(B172), "", COUNTIF(Volunteer_Import!H172, "*8am - 12pm*"))</f>
        <v/>
      </c>
      <c r="V172" s="19" t="str">
        <f> IF(ISBLANK(B172), "", COUNTIF(Volunteer_Import!H172, "*12pm - 3pm*"))</f>
        <v/>
      </c>
      <c r="W172" s="19" t="str">
        <f> IF(ISBLANK(B172), "", COUNTIF(Volunteer_Import!H172, "*3pm - 6pm*"))</f>
        <v/>
      </c>
      <c r="X172" s="19" t="str">
        <f> IF(ISBLANK(B172), "", COUNTIF(Volunteer_Import!H172, "*6pm - 9pm*"))</f>
        <v/>
      </c>
      <c r="Y172" s="19" t="str">
        <f> IF(ISBLANK(B172), "", COUNTIF(Volunteer_Import!H172, "*9pm - 11pm*"))</f>
        <v/>
      </c>
    </row>
    <row r="173">
      <c r="A173" s="1" t="str">
        <f t="array" ref="A173">IF(ISBLANK(B173), "", concatenate("V", ROW()))</f>
        <v/>
      </c>
      <c r="B173" s="1" t="str">
        <f>IFERROR(__xludf.DUMMYFUNCTION(" QUERY(Volunteer_Import!A173:H173, ""Select B"")"),"")</f>
        <v/>
      </c>
      <c r="C173" s="1" t="str">
        <f>IFERROR(__xludf.DUMMYFUNCTION(" IF(ISBLANK(B173), """", QUERY(Volunteer_Import!B173:I173, ""Select C""))"),"")</f>
        <v/>
      </c>
      <c r="D173" s="1" t="str">
        <f>IFERROR(__xludf.DUMMYFUNCTION(" IF(ISBLANK(B173), """", QUERY(Volunteer_Import!B173:I173, ""Select D""))"),"")</f>
        <v/>
      </c>
      <c r="E173" s="1" t="str">
        <f>IFERROR(__xludf.DUMMYFUNCTION(" IF(ISBLANK(B173), """", QUERY(Volunteer_Import!B173:I173, ""Select E""))"),"")</f>
        <v/>
      </c>
      <c r="F173" s="9" t="str">
        <f> IF(ISBLANK(B173), "", COUNTIF(Volunteer_Import!F173, "*Central Berkeley Trader Joe’s*"))</f>
        <v/>
      </c>
      <c r="G173" s="1" t="str">
        <f> IF(ISBLANK(B173), "", COUNTIF(Volunteer_Import!F173, "*North Berkeley Safeway*"))</f>
        <v/>
      </c>
      <c r="H173" s="1" t="str">
        <f> IF(ISBLANK(B173), "", COUNTIF(Volunteer_Import!F173, "*North Berkeley Trader Joe’s*"))</f>
        <v/>
      </c>
      <c r="I173" s="9" t="str">
        <f> IF(ISBLANK(B173), "", COUNTIF(Volunteer_Import!F173, "*South Berkeley Berkeley Bowl*"))</f>
        <v/>
      </c>
      <c r="J173" s="1" t="str">
        <f> IF(ISBLANK(B173), "", COUNTIF(Volunteer_Import!F173, "*South Berkeley/Oakland Safeway*"))</f>
        <v/>
      </c>
      <c r="K173" s="1" t="str">
        <f> IF(ISBLANK(B173), "", COUNTIF(Volunteer_Import!F173, "*Southwest Berkeley Berkeley Bowl*"))</f>
        <v/>
      </c>
      <c r="L173" s="1" t="str">
        <f> IF(ISBLANK(B173), "", COUNTIF(Volunteer_Import!F173, "*Other (open to local stores unlisted above)*"))</f>
        <v/>
      </c>
      <c r="M173" s="19" t="str">
        <f> IF(ISBLANK(B173), "", COUNTIF(Volunteer_Import!G173, "*Monday*"))</f>
        <v/>
      </c>
      <c r="N173" s="19" t="str">
        <f> IF(ISBLANK(B173), "", COUNTIF(Volunteer_Import!G173, "*Tuesday*"))</f>
        <v/>
      </c>
      <c r="O173" s="19" t="str">
        <f> IF(ISBLANK(B173), "", COUNTIF(Volunteer_Import!G173, "*Wednesday*"))</f>
        <v/>
      </c>
      <c r="P173" s="19" t="str">
        <f> IF(ISBLANK(B173), "", COUNTIF(Volunteer_Import!G173, "*Thursday*"))</f>
        <v/>
      </c>
      <c r="Q173" s="19" t="str">
        <f> IF(ISBLANK(B173), "", COUNTIF(Volunteer_Import!G173, "*Friday*"))</f>
        <v/>
      </c>
      <c r="R173" s="19" t="str">
        <f> IF(ISBLANK(B173), "", COUNTIF(Volunteer_Import!G173, "*Saturday*"))</f>
        <v/>
      </c>
      <c r="S173" s="19" t="str">
        <f> IF(ISBLANK(B173), "", COUNTIF(Volunteer_Import!G173, "*Sunday*"))</f>
        <v/>
      </c>
      <c r="T173" s="1" t="str">
        <f> IF(ISBLANK(B173), "", COUNTIF(Volunteer_Import!H173, "*6am - 8am*"))</f>
        <v/>
      </c>
      <c r="U173" s="19" t="str">
        <f> IF(ISBLANK(B173), "", COUNTIF(Volunteer_Import!H173, "*8am - 12pm*"))</f>
        <v/>
      </c>
      <c r="V173" s="19" t="str">
        <f> IF(ISBLANK(B173), "", COUNTIF(Volunteer_Import!H173, "*12pm - 3pm*"))</f>
        <v/>
      </c>
      <c r="W173" s="19" t="str">
        <f> IF(ISBLANK(B173), "", COUNTIF(Volunteer_Import!H173, "*3pm - 6pm*"))</f>
        <v/>
      </c>
      <c r="X173" s="19" t="str">
        <f> IF(ISBLANK(B173), "", COUNTIF(Volunteer_Import!H173, "*6pm - 9pm*"))</f>
        <v/>
      </c>
      <c r="Y173" s="19" t="str">
        <f> IF(ISBLANK(B173), "", COUNTIF(Volunteer_Import!H173, "*9pm - 11pm*"))</f>
        <v/>
      </c>
    </row>
    <row r="174">
      <c r="A174" s="1" t="str">
        <f t="array" ref="A174">IF(ISBLANK(B174), "", concatenate("V", ROW()))</f>
        <v/>
      </c>
      <c r="B174" s="1" t="str">
        <f>IFERROR(__xludf.DUMMYFUNCTION(" QUERY(Volunteer_Import!A174:H174, ""Select B"")"),"")</f>
        <v/>
      </c>
      <c r="C174" s="1" t="str">
        <f>IFERROR(__xludf.DUMMYFUNCTION(" IF(ISBLANK(B174), """", QUERY(Volunteer_Import!B174:I174, ""Select C""))"),"")</f>
        <v/>
      </c>
      <c r="D174" s="1" t="str">
        <f>IFERROR(__xludf.DUMMYFUNCTION(" IF(ISBLANK(B174), """", QUERY(Volunteer_Import!B174:I174, ""Select D""))"),"")</f>
        <v/>
      </c>
      <c r="E174" s="1" t="str">
        <f>IFERROR(__xludf.DUMMYFUNCTION(" IF(ISBLANK(B174), """", QUERY(Volunteer_Import!B174:I174, ""Select E""))"),"")</f>
        <v/>
      </c>
      <c r="F174" s="9" t="str">
        <f> IF(ISBLANK(B174), "", COUNTIF(Volunteer_Import!F174, "*Central Berkeley Trader Joe’s*"))</f>
        <v/>
      </c>
      <c r="G174" s="1" t="str">
        <f> IF(ISBLANK(B174), "", COUNTIF(Volunteer_Import!F174, "*North Berkeley Safeway*"))</f>
        <v/>
      </c>
      <c r="H174" s="1" t="str">
        <f> IF(ISBLANK(B174), "", COUNTIF(Volunteer_Import!F174, "*North Berkeley Trader Joe’s*"))</f>
        <v/>
      </c>
      <c r="I174" s="9" t="str">
        <f> IF(ISBLANK(B174), "", COUNTIF(Volunteer_Import!F174, "*South Berkeley Berkeley Bowl*"))</f>
        <v/>
      </c>
      <c r="J174" s="1" t="str">
        <f> IF(ISBLANK(B174), "", COUNTIF(Volunteer_Import!F174, "*South Berkeley/Oakland Safeway*"))</f>
        <v/>
      </c>
      <c r="K174" s="1" t="str">
        <f> IF(ISBLANK(B174), "", COUNTIF(Volunteer_Import!F174, "*Southwest Berkeley Berkeley Bowl*"))</f>
        <v/>
      </c>
      <c r="L174" s="1" t="str">
        <f> IF(ISBLANK(B174), "", COUNTIF(Volunteer_Import!F174, "*Other (open to local stores unlisted above)*"))</f>
        <v/>
      </c>
      <c r="M174" s="19" t="str">
        <f> IF(ISBLANK(B174), "", COUNTIF(Volunteer_Import!G174, "*Monday*"))</f>
        <v/>
      </c>
      <c r="N174" s="19" t="str">
        <f> IF(ISBLANK(B174), "", COUNTIF(Volunteer_Import!G174, "*Tuesday*"))</f>
        <v/>
      </c>
      <c r="O174" s="19" t="str">
        <f> IF(ISBLANK(B174), "", COUNTIF(Volunteer_Import!G174, "*Wednesday*"))</f>
        <v/>
      </c>
      <c r="P174" s="19" t="str">
        <f> IF(ISBLANK(B174), "", COUNTIF(Volunteer_Import!G174, "*Thursday*"))</f>
        <v/>
      </c>
      <c r="Q174" s="19" t="str">
        <f> IF(ISBLANK(B174), "", COUNTIF(Volunteer_Import!G174, "*Friday*"))</f>
        <v/>
      </c>
      <c r="R174" s="19" t="str">
        <f> IF(ISBLANK(B174), "", COUNTIF(Volunteer_Import!G174, "*Saturday*"))</f>
        <v/>
      </c>
      <c r="S174" s="19" t="str">
        <f> IF(ISBLANK(B174), "", COUNTIF(Volunteer_Import!G174, "*Sunday*"))</f>
        <v/>
      </c>
      <c r="T174" s="1" t="str">
        <f> IF(ISBLANK(B174), "", COUNTIF(Volunteer_Import!H174, "*6am - 8am*"))</f>
        <v/>
      </c>
      <c r="U174" s="19" t="str">
        <f> IF(ISBLANK(B174), "", COUNTIF(Volunteer_Import!H174, "*8am - 12pm*"))</f>
        <v/>
      </c>
      <c r="V174" s="19" t="str">
        <f> IF(ISBLANK(B174), "", COUNTIF(Volunteer_Import!H174, "*12pm - 3pm*"))</f>
        <v/>
      </c>
      <c r="W174" s="19" t="str">
        <f> IF(ISBLANK(B174), "", COUNTIF(Volunteer_Import!H174, "*3pm - 6pm*"))</f>
        <v/>
      </c>
      <c r="X174" s="19" t="str">
        <f> IF(ISBLANK(B174), "", COUNTIF(Volunteer_Import!H174, "*6pm - 9pm*"))</f>
        <v/>
      </c>
      <c r="Y174" s="19" t="str">
        <f> IF(ISBLANK(B174), "", COUNTIF(Volunteer_Import!H174, "*9pm - 11pm*"))</f>
        <v/>
      </c>
    </row>
    <row r="175">
      <c r="A175" s="1" t="str">
        <f t="array" ref="A175">IF(ISBLANK(B175), "", concatenate("V", ROW()))</f>
        <v/>
      </c>
      <c r="B175" s="1" t="str">
        <f>IFERROR(__xludf.DUMMYFUNCTION(" QUERY(Volunteer_Import!A175:H175, ""Select B"")"),"")</f>
        <v/>
      </c>
      <c r="C175" s="1" t="str">
        <f>IFERROR(__xludf.DUMMYFUNCTION(" IF(ISBLANK(B175), """", QUERY(Volunteer_Import!B175:I175, ""Select C""))"),"")</f>
        <v/>
      </c>
      <c r="D175" s="1" t="str">
        <f>IFERROR(__xludf.DUMMYFUNCTION(" IF(ISBLANK(B175), """", QUERY(Volunteer_Import!B175:I175, ""Select D""))"),"")</f>
        <v/>
      </c>
      <c r="E175" s="1" t="str">
        <f>IFERROR(__xludf.DUMMYFUNCTION(" IF(ISBLANK(B175), """", QUERY(Volunteer_Import!B175:I175, ""Select E""))"),"")</f>
        <v/>
      </c>
      <c r="F175" s="9" t="str">
        <f> IF(ISBLANK(B175), "", COUNTIF(Volunteer_Import!F175, "*Central Berkeley Trader Joe’s*"))</f>
        <v/>
      </c>
      <c r="G175" s="1" t="str">
        <f> IF(ISBLANK(B175), "", COUNTIF(Volunteer_Import!F175, "*North Berkeley Safeway*"))</f>
        <v/>
      </c>
      <c r="H175" s="1" t="str">
        <f> IF(ISBLANK(B175), "", COUNTIF(Volunteer_Import!F175, "*North Berkeley Trader Joe’s*"))</f>
        <v/>
      </c>
      <c r="I175" s="9" t="str">
        <f> IF(ISBLANK(B175), "", COUNTIF(Volunteer_Import!F175, "*South Berkeley Berkeley Bowl*"))</f>
        <v/>
      </c>
      <c r="J175" s="1" t="str">
        <f> IF(ISBLANK(B175), "", COUNTIF(Volunteer_Import!F175, "*South Berkeley/Oakland Safeway*"))</f>
        <v/>
      </c>
      <c r="K175" s="1" t="str">
        <f> IF(ISBLANK(B175), "", COUNTIF(Volunteer_Import!F175, "*Southwest Berkeley Berkeley Bowl*"))</f>
        <v/>
      </c>
      <c r="L175" s="1" t="str">
        <f> IF(ISBLANK(B175), "", COUNTIF(Volunteer_Import!F175, "*Other (open to local stores unlisted above)*"))</f>
        <v/>
      </c>
      <c r="M175" s="19" t="str">
        <f> IF(ISBLANK(B175), "", COUNTIF(Volunteer_Import!G175, "*Monday*"))</f>
        <v/>
      </c>
      <c r="N175" s="19" t="str">
        <f> IF(ISBLANK(B175), "", COUNTIF(Volunteer_Import!G175, "*Tuesday*"))</f>
        <v/>
      </c>
      <c r="O175" s="19" t="str">
        <f> IF(ISBLANK(B175), "", COUNTIF(Volunteer_Import!G175, "*Wednesday*"))</f>
        <v/>
      </c>
      <c r="P175" s="19" t="str">
        <f> IF(ISBLANK(B175), "", COUNTIF(Volunteer_Import!G175, "*Thursday*"))</f>
        <v/>
      </c>
      <c r="Q175" s="19" t="str">
        <f> IF(ISBLANK(B175), "", COUNTIF(Volunteer_Import!G175, "*Friday*"))</f>
        <v/>
      </c>
      <c r="R175" s="19" t="str">
        <f> IF(ISBLANK(B175), "", COUNTIF(Volunteer_Import!G175, "*Saturday*"))</f>
        <v/>
      </c>
      <c r="S175" s="19" t="str">
        <f> IF(ISBLANK(B175), "", COUNTIF(Volunteer_Import!G175, "*Sunday*"))</f>
        <v/>
      </c>
      <c r="T175" s="1" t="str">
        <f> IF(ISBLANK(B175), "", COUNTIF(Volunteer_Import!H175, "*6am - 8am*"))</f>
        <v/>
      </c>
      <c r="U175" s="19" t="str">
        <f> IF(ISBLANK(B175), "", COUNTIF(Volunteer_Import!H175, "*8am - 12pm*"))</f>
        <v/>
      </c>
      <c r="V175" s="19" t="str">
        <f> IF(ISBLANK(B175), "", COUNTIF(Volunteer_Import!H175, "*12pm - 3pm*"))</f>
        <v/>
      </c>
      <c r="W175" s="19" t="str">
        <f> IF(ISBLANK(B175), "", COUNTIF(Volunteer_Import!H175, "*3pm - 6pm*"))</f>
        <v/>
      </c>
      <c r="X175" s="19" t="str">
        <f> IF(ISBLANK(B175), "", COUNTIF(Volunteer_Import!H175, "*6pm - 9pm*"))</f>
        <v/>
      </c>
      <c r="Y175" s="19" t="str">
        <f> IF(ISBLANK(B175), "", COUNTIF(Volunteer_Import!H175, "*9pm - 11pm*"))</f>
        <v/>
      </c>
    </row>
    <row r="176">
      <c r="A176" s="1" t="str">
        <f t="array" ref="A176">IF(ISBLANK(B176), "", concatenate("V", ROW()))</f>
        <v/>
      </c>
      <c r="B176" s="1" t="str">
        <f>IFERROR(__xludf.DUMMYFUNCTION(" QUERY(Volunteer_Import!A176:H176, ""Select B"")"),"")</f>
        <v/>
      </c>
      <c r="C176" s="1" t="str">
        <f>IFERROR(__xludf.DUMMYFUNCTION(" IF(ISBLANK(B176), """", QUERY(Volunteer_Import!B176:I176, ""Select C""))"),"")</f>
        <v/>
      </c>
      <c r="D176" s="1" t="str">
        <f>IFERROR(__xludf.DUMMYFUNCTION(" IF(ISBLANK(B176), """", QUERY(Volunteer_Import!B176:I176, ""Select D""))"),"")</f>
        <v/>
      </c>
      <c r="E176" s="1" t="str">
        <f>IFERROR(__xludf.DUMMYFUNCTION(" IF(ISBLANK(B176), """", QUERY(Volunteer_Import!B176:I176, ""Select E""))"),"")</f>
        <v/>
      </c>
      <c r="F176" s="9" t="str">
        <f> IF(ISBLANK(B176), "", COUNTIF(Volunteer_Import!F176, "*Central Berkeley Trader Joe’s*"))</f>
        <v/>
      </c>
      <c r="G176" s="1" t="str">
        <f> IF(ISBLANK(B176), "", COUNTIF(Volunteer_Import!F176, "*North Berkeley Safeway*"))</f>
        <v/>
      </c>
      <c r="H176" s="1" t="str">
        <f> IF(ISBLANK(B176), "", COUNTIF(Volunteer_Import!F176, "*North Berkeley Trader Joe’s*"))</f>
        <v/>
      </c>
      <c r="I176" s="9" t="str">
        <f> IF(ISBLANK(B176), "", COUNTIF(Volunteer_Import!F176, "*South Berkeley Berkeley Bowl*"))</f>
        <v/>
      </c>
      <c r="J176" s="1" t="str">
        <f> IF(ISBLANK(B176), "", COUNTIF(Volunteer_Import!F176, "*South Berkeley/Oakland Safeway*"))</f>
        <v/>
      </c>
      <c r="K176" s="1" t="str">
        <f> IF(ISBLANK(B176), "", COUNTIF(Volunteer_Import!F176, "*Southwest Berkeley Berkeley Bowl*"))</f>
        <v/>
      </c>
      <c r="L176" s="1" t="str">
        <f> IF(ISBLANK(B176), "", COUNTIF(Volunteer_Import!F176, "*Other (open to local stores unlisted above)*"))</f>
        <v/>
      </c>
      <c r="M176" s="19" t="str">
        <f> IF(ISBLANK(B176), "", COUNTIF(Volunteer_Import!G176, "*Monday*"))</f>
        <v/>
      </c>
      <c r="N176" s="19" t="str">
        <f> IF(ISBLANK(B176), "", COUNTIF(Volunteer_Import!G176, "*Tuesday*"))</f>
        <v/>
      </c>
      <c r="O176" s="19" t="str">
        <f> IF(ISBLANK(B176), "", COUNTIF(Volunteer_Import!G176, "*Wednesday*"))</f>
        <v/>
      </c>
      <c r="P176" s="19" t="str">
        <f> IF(ISBLANK(B176), "", COUNTIF(Volunteer_Import!G176, "*Thursday*"))</f>
        <v/>
      </c>
      <c r="Q176" s="19" t="str">
        <f> IF(ISBLANK(B176), "", COUNTIF(Volunteer_Import!G176, "*Friday*"))</f>
        <v/>
      </c>
      <c r="R176" s="19" t="str">
        <f> IF(ISBLANK(B176), "", COUNTIF(Volunteer_Import!G176, "*Saturday*"))</f>
        <v/>
      </c>
      <c r="S176" s="19" t="str">
        <f> IF(ISBLANK(B176), "", COUNTIF(Volunteer_Import!G176, "*Sunday*"))</f>
        <v/>
      </c>
      <c r="T176" s="1" t="str">
        <f> IF(ISBLANK(B176), "", COUNTIF(Volunteer_Import!H176, "*6am - 8am*"))</f>
        <v/>
      </c>
      <c r="U176" s="19" t="str">
        <f> IF(ISBLANK(B176), "", COUNTIF(Volunteer_Import!H176, "*8am - 12pm*"))</f>
        <v/>
      </c>
      <c r="V176" s="19" t="str">
        <f> IF(ISBLANK(B176), "", COUNTIF(Volunteer_Import!H176, "*12pm - 3pm*"))</f>
        <v/>
      </c>
      <c r="W176" s="19" t="str">
        <f> IF(ISBLANK(B176), "", COUNTIF(Volunteer_Import!H176, "*3pm - 6pm*"))</f>
        <v/>
      </c>
      <c r="X176" s="19" t="str">
        <f> IF(ISBLANK(B176), "", COUNTIF(Volunteer_Import!H176, "*6pm - 9pm*"))</f>
        <v/>
      </c>
      <c r="Y176" s="19" t="str">
        <f> IF(ISBLANK(B176), "", COUNTIF(Volunteer_Import!H176, "*9pm - 11pm*"))</f>
        <v/>
      </c>
    </row>
    <row r="177">
      <c r="A177" s="1" t="str">
        <f t="array" ref="A177">IF(ISBLANK(B177), "", concatenate("V", ROW()))</f>
        <v/>
      </c>
      <c r="B177" s="1" t="str">
        <f>IFERROR(__xludf.DUMMYFUNCTION(" QUERY(Volunteer_Import!A177:H177, ""Select B"")"),"")</f>
        <v/>
      </c>
      <c r="C177" s="1" t="str">
        <f>IFERROR(__xludf.DUMMYFUNCTION(" IF(ISBLANK(B177), """", QUERY(Volunteer_Import!B177:I177, ""Select C""))"),"")</f>
        <v/>
      </c>
      <c r="D177" s="1" t="str">
        <f>IFERROR(__xludf.DUMMYFUNCTION(" IF(ISBLANK(B177), """", QUERY(Volunteer_Import!B177:I177, ""Select D""))"),"")</f>
        <v/>
      </c>
      <c r="E177" s="1" t="str">
        <f>IFERROR(__xludf.DUMMYFUNCTION(" IF(ISBLANK(B177), """", QUERY(Volunteer_Import!B177:I177, ""Select E""))"),"")</f>
        <v/>
      </c>
      <c r="F177" s="9" t="str">
        <f> IF(ISBLANK(B177), "", COUNTIF(Volunteer_Import!F177, "*Central Berkeley Trader Joe’s*"))</f>
        <v/>
      </c>
      <c r="G177" s="1" t="str">
        <f> IF(ISBLANK(B177), "", COUNTIF(Volunteer_Import!F177, "*North Berkeley Safeway*"))</f>
        <v/>
      </c>
      <c r="H177" s="1" t="str">
        <f> IF(ISBLANK(B177), "", COUNTIF(Volunteer_Import!F177, "*North Berkeley Trader Joe’s*"))</f>
        <v/>
      </c>
      <c r="I177" s="9" t="str">
        <f> IF(ISBLANK(B177), "", COUNTIF(Volunteer_Import!F177, "*South Berkeley Berkeley Bowl*"))</f>
        <v/>
      </c>
      <c r="J177" s="1" t="str">
        <f> IF(ISBLANK(B177), "", COUNTIF(Volunteer_Import!F177, "*South Berkeley/Oakland Safeway*"))</f>
        <v/>
      </c>
      <c r="K177" s="1" t="str">
        <f> IF(ISBLANK(B177), "", COUNTIF(Volunteer_Import!F177, "*Southwest Berkeley Berkeley Bowl*"))</f>
        <v/>
      </c>
      <c r="L177" s="1" t="str">
        <f> IF(ISBLANK(B177), "", COUNTIF(Volunteer_Import!F177, "*Other (open to local stores unlisted above)*"))</f>
        <v/>
      </c>
      <c r="M177" s="19" t="str">
        <f> IF(ISBLANK(B177), "", COUNTIF(Volunteer_Import!G177, "*Monday*"))</f>
        <v/>
      </c>
      <c r="N177" s="19" t="str">
        <f> IF(ISBLANK(B177), "", COUNTIF(Volunteer_Import!G177, "*Tuesday*"))</f>
        <v/>
      </c>
      <c r="O177" s="19" t="str">
        <f> IF(ISBLANK(B177), "", COUNTIF(Volunteer_Import!G177, "*Wednesday*"))</f>
        <v/>
      </c>
      <c r="P177" s="19" t="str">
        <f> IF(ISBLANK(B177), "", COUNTIF(Volunteer_Import!G177, "*Thursday*"))</f>
        <v/>
      </c>
      <c r="Q177" s="19" t="str">
        <f> IF(ISBLANK(B177), "", COUNTIF(Volunteer_Import!G177, "*Friday*"))</f>
        <v/>
      </c>
      <c r="R177" s="19" t="str">
        <f> IF(ISBLANK(B177), "", COUNTIF(Volunteer_Import!G177, "*Saturday*"))</f>
        <v/>
      </c>
      <c r="S177" s="19" t="str">
        <f> IF(ISBLANK(B177), "", COUNTIF(Volunteer_Import!G177, "*Sunday*"))</f>
        <v/>
      </c>
      <c r="T177" s="1" t="str">
        <f> IF(ISBLANK(B177), "", COUNTIF(Volunteer_Import!H177, "*6am - 8am*"))</f>
        <v/>
      </c>
      <c r="U177" s="19" t="str">
        <f> IF(ISBLANK(B177), "", COUNTIF(Volunteer_Import!H177, "*8am - 12pm*"))</f>
        <v/>
      </c>
      <c r="V177" s="19" t="str">
        <f> IF(ISBLANK(B177), "", COUNTIF(Volunteer_Import!H177, "*12pm - 3pm*"))</f>
        <v/>
      </c>
      <c r="W177" s="19" t="str">
        <f> IF(ISBLANK(B177), "", COUNTIF(Volunteer_Import!H177, "*3pm - 6pm*"))</f>
        <v/>
      </c>
      <c r="X177" s="19" t="str">
        <f> IF(ISBLANK(B177), "", COUNTIF(Volunteer_Import!H177, "*6pm - 9pm*"))</f>
        <v/>
      </c>
      <c r="Y177" s="19" t="str">
        <f> IF(ISBLANK(B177), "", COUNTIF(Volunteer_Import!H177, "*9pm - 11pm*"))</f>
        <v/>
      </c>
    </row>
    <row r="178">
      <c r="A178" s="1" t="str">
        <f t="array" ref="A178">IF(ISBLANK(B178), "", concatenate("V", ROW()))</f>
        <v/>
      </c>
      <c r="B178" s="1" t="str">
        <f>IFERROR(__xludf.DUMMYFUNCTION(" QUERY(Volunteer_Import!A178:H178, ""Select B"")"),"")</f>
        <v/>
      </c>
      <c r="C178" s="1" t="str">
        <f>IFERROR(__xludf.DUMMYFUNCTION(" IF(ISBLANK(B178), """", QUERY(Volunteer_Import!B178:I178, ""Select C""))"),"")</f>
        <v/>
      </c>
      <c r="D178" s="1" t="str">
        <f>IFERROR(__xludf.DUMMYFUNCTION(" IF(ISBLANK(B178), """", QUERY(Volunteer_Import!B178:I178, ""Select D""))"),"")</f>
        <v/>
      </c>
      <c r="E178" s="1" t="str">
        <f>IFERROR(__xludf.DUMMYFUNCTION(" IF(ISBLANK(B178), """", QUERY(Volunteer_Import!B178:I178, ""Select E""))"),"")</f>
        <v/>
      </c>
      <c r="F178" s="9" t="str">
        <f> IF(ISBLANK(B178), "", COUNTIF(Volunteer_Import!F178, "*Central Berkeley Trader Joe’s*"))</f>
        <v/>
      </c>
      <c r="G178" s="1" t="str">
        <f> IF(ISBLANK(B178), "", COUNTIF(Volunteer_Import!F178, "*North Berkeley Safeway*"))</f>
        <v/>
      </c>
      <c r="H178" s="1" t="str">
        <f> IF(ISBLANK(B178), "", COUNTIF(Volunteer_Import!F178, "*North Berkeley Trader Joe’s*"))</f>
        <v/>
      </c>
      <c r="I178" s="9" t="str">
        <f> IF(ISBLANK(B178), "", COUNTIF(Volunteer_Import!F178, "*South Berkeley Berkeley Bowl*"))</f>
        <v/>
      </c>
      <c r="J178" s="1" t="str">
        <f> IF(ISBLANK(B178), "", COUNTIF(Volunteer_Import!F178, "*South Berkeley/Oakland Safeway*"))</f>
        <v/>
      </c>
      <c r="K178" s="1" t="str">
        <f> IF(ISBLANK(B178), "", COUNTIF(Volunteer_Import!F178, "*Southwest Berkeley Berkeley Bowl*"))</f>
        <v/>
      </c>
      <c r="L178" s="1" t="str">
        <f> IF(ISBLANK(B178), "", COUNTIF(Volunteer_Import!F178, "*Other (open to local stores unlisted above)*"))</f>
        <v/>
      </c>
      <c r="M178" s="19" t="str">
        <f> IF(ISBLANK(B178), "", COUNTIF(Volunteer_Import!G178, "*Monday*"))</f>
        <v/>
      </c>
      <c r="N178" s="19" t="str">
        <f> IF(ISBLANK(B178), "", COUNTIF(Volunteer_Import!G178, "*Tuesday*"))</f>
        <v/>
      </c>
      <c r="O178" s="19" t="str">
        <f> IF(ISBLANK(B178), "", COUNTIF(Volunteer_Import!G178, "*Wednesday*"))</f>
        <v/>
      </c>
      <c r="P178" s="19" t="str">
        <f> IF(ISBLANK(B178), "", COUNTIF(Volunteer_Import!G178, "*Thursday*"))</f>
        <v/>
      </c>
      <c r="Q178" s="19" t="str">
        <f> IF(ISBLANK(B178), "", COUNTIF(Volunteer_Import!G178, "*Friday*"))</f>
        <v/>
      </c>
      <c r="R178" s="19" t="str">
        <f> IF(ISBLANK(B178), "", COUNTIF(Volunteer_Import!G178, "*Saturday*"))</f>
        <v/>
      </c>
      <c r="S178" s="19" t="str">
        <f> IF(ISBLANK(B178), "", COUNTIF(Volunteer_Import!G178, "*Sunday*"))</f>
        <v/>
      </c>
      <c r="T178" s="1" t="str">
        <f> IF(ISBLANK(B178), "", COUNTIF(Volunteer_Import!H178, "*6am - 8am*"))</f>
        <v/>
      </c>
      <c r="U178" s="19" t="str">
        <f> IF(ISBLANK(B178), "", COUNTIF(Volunteer_Import!H178, "*8am - 12pm*"))</f>
        <v/>
      </c>
      <c r="V178" s="19" t="str">
        <f> IF(ISBLANK(B178), "", COUNTIF(Volunteer_Import!H178, "*12pm - 3pm*"))</f>
        <v/>
      </c>
      <c r="W178" s="19" t="str">
        <f> IF(ISBLANK(B178), "", COUNTIF(Volunteer_Import!H178, "*3pm - 6pm*"))</f>
        <v/>
      </c>
      <c r="X178" s="19" t="str">
        <f> IF(ISBLANK(B178), "", COUNTIF(Volunteer_Import!H178, "*6pm - 9pm*"))</f>
        <v/>
      </c>
      <c r="Y178" s="19" t="str">
        <f> IF(ISBLANK(B178), "", COUNTIF(Volunteer_Import!H178, "*9pm - 11pm*"))</f>
        <v/>
      </c>
    </row>
    <row r="179">
      <c r="A179" s="1" t="str">
        <f t="array" ref="A179">IF(ISBLANK(B179), "", concatenate("V", ROW()))</f>
        <v/>
      </c>
      <c r="B179" s="1" t="str">
        <f>IFERROR(__xludf.DUMMYFUNCTION(" QUERY(Volunteer_Import!A179:H179, ""Select B"")"),"")</f>
        <v/>
      </c>
      <c r="C179" s="1" t="str">
        <f>IFERROR(__xludf.DUMMYFUNCTION(" IF(ISBLANK(B179), """", QUERY(Volunteer_Import!B179:I179, ""Select C""))"),"")</f>
        <v/>
      </c>
      <c r="D179" s="1" t="str">
        <f>IFERROR(__xludf.DUMMYFUNCTION(" IF(ISBLANK(B179), """", QUERY(Volunteer_Import!B179:I179, ""Select D""))"),"")</f>
        <v/>
      </c>
      <c r="E179" s="1" t="str">
        <f>IFERROR(__xludf.DUMMYFUNCTION(" IF(ISBLANK(B179), """", QUERY(Volunteer_Import!B179:I179, ""Select E""))"),"")</f>
        <v/>
      </c>
      <c r="F179" s="9" t="str">
        <f> IF(ISBLANK(B179), "", COUNTIF(Volunteer_Import!F179, "*Central Berkeley Trader Joe’s*"))</f>
        <v/>
      </c>
      <c r="G179" s="1" t="str">
        <f> IF(ISBLANK(B179), "", COUNTIF(Volunteer_Import!F179, "*North Berkeley Safeway*"))</f>
        <v/>
      </c>
      <c r="H179" s="1" t="str">
        <f> IF(ISBLANK(B179), "", COUNTIF(Volunteer_Import!F179, "*North Berkeley Trader Joe’s*"))</f>
        <v/>
      </c>
      <c r="I179" s="9" t="str">
        <f> IF(ISBLANK(B179), "", COUNTIF(Volunteer_Import!F179, "*South Berkeley Berkeley Bowl*"))</f>
        <v/>
      </c>
      <c r="J179" s="1" t="str">
        <f> IF(ISBLANK(B179), "", COUNTIF(Volunteer_Import!F179, "*South Berkeley/Oakland Safeway*"))</f>
        <v/>
      </c>
      <c r="K179" s="1" t="str">
        <f> IF(ISBLANK(B179), "", COUNTIF(Volunteer_Import!F179, "*Southwest Berkeley Berkeley Bowl*"))</f>
        <v/>
      </c>
      <c r="L179" s="1" t="str">
        <f> IF(ISBLANK(B179), "", COUNTIF(Volunteer_Import!F179, "*Other (open to local stores unlisted above)*"))</f>
        <v/>
      </c>
      <c r="M179" s="19" t="str">
        <f> IF(ISBLANK(B179), "", COUNTIF(Volunteer_Import!G179, "*Monday*"))</f>
        <v/>
      </c>
      <c r="N179" s="19" t="str">
        <f> IF(ISBLANK(B179), "", COUNTIF(Volunteer_Import!G179, "*Tuesday*"))</f>
        <v/>
      </c>
      <c r="O179" s="19" t="str">
        <f> IF(ISBLANK(B179), "", COUNTIF(Volunteer_Import!G179, "*Wednesday*"))</f>
        <v/>
      </c>
      <c r="P179" s="19" t="str">
        <f> IF(ISBLANK(B179), "", COUNTIF(Volunteer_Import!G179, "*Thursday*"))</f>
        <v/>
      </c>
      <c r="Q179" s="19" t="str">
        <f> IF(ISBLANK(B179), "", COUNTIF(Volunteer_Import!G179, "*Friday*"))</f>
        <v/>
      </c>
      <c r="R179" s="19" t="str">
        <f> IF(ISBLANK(B179), "", COUNTIF(Volunteer_Import!G179, "*Saturday*"))</f>
        <v/>
      </c>
      <c r="S179" s="19" t="str">
        <f> IF(ISBLANK(B179), "", COUNTIF(Volunteer_Import!G179, "*Sunday*"))</f>
        <v/>
      </c>
      <c r="T179" s="1" t="str">
        <f> IF(ISBLANK(B179), "", COUNTIF(Volunteer_Import!H179, "*6am - 8am*"))</f>
        <v/>
      </c>
      <c r="U179" s="19" t="str">
        <f> IF(ISBLANK(B179), "", COUNTIF(Volunteer_Import!H179, "*8am - 12pm*"))</f>
        <v/>
      </c>
      <c r="V179" s="19" t="str">
        <f> IF(ISBLANK(B179), "", COUNTIF(Volunteer_Import!H179, "*12pm - 3pm*"))</f>
        <v/>
      </c>
      <c r="W179" s="19" t="str">
        <f> IF(ISBLANK(B179), "", COUNTIF(Volunteer_Import!H179, "*3pm - 6pm*"))</f>
        <v/>
      </c>
      <c r="X179" s="19" t="str">
        <f> IF(ISBLANK(B179), "", COUNTIF(Volunteer_Import!H179, "*6pm - 9pm*"))</f>
        <v/>
      </c>
      <c r="Y179" s="19" t="str">
        <f> IF(ISBLANK(B179), "", COUNTIF(Volunteer_Import!H179, "*9pm - 11pm*"))</f>
        <v/>
      </c>
    </row>
    <row r="180">
      <c r="A180" s="1" t="str">
        <f t="array" ref="A180">IF(ISBLANK(B180), "", concatenate("V", ROW()))</f>
        <v/>
      </c>
      <c r="B180" s="1" t="str">
        <f>IFERROR(__xludf.DUMMYFUNCTION(" QUERY(Volunteer_Import!A180:H180, ""Select B"")"),"")</f>
        <v/>
      </c>
      <c r="C180" s="1" t="str">
        <f>IFERROR(__xludf.DUMMYFUNCTION(" IF(ISBLANK(B180), """", QUERY(Volunteer_Import!B180:I180, ""Select C""))"),"")</f>
        <v/>
      </c>
      <c r="D180" s="1" t="str">
        <f>IFERROR(__xludf.DUMMYFUNCTION(" IF(ISBLANK(B180), """", QUERY(Volunteer_Import!B180:I180, ""Select D""))"),"")</f>
        <v/>
      </c>
      <c r="E180" s="1" t="str">
        <f>IFERROR(__xludf.DUMMYFUNCTION(" IF(ISBLANK(B180), """", QUERY(Volunteer_Import!B180:I180, ""Select E""))"),"")</f>
        <v/>
      </c>
      <c r="F180" s="9" t="str">
        <f> IF(ISBLANK(B180), "", COUNTIF(Volunteer_Import!F180, "*Central Berkeley Trader Joe’s*"))</f>
        <v/>
      </c>
      <c r="G180" s="1" t="str">
        <f> IF(ISBLANK(B180), "", COUNTIF(Volunteer_Import!F180, "*North Berkeley Safeway*"))</f>
        <v/>
      </c>
      <c r="H180" s="1" t="str">
        <f> IF(ISBLANK(B180), "", COUNTIF(Volunteer_Import!F180, "*North Berkeley Trader Joe’s*"))</f>
        <v/>
      </c>
      <c r="I180" s="9" t="str">
        <f> IF(ISBLANK(B180), "", COUNTIF(Volunteer_Import!F180, "*South Berkeley Berkeley Bowl*"))</f>
        <v/>
      </c>
      <c r="J180" s="1" t="str">
        <f> IF(ISBLANK(B180), "", COUNTIF(Volunteer_Import!F180, "*South Berkeley/Oakland Safeway*"))</f>
        <v/>
      </c>
      <c r="K180" s="1" t="str">
        <f> IF(ISBLANK(B180), "", COUNTIF(Volunteer_Import!F180, "*Southwest Berkeley Berkeley Bowl*"))</f>
        <v/>
      </c>
      <c r="L180" s="1" t="str">
        <f> IF(ISBLANK(B180), "", COUNTIF(Volunteer_Import!F180, "*Other (open to local stores unlisted above)*"))</f>
        <v/>
      </c>
      <c r="M180" s="19" t="str">
        <f> IF(ISBLANK(B180), "", COUNTIF(Volunteer_Import!G180, "*Monday*"))</f>
        <v/>
      </c>
      <c r="N180" s="19" t="str">
        <f> IF(ISBLANK(B180), "", COUNTIF(Volunteer_Import!G180, "*Tuesday*"))</f>
        <v/>
      </c>
      <c r="O180" s="19" t="str">
        <f> IF(ISBLANK(B180), "", COUNTIF(Volunteer_Import!G180, "*Wednesday*"))</f>
        <v/>
      </c>
      <c r="P180" s="19" t="str">
        <f> IF(ISBLANK(B180), "", COUNTIF(Volunteer_Import!G180, "*Thursday*"))</f>
        <v/>
      </c>
      <c r="Q180" s="19" t="str">
        <f> IF(ISBLANK(B180), "", COUNTIF(Volunteer_Import!G180, "*Friday*"))</f>
        <v/>
      </c>
      <c r="R180" s="19" t="str">
        <f> IF(ISBLANK(B180), "", COUNTIF(Volunteer_Import!G180, "*Saturday*"))</f>
        <v/>
      </c>
      <c r="S180" s="19" t="str">
        <f> IF(ISBLANK(B180), "", COUNTIF(Volunteer_Import!G180, "*Sunday*"))</f>
        <v/>
      </c>
      <c r="T180" s="1" t="str">
        <f> IF(ISBLANK(B180), "", COUNTIF(Volunteer_Import!H180, "*6am - 8am*"))</f>
        <v/>
      </c>
      <c r="U180" s="19" t="str">
        <f> IF(ISBLANK(B180), "", COUNTIF(Volunteer_Import!H180, "*8am - 12pm*"))</f>
        <v/>
      </c>
      <c r="V180" s="19" t="str">
        <f> IF(ISBLANK(B180), "", COUNTIF(Volunteer_Import!H180, "*12pm - 3pm*"))</f>
        <v/>
      </c>
      <c r="W180" s="19" t="str">
        <f> IF(ISBLANK(B180), "", COUNTIF(Volunteer_Import!H180, "*3pm - 6pm*"))</f>
        <v/>
      </c>
      <c r="X180" s="19" t="str">
        <f> IF(ISBLANK(B180), "", COUNTIF(Volunteer_Import!H180, "*6pm - 9pm*"))</f>
        <v/>
      </c>
      <c r="Y180" s="19" t="str">
        <f> IF(ISBLANK(B180), "", COUNTIF(Volunteer_Import!H180, "*9pm - 11pm*"))</f>
        <v/>
      </c>
    </row>
    <row r="181">
      <c r="A181" s="1" t="str">
        <f t="array" ref="A181">IF(ISBLANK(B181), "", concatenate("V", ROW()))</f>
        <v/>
      </c>
      <c r="B181" s="1" t="str">
        <f>IFERROR(__xludf.DUMMYFUNCTION(" QUERY(Volunteer_Import!A181:H181, ""Select B"")"),"")</f>
        <v/>
      </c>
      <c r="C181" s="1" t="str">
        <f>IFERROR(__xludf.DUMMYFUNCTION(" IF(ISBLANK(B181), """", QUERY(Volunteer_Import!B181:I181, ""Select C""))"),"")</f>
        <v/>
      </c>
      <c r="D181" s="1" t="str">
        <f>IFERROR(__xludf.DUMMYFUNCTION(" IF(ISBLANK(B181), """", QUERY(Volunteer_Import!B181:I181, ""Select D""))"),"")</f>
        <v/>
      </c>
      <c r="E181" s="1" t="str">
        <f>IFERROR(__xludf.DUMMYFUNCTION(" IF(ISBLANK(B181), """", QUERY(Volunteer_Import!B181:I181, ""Select E""))"),"")</f>
        <v/>
      </c>
      <c r="F181" s="9" t="str">
        <f> IF(ISBLANK(B181), "", COUNTIF(Volunteer_Import!F181, "*Central Berkeley Trader Joe’s*"))</f>
        <v/>
      </c>
      <c r="G181" s="1" t="str">
        <f> IF(ISBLANK(B181), "", COUNTIF(Volunteer_Import!F181, "*North Berkeley Safeway*"))</f>
        <v/>
      </c>
      <c r="H181" s="1" t="str">
        <f> IF(ISBLANK(B181), "", COUNTIF(Volunteer_Import!F181, "*North Berkeley Trader Joe’s*"))</f>
        <v/>
      </c>
      <c r="I181" s="9" t="str">
        <f> IF(ISBLANK(B181), "", COUNTIF(Volunteer_Import!F181, "*South Berkeley Berkeley Bowl*"))</f>
        <v/>
      </c>
      <c r="J181" s="1" t="str">
        <f> IF(ISBLANK(B181), "", COUNTIF(Volunteer_Import!F181, "*South Berkeley/Oakland Safeway*"))</f>
        <v/>
      </c>
      <c r="K181" s="1" t="str">
        <f> IF(ISBLANK(B181), "", COUNTIF(Volunteer_Import!F181, "*Southwest Berkeley Berkeley Bowl*"))</f>
        <v/>
      </c>
      <c r="L181" s="1" t="str">
        <f> IF(ISBLANK(B181), "", COUNTIF(Volunteer_Import!F181, "*Other (open to local stores unlisted above)*"))</f>
        <v/>
      </c>
      <c r="M181" s="19" t="str">
        <f> IF(ISBLANK(B181), "", COUNTIF(Volunteer_Import!G181, "*Monday*"))</f>
        <v/>
      </c>
      <c r="N181" s="19" t="str">
        <f> IF(ISBLANK(B181), "", COUNTIF(Volunteer_Import!G181, "*Tuesday*"))</f>
        <v/>
      </c>
      <c r="O181" s="19" t="str">
        <f> IF(ISBLANK(B181), "", COUNTIF(Volunteer_Import!G181, "*Wednesday*"))</f>
        <v/>
      </c>
      <c r="P181" s="19" t="str">
        <f> IF(ISBLANK(B181), "", COUNTIF(Volunteer_Import!G181, "*Thursday*"))</f>
        <v/>
      </c>
      <c r="Q181" s="19" t="str">
        <f> IF(ISBLANK(B181), "", COUNTIF(Volunteer_Import!G181, "*Friday*"))</f>
        <v/>
      </c>
      <c r="R181" s="19" t="str">
        <f> IF(ISBLANK(B181), "", COUNTIF(Volunteer_Import!G181, "*Saturday*"))</f>
        <v/>
      </c>
      <c r="S181" s="19" t="str">
        <f> IF(ISBLANK(B181), "", COUNTIF(Volunteer_Import!G181, "*Sunday*"))</f>
        <v/>
      </c>
      <c r="T181" s="1" t="str">
        <f> IF(ISBLANK(B181), "", COUNTIF(Volunteer_Import!H181, "*6am - 8am*"))</f>
        <v/>
      </c>
      <c r="U181" s="19" t="str">
        <f> IF(ISBLANK(B181), "", COUNTIF(Volunteer_Import!H181, "*8am - 12pm*"))</f>
        <v/>
      </c>
      <c r="V181" s="19" t="str">
        <f> IF(ISBLANK(B181), "", COUNTIF(Volunteer_Import!H181, "*12pm - 3pm*"))</f>
        <v/>
      </c>
      <c r="W181" s="19" t="str">
        <f> IF(ISBLANK(B181), "", COUNTIF(Volunteer_Import!H181, "*3pm - 6pm*"))</f>
        <v/>
      </c>
      <c r="X181" s="19" t="str">
        <f> IF(ISBLANK(B181), "", COUNTIF(Volunteer_Import!H181, "*6pm - 9pm*"))</f>
        <v/>
      </c>
      <c r="Y181" s="19" t="str">
        <f> IF(ISBLANK(B181), "", COUNTIF(Volunteer_Import!H181, "*9pm - 11pm*"))</f>
        <v/>
      </c>
    </row>
    <row r="182">
      <c r="A182" s="1" t="str">
        <f t="array" ref="A182">IF(ISBLANK(B182), "", concatenate("V", ROW()))</f>
        <v/>
      </c>
      <c r="B182" s="1" t="str">
        <f>IFERROR(__xludf.DUMMYFUNCTION(" QUERY(Volunteer_Import!A182:H182, ""Select B"")"),"")</f>
        <v/>
      </c>
      <c r="C182" s="1" t="str">
        <f>IFERROR(__xludf.DUMMYFUNCTION(" IF(ISBLANK(B182), """", QUERY(Volunteer_Import!B182:I182, ""Select C""))"),"")</f>
        <v/>
      </c>
      <c r="D182" s="1" t="str">
        <f>IFERROR(__xludf.DUMMYFUNCTION(" IF(ISBLANK(B182), """", QUERY(Volunteer_Import!B182:I182, ""Select D""))"),"")</f>
        <v/>
      </c>
      <c r="E182" s="1" t="str">
        <f>IFERROR(__xludf.DUMMYFUNCTION(" IF(ISBLANK(B182), """", QUERY(Volunteer_Import!B182:I182, ""Select E""))"),"")</f>
        <v/>
      </c>
      <c r="F182" s="9" t="str">
        <f> IF(ISBLANK(B182), "", COUNTIF(Volunteer_Import!F182, "*Central Berkeley Trader Joe’s*"))</f>
        <v/>
      </c>
      <c r="G182" s="1" t="str">
        <f> IF(ISBLANK(B182), "", COUNTIF(Volunteer_Import!F182, "*North Berkeley Safeway*"))</f>
        <v/>
      </c>
      <c r="H182" s="1" t="str">
        <f> IF(ISBLANK(B182), "", COUNTIF(Volunteer_Import!F182, "*North Berkeley Trader Joe’s*"))</f>
        <v/>
      </c>
      <c r="I182" s="9" t="str">
        <f> IF(ISBLANK(B182), "", COUNTIF(Volunteer_Import!F182, "*South Berkeley Berkeley Bowl*"))</f>
        <v/>
      </c>
      <c r="J182" s="1" t="str">
        <f> IF(ISBLANK(B182), "", COUNTIF(Volunteer_Import!F182, "*South Berkeley/Oakland Safeway*"))</f>
        <v/>
      </c>
      <c r="K182" s="1" t="str">
        <f> IF(ISBLANK(B182), "", COUNTIF(Volunteer_Import!F182, "*Southwest Berkeley Berkeley Bowl*"))</f>
        <v/>
      </c>
      <c r="L182" s="1" t="str">
        <f> IF(ISBLANK(B182), "", COUNTIF(Volunteer_Import!F182, "*Other (open to local stores unlisted above)*"))</f>
        <v/>
      </c>
      <c r="M182" s="19" t="str">
        <f> IF(ISBLANK(B182), "", COUNTIF(Volunteer_Import!G182, "*Monday*"))</f>
        <v/>
      </c>
      <c r="N182" s="19" t="str">
        <f> IF(ISBLANK(B182), "", COUNTIF(Volunteer_Import!G182, "*Tuesday*"))</f>
        <v/>
      </c>
      <c r="O182" s="19" t="str">
        <f> IF(ISBLANK(B182), "", COUNTIF(Volunteer_Import!G182, "*Wednesday*"))</f>
        <v/>
      </c>
      <c r="P182" s="19" t="str">
        <f> IF(ISBLANK(B182), "", COUNTIF(Volunteer_Import!G182, "*Thursday*"))</f>
        <v/>
      </c>
      <c r="Q182" s="19" t="str">
        <f> IF(ISBLANK(B182), "", COUNTIF(Volunteer_Import!G182, "*Friday*"))</f>
        <v/>
      </c>
      <c r="R182" s="19" t="str">
        <f> IF(ISBLANK(B182), "", COUNTIF(Volunteer_Import!G182, "*Saturday*"))</f>
        <v/>
      </c>
      <c r="S182" s="19" t="str">
        <f> IF(ISBLANK(B182), "", COUNTIF(Volunteer_Import!G182, "*Sunday*"))</f>
        <v/>
      </c>
      <c r="T182" s="1" t="str">
        <f> IF(ISBLANK(B182), "", COUNTIF(Volunteer_Import!H182, "*6am - 8am*"))</f>
        <v/>
      </c>
      <c r="U182" s="19" t="str">
        <f> IF(ISBLANK(B182), "", COUNTIF(Volunteer_Import!H182, "*8am - 12pm*"))</f>
        <v/>
      </c>
      <c r="V182" s="19" t="str">
        <f> IF(ISBLANK(B182), "", COUNTIF(Volunteer_Import!H182, "*12pm - 3pm*"))</f>
        <v/>
      </c>
      <c r="W182" s="19" t="str">
        <f> IF(ISBLANK(B182), "", COUNTIF(Volunteer_Import!H182, "*3pm - 6pm*"))</f>
        <v/>
      </c>
      <c r="X182" s="19" t="str">
        <f> IF(ISBLANK(B182), "", COUNTIF(Volunteer_Import!H182, "*6pm - 9pm*"))</f>
        <v/>
      </c>
      <c r="Y182" s="19" t="str">
        <f> IF(ISBLANK(B182), "", COUNTIF(Volunteer_Import!H182, "*9pm - 11pm*"))</f>
        <v/>
      </c>
    </row>
    <row r="183">
      <c r="A183" s="1" t="str">
        <f t="array" ref="A183">IF(ISBLANK(B183), "", concatenate("V", ROW()))</f>
        <v/>
      </c>
      <c r="B183" s="1" t="str">
        <f>IFERROR(__xludf.DUMMYFUNCTION(" QUERY(Volunteer_Import!A183:H183, ""Select B"")"),"")</f>
        <v/>
      </c>
      <c r="C183" s="1" t="str">
        <f>IFERROR(__xludf.DUMMYFUNCTION(" IF(ISBLANK(B183), """", QUERY(Volunteer_Import!B183:I183, ""Select C""))"),"")</f>
        <v/>
      </c>
      <c r="D183" s="1" t="str">
        <f>IFERROR(__xludf.DUMMYFUNCTION(" IF(ISBLANK(B183), """", QUERY(Volunteer_Import!B183:I183, ""Select D""))"),"")</f>
        <v/>
      </c>
      <c r="E183" s="1" t="str">
        <f>IFERROR(__xludf.DUMMYFUNCTION(" IF(ISBLANK(B183), """", QUERY(Volunteer_Import!B183:I183, ""Select E""))"),"")</f>
        <v/>
      </c>
      <c r="F183" s="9" t="str">
        <f> IF(ISBLANK(B183), "", COUNTIF(Volunteer_Import!F183, "*Central Berkeley Trader Joe’s*"))</f>
        <v/>
      </c>
      <c r="G183" s="1" t="str">
        <f> IF(ISBLANK(B183), "", COUNTIF(Volunteer_Import!F183, "*North Berkeley Safeway*"))</f>
        <v/>
      </c>
      <c r="H183" s="1" t="str">
        <f> IF(ISBLANK(B183), "", COUNTIF(Volunteer_Import!F183, "*North Berkeley Trader Joe’s*"))</f>
        <v/>
      </c>
      <c r="I183" s="9" t="str">
        <f> IF(ISBLANK(B183), "", COUNTIF(Volunteer_Import!F183, "*South Berkeley Berkeley Bowl*"))</f>
        <v/>
      </c>
      <c r="J183" s="1" t="str">
        <f> IF(ISBLANK(B183), "", COUNTIF(Volunteer_Import!F183, "*South Berkeley/Oakland Safeway*"))</f>
        <v/>
      </c>
      <c r="K183" s="1" t="str">
        <f> IF(ISBLANK(B183), "", COUNTIF(Volunteer_Import!F183, "*Southwest Berkeley Berkeley Bowl*"))</f>
        <v/>
      </c>
      <c r="L183" s="1" t="str">
        <f> IF(ISBLANK(B183), "", COUNTIF(Volunteer_Import!F183, "*Other (open to local stores unlisted above)*"))</f>
        <v/>
      </c>
      <c r="M183" s="19" t="str">
        <f> IF(ISBLANK(B183), "", COUNTIF(Volunteer_Import!G183, "*Monday*"))</f>
        <v/>
      </c>
      <c r="N183" s="19" t="str">
        <f> IF(ISBLANK(B183), "", COUNTIF(Volunteer_Import!G183, "*Tuesday*"))</f>
        <v/>
      </c>
      <c r="O183" s="19" t="str">
        <f> IF(ISBLANK(B183), "", COUNTIF(Volunteer_Import!G183, "*Wednesday*"))</f>
        <v/>
      </c>
      <c r="P183" s="19" t="str">
        <f> IF(ISBLANK(B183), "", COUNTIF(Volunteer_Import!G183, "*Thursday*"))</f>
        <v/>
      </c>
      <c r="Q183" s="19" t="str">
        <f> IF(ISBLANK(B183), "", COUNTIF(Volunteer_Import!G183, "*Friday*"))</f>
        <v/>
      </c>
      <c r="R183" s="19" t="str">
        <f> IF(ISBLANK(B183), "", COUNTIF(Volunteer_Import!G183, "*Saturday*"))</f>
        <v/>
      </c>
      <c r="S183" s="19" t="str">
        <f> IF(ISBLANK(B183), "", COUNTIF(Volunteer_Import!G183, "*Sunday*"))</f>
        <v/>
      </c>
      <c r="T183" s="1" t="str">
        <f> IF(ISBLANK(B183), "", COUNTIF(Volunteer_Import!H183, "*6am - 8am*"))</f>
        <v/>
      </c>
      <c r="U183" s="19" t="str">
        <f> IF(ISBLANK(B183), "", COUNTIF(Volunteer_Import!H183, "*8am - 12pm*"))</f>
        <v/>
      </c>
      <c r="V183" s="19" t="str">
        <f> IF(ISBLANK(B183), "", COUNTIF(Volunteer_Import!H183, "*12pm - 3pm*"))</f>
        <v/>
      </c>
      <c r="W183" s="19" t="str">
        <f> IF(ISBLANK(B183), "", COUNTIF(Volunteer_Import!H183, "*3pm - 6pm*"))</f>
        <v/>
      </c>
      <c r="X183" s="19" t="str">
        <f> IF(ISBLANK(B183), "", COUNTIF(Volunteer_Import!H183, "*6pm - 9pm*"))</f>
        <v/>
      </c>
      <c r="Y183" s="19" t="str">
        <f> IF(ISBLANK(B183), "", COUNTIF(Volunteer_Import!H183, "*9pm - 11pm*"))</f>
        <v/>
      </c>
    </row>
    <row r="184">
      <c r="A184" s="1" t="str">
        <f t="array" ref="A184">IF(ISBLANK(B184), "", concatenate("V", ROW()))</f>
        <v/>
      </c>
      <c r="B184" s="1" t="str">
        <f>IFERROR(__xludf.DUMMYFUNCTION(" QUERY(Volunteer_Import!A184:H184, ""Select B"")"),"")</f>
        <v/>
      </c>
      <c r="C184" s="1" t="str">
        <f>IFERROR(__xludf.DUMMYFUNCTION(" IF(ISBLANK(B184), """", QUERY(Volunteer_Import!B184:I184, ""Select C""))"),"")</f>
        <v/>
      </c>
      <c r="D184" s="1" t="str">
        <f>IFERROR(__xludf.DUMMYFUNCTION(" IF(ISBLANK(B184), """", QUERY(Volunteer_Import!B184:I184, ""Select D""))"),"")</f>
        <v/>
      </c>
      <c r="E184" s="1" t="str">
        <f>IFERROR(__xludf.DUMMYFUNCTION(" IF(ISBLANK(B184), """", QUERY(Volunteer_Import!B184:I184, ""Select E""))"),"")</f>
        <v/>
      </c>
      <c r="F184" s="9" t="str">
        <f> IF(ISBLANK(B184), "", COUNTIF(Volunteer_Import!F184, "*Central Berkeley Trader Joe’s*"))</f>
        <v/>
      </c>
      <c r="G184" s="1" t="str">
        <f> IF(ISBLANK(B184), "", COUNTIF(Volunteer_Import!F184, "*North Berkeley Safeway*"))</f>
        <v/>
      </c>
      <c r="H184" s="1" t="str">
        <f> IF(ISBLANK(B184), "", COUNTIF(Volunteer_Import!F184, "*North Berkeley Trader Joe’s*"))</f>
        <v/>
      </c>
      <c r="I184" s="9" t="str">
        <f> IF(ISBLANK(B184), "", COUNTIF(Volunteer_Import!F184, "*South Berkeley Berkeley Bowl*"))</f>
        <v/>
      </c>
      <c r="J184" s="1" t="str">
        <f> IF(ISBLANK(B184), "", COUNTIF(Volunteer_Import!F184, "*South Berkeley/Oakland Safeway*"))</f>
        <v/>
      </c>
      <c r="K184" s="1" t="str">
        <f> IF(ISBLANK(B184), "", COUNTIF(Volunteer_Import!F184, "*Southwest Berkeley Berkeley Bowl*"))</f>
        <v/>
      </c>
      <c r="L184" s="1" t="str">
        <f> IF(ISBLANK(B184), "", COUNTIF(Volunteer_Import!F184, "*Other (open to local stores unlisted above)*"))</f>
        <v/>
      </c>
      <c r="M184" s="19" t="str">
        <f> IF(ISBLANK(B184), "", COUNTIF(Volunteer_Import!G184, "*Monday*"))</f>
        <v/>
      </c>
      <c r="N184" s="19" t="str">
        <f> IF(ISBLANK(B184), "", COUNTIF(Volunteer_Import!G184, "*Tuesday*"))</f>
        <v/>
      </c>
      <c r="O184" s="19" t="str">
        <f> IF(ISBLANK(B184), "", COUNTIF(Volunteer_Import!G184, "*Wednesday*"))</f>
        <v/>
      </c>
      <c r="P184" s="19" t="str">
        <f> IF(ISBLANK(B184), "", COUNTIF(Volunteer_Import!G184, "*Thursday*"))</f>
        <v/>
      </c>
      <c r="Q184" s="19" t="str">
        <f> IF(ISBLANK(B184), "", COUNTIF(Volunteer_Import!G184, "*Friday*"))</f>
        <v/>
      </c>
      <c r="R184" s="19" t="str">
        <f> IF(ISBLANK(B184), "", COUNTIF(Volunteer_Import!G184, "*Saturday*"))</f>
        <v/>
      </c>
      <c r="S184" s="19" t="str">
        <f> IF(ISBLANK(B184), "", COUNTIF(Volunteer_Import!G184, "*Sunday*"))</f>
        <v/>
      </c>
      <c r="T184" s="1" t="str">
        <f> IF(ISBLANK(B184), "", COUNTIF(Volunteer_Import!H184, "*6am - 8am*"))</f>
        <v/>
      </c>
      <c r="U184" s="19" t="str">
        <f> IF(ISBLANK(B184), "", COUNTIF(Volunteer_Import!H184, "*8am - 12pm*"))</f>
        <v/>
      </c>
      <c r="V184" s="19" t="str">
        <f> IF(ISBLANK(B184), "", COUNTIF(Volunteer_Import!H184, "*12pm - 3pm*"))</f>
        <v/>
      </c>
      <c r="W184" s="19" t="str">
        <f> IF(ISBLANK(B184), "", COUNTIF(Volunteer_Import!H184, "*3pm - 6pm*"))</f>
        <v/>
      </c>
      <c r="X184" s="19" t="str">
        <f> IF(ISBLANK(B184), "", COUNTIF(Volunteer_Import!H184, "*6pm - 9pm*"))</f>
        <v/>
      </c>
      <c r="Y184" s="19" t="str">
        <f> IF(ISBLANK(B184), "", COUNTIF(Volunteer_Import!H184, "*9pm - 11pm*"))</f>
        <v/>
      </c>
    </row>
    <row r="185">
      <c r="A185" s="1" t="str">
        <f t="array" ref="A185">IF(ISBLANK(B185), "", concatenate("V", ROW()))</f>
        <v/>
      </c>
      <c r="B185" s="1" t="str">
        <f>IFERROR(__xludf.DUMMYFUNCTION(" QUERY(Volunteer_Import!A185:H185, ""Select B"")"),"")</f>
        <v/>
      </c>
      <c r="C185" s="1" t="str">
        <f>IFERROR(__xludf.DUMMYFUNCTION(" IF(ISBLANK(B185), """", QUERY(Volunteer_Import!B185:I185, ""Select C""))"),"")</f>
        <v/>
      </c>
      <c r="D185" s="1" t="str">
        <f>IFERROR(__xludf.DUMMYFUNCTION(" IF(ISBLANK(B185), """", QUERY(Volunteer_Import!B185:I185, ""Select D""))"),"")</f>
        <v/>
      </c>
      <c r="E185" s="1" t="str">
        <f>IFERROR(__xludf.DUMMYFUNCTION(" IF(ISBLANK(B185), """", QUERY(Volunteer_Import!B185:I185, ""Select E""))"),"")</f>
        <v/>
      </c>
      <c r="F185" s="9" t="str">
        <f> IF(ISBLANK(B185), "", COUNTIF(Volunteer_Import!F185, "*Central Berkeley Trader Joe’s*"))</f>
        <v/>
      </c>
      <c r="G185" s="1" t="str">
        <f> IF(ISBLANK(B185), "", COUNTIF(Volunteer_Import!F185, "*North Berkeley Safeway*"))</f>
        <v/>
      </c>
      <c r="H185" s="1" t="str">
        <f> IF(ISBLANK(B185), "", COUNTIF(Volunteer_Import!F185, "*North Berkeley Trader Joe’s*"))</f>
        <v/>
      </c>
      <c r="I185" s="9" t="str">
        <f> IF(ISBLANK(B185), "", COUNTIF(Volunteer_Import!F185, "*South Berkeley Berkeley Bowl*"))</f>
        <v/>
      </c>
      <c r="J185" s="1" t="str">
        <f> IF(ISBLANK(B185), "", COUNTIF(Volunteer_Import!F185, "*South Berkeley/Oakland Safeway*"))</f>
        <v/>
      </c>
      <c r="K185" s="1" t="str">
        <f> IF(ISBLANK(B185), "", COUNTIF(Volunteer_Import!F185, "*Southwest Berkeley Berkeley Bowl*"))</f>
        <v/>
      </c>
      <c r="L185" s="1" t="str">
        <f> IF(ISBLANK(B185), "", COUNTIF(Volunteer_Import!F185, "*Other (open to local stores unlisted above)*"))</f>
        <v/>
      </c>
      <c r="M185" s="19" t="str">
        <f> IF(ISBLANK(B185), "", COUNTIF(Volunteer_Import!G185, "*Monday*"))</f>
        <v/>
      </c>
      <c r="N185" s="19" t="str">
        <f> IF(ISBLANK(B185), "", COUNTIF(Volunteer_Import!G185, "*Tuesday*"))</f>
        <v/>
      </c>
      <c r="O185" s="19" t="str">
        <f> IF(ISBLANK(B185), "", COUNTIF(Volunteer_Import!G185, "*Wednesday*"))</f>
        <v/>
      </c>
      <c r="P185" s="19" t="str">
        <f> IF(ISBLANK(B185), "", COUNTIF(Volunteer_Import!G185, "*Thursday*"))</f>
        <v/>
      </c>
      <c r="Q185" s="19" t="str">
        <f> IF(ISBLANK(B185), "", COUNTIF(Volunteer_Import!G185, "*Friday*"))</f>
        <v/>
      </c>
      <c r="R185" s="19" t="str">
        <f> IF(ISBLANK(B185), "", COUNTIF(Volunteer_Import!G185, "*Saturday*"))</f>
        <v/>
      </c>
      <c r="S185" s="19" t="str">
        <f> IF(ISBLANK(B185), "", COUNTIF(Volunteer_Import!G185, "*Sunday*"))</f>
        <v/>
      </c>
      <c r="T185" s="1" t="str">
        <f> IF(ISBLANK(B185), "", COUNTIF(Volunteer_Import!H185, "*6am - 8am*"))</f>
        <v/>
      </c>
      <c r="U185" s="19" t="str">
        <f> IF(ISBLANK(B185), "", COUNTIF(Volunteer_Import!H185, "*8am - 12pm*"))</f>
        <v/>
      </c>
      <c r="V185" s="19" t="str">
        <f> IF(ISBLANK(B185), "", COUNTIF(Volunteer_Import!H185, "*12pm - 3pm*"))</f>
        <v/>
      </c>
      <c r="W185" s="19" t="str">
        <f> IF(ISBLANK(B185), "", COUNTIF(Volunteer_Import!H185, "*3pm - 6pm*"))</f>
        <v/>
      </c>
      <c r="X185" s="19" t="str">
        <f> IF(ISBLANK(B185), "", COUNTIF(Volunteer_Import!H185, "*6pm - 9pm*"))</f>
        <v/>
      </c>
      <c r="Y185" s="19" t="str">
        <f> IF(ISBLANK(B185), "", COUNTIF(Volunteer_Import!H185, "*9pm - 11pm*"))</f>
        <v/>
      </c>
    </row>
    <row r="186">
      <c r="A186" s="1" t="str">
        <f t="array" ref="A186">IF(ISBLANK(B186), "", concatenate("V", ROW()))</f>
        <v/>
      </c>
      <c r="B186" s="1" t="str">
        <f>IFERROR(__xludf.DUMMYFUNCTION(" QUERY(Volunteer_Import!A186:H186, ""Select B"")"),"")</f>
        <v/>
      </c>
      <c r="C186" s="1" t="str">
        <f>IFERROR(__xludf.DUMMYFUNCTION(" IF(ISBLANK(B186), """", QUERY(Volunteer_Import!B186:I186, ""Select C""))"),"")</f>
        <v/>
      </c>
      <c r="D186" s="1" t="str">
        <f>IFERROR(__xludf.DUMMYFUNCTION(" IF(ISBLANK(B186), """", QUERY(Volunteer_Import!B186:I186, ""Select D""))"),"")</f>
        <v/>
      </c>
      <c r="E186" s="1" t="str">
        <f>IFERROR(__xludf.DUMMYFUNCTION(" IF(ISBLANK(B186), """", QUERY(Volunteer_Import!B186:I186, ""Select E""))"),"")</f>
        <v/>
      </c>
      <c r="F186" s="9" t="str">
        <f> IF(ISBLANK(B186), "", COUNTIF(Volunteer_Import!F186, "*Central Berkeley Trader Joe’s*"))</f>
        <v/>
      </c>
      <c r="G186" s="1" t="str">
        <f> IF(ISBLANK(B186), "", COUNTIF(Volunteer_Import!F186, "*North Berkeley Safeway*"))</f>
        <v/>
      </c>
      <c r="H186" s="1" t="str">
        <f> IF(ISBLANK(B186), "", COUNTIF(Volunteer_Import!F186, "*North Berkeley Trader Joe’s*"))</f>
        <v/>
      </c>
      <c r="I186" s="9" t="str">
        <f> IF(ISBLANK(B186), "", COUNTIF(Volunteer_Import!F186, "*South Berkeley Berkeley Bowl*"))</f>
        <v/>
      </c>
      <c r="J186" s="1" t="str">
        <f> IF(ISBLANK(B186), "", COUNTIF(Volunteer_Import!F186, "*South Berkeley/Oakland Safeway*"))</f>
        <v/>
      </c>
      <c r="K186" s="1" t="str">
        <f> IF(ISBLANK(B186), "", COUNTIF(Volunteer_Import!F186, "*Southwest Berkeley Berkeley Bowl*"))</f>
        <v/>
      </c>
      <c r="L186" s="1" t="str">
        <f> IF(ISBLANK(B186), "", COUNTIF(Volunteer_Import!F186, "*Other (open to local stores unlisted above)*"))</f>
        <v/>
      </c>
      <c r="M186" s="19" t="str">
        <f> IF(ISBLANK(B186), "", COUNTIF(Volunteer_Import!G186, "*Monday*"))</f>
        <v/>
      </c>
      <c r="N186" s="19" t="str">
        <f> IF(ISBLANK(B186), "", COUNTIF(Volunteer_Import!G186, "*Tuesday*"))</f>
        <v/>
      </c>
      <c r="O186" s="19" t="str">
        <f> IF(ISBLANK(B186), "", COUNTIF(Volunteer_Import!G186, "*Wednesday*"))</f>
        <v/>
      </c>
      <c r="P186" s="19" t="str">
        <f> IF(ISBLANK(B186), "", COUNTIF(Volunteer_Import!G186, "*Thursday*"))</f>
        <v/>
      </c>
      <c r="Q186" s="19" t="str">
        <f> IF(ISBLANK(B186), "", COUNTIF(Volunteer_Import!G186, "*Friday*"))</f>
        <v/>
      </c>
      <c r="R186" s="19" t="str">
        <f> IF(ISBLANK(B186), "", COUNTIF(Volunteer_Import!G186, "*Saturday*"))</f>
        <v/>
      </c>
      <c r="S186" s="19" t="str">
        <f> IF(ISBLANK(B186), "", COUNTIF(Volunteer_Import!G186, "*Sunday*"))</f>
        <v/>
      </c>
      <c r="T186" s="1" t="str">
        <f> IF(ISBLANK(B186), "", COUNTIF(Volunteer_Import!H186, "*6am - 8am*"))</f>
        <v/>
      </c>
      <c r="U186" s="19" t="str">
        <f> IF(ISBLANK(B186), "", COUNTIF(Volunteer_Import!H186, "*8am - 12pm*"))</f>
        <v/>
      </c>
      <c r="V186" s="19" t="str">
        <f> IF(ISBLANK(B186), "", COUNTIF(Volunteer_Import!H186, "*12pm - 3pm*"))</f>
        <v/>
      </c>
      <c r="W186" s="19" t="str">
        <f> IF(ISBLANK(B186), "", COUNTIF(Volunteer_Import!H186, "*3pm - 6pm*"))</f>
        <v/>
      </c>
      <c r="X186" s="19" t="str">
        <f> IF(ISBLANK(B186), "", COUNTIF(Volunteer_Import!H186, "*6pm - 9pm*"))</f>
        <v/>
      </c>
      <c r="Y186" s="19" t="str">
        <f> IF(ISBLANK(B186), "", COUNTIF(Volunteer_Import!H186, "*9pm - 11pm*"))</f>
        <v/>
      </c>
    </row>
    <row r="187">
      <c r="A187" s="1" t="str">
        <f t="array" ref="A187">IF(ISBLANK(B187), "", concatenate("V", ROW()))</f>
        <v/>
      </c>
      <c r="B187" s="1" t="str">
        <f>IFERROR(__xludf.DUMMYFUNCTION(" QUERY(Volunteer_Import!A187:H187, ""Select B"")"),"")</f>
        <v/>
      </c>
      <c r="C187" s="1" t="str">
        <f>IFERROR(__xludf.DUMMYFUNCTION(" IF(ISBLANK(B187), """", QUERY(Volunteer_Import!B187:I187, ""Select C""))"),"")</f>
        <v/>
      </c>
      <c r="D187" s="1" t="str">
        <f>IFERROR(__xludf.DUMMYFUNCTION(" IF(ISBLANK(B187), """", QUERY(Volunteer_Import!B187:I187, ""Select D""))"),"")</f>
        <v/>
      </c>
      <c r="E187" s="1" t="str">
        <f>IFERROR(__xludf.DUMMYFUNCTION(" IF(ISBLANK(B187), """", QUERY(Volunteer_Import!B187:I187, ""Select E""))"),"")</f>
        <v/>
      </c>
      <c r="F187" s="9" t="str">
        <f> IF(ISBLANK(B187), "", COUNTIF(Volunteer_Import!F187, "*Central Berkeley Trader Joe’s*"))</f>
        <v/>
      </c>
      <c r="G187" s="1" t="str">
        <f> IF(ISBLANK(B187), "", COUNTIF(Volunteer_Import!F187, "*North Berkeley Safeway*"))</f>
        <v/>
      </c>
      <c r="H187" s="1" t="str">
        <f> IF(ISBLANK(B187), "", COUNTIF(Volunteer_Import!F187, "*North Berkeley Trader Joe’s*"))</f>
        <v/>
      </c>
      <c r="I187" s="9" t="str">
        <f> IF(ISBLANK(B187), "", COUNTIF(Volunteer_Import!F187, "*South Berkeley Berkeley Bowl*"))</f>
        <v/>
      </c>
      <c r="J187" s="1" t="str">
        <f> IF(ISBLANK(B187), "", COUNTIF(Volunteer_Import!F187, "*South Berkeley/Oakland Safeway*"))</f>
        <v/>
      </c>
      <c r="K187" s="1" t="str">
        <f> IF(ISBLANK(B187), "", COUNTIF(Volunteer_Import!F187, "*Southwest Berkeley Berkeley Bowl*"))</f>
        <v/>
      </c>
      <c r="L187" s="1" t="str">
        <f> IF(ISBLANK(B187), "", COUNTIF(Volunteer_Import!F187, "*Other (open to local stores unlisted above)*"))</f>
        <v/>
      </c>
      <c r="M187" s="19" t="str">
        <f> IF(ISBLANK(B187), "", COUNTIF(Volunteer_Import!G187, "*Monday*"))</f>
        <v/>
      </c>
      <c r="N187" s="19" t="str">
        <f> IF(ISBLANK(B187), "", COUNTIF(Volunteer_Import!G187, "*Tuesday*"))</f>
        <v/>
      </c>
      <c r="O187" s="19" t="str">
        <f> IF(ISBLANK(B187), "", COUNTIF(Volunteer_Import!G187, "*Wednesday*"))</f>
        <v/>
      </c>
      <c r="P187" s="19" t="str">
        <f> IF(ISBLANK(B187), "", COUNTIF(Volunteer_Import!G187, "*Thursday*"))</f>
        <v/>
      </c>
      <c r="Q187" s="19" t="str">
        <f> IF(ISBLANK(B187), "", COUNTIF(Volunteer_Import!G187, "*Friday*"))</f>
        <v/>
      </c>
      <c r="R187" s="19" t="str">
        <f> IF(ISBLANK(B187), "", COUNTIF(Volunteer_Import!G187, "*Saturday*"))</f>
        <v/>
      </c>
      <c r="S187" s="19" t="str">
        <f> IF(ISBLANK(B187), "", COUNTIF(Volunteer_Import!G187, "*Sunday*"))</f>
        <v/>
      </c>
      <c r="T187" s="1" t="str">
        <f> IF(ISBLANK(B187), "", COUNTIF(Volunteer_Import!H187, "*6am - 8am*"))</f>
        <v/>
      </c>
      <c r="U187" s="19" t="str">
        <f> IF(ISBLANK(B187), "", COUNTIF(Volunteer_Import!H187, "*8am - 12pm*"))</f>
        <v/>
      </c>
      <c r="V187" s="19" t="str">
        <f> IF(ISBLANK(B187), "", COUNTIF(Volunteer_Import!H187, "*12pm - 3pm*"))</f>
        <v/>
      </c>
      <c r="W187" s="19" t="str">
        <f> IF(ISBLANK(B187), "", COUNTIF(Volunteer_Import!H187, "*3pm - 6pm*"))</f>
        <v/>
      </c>
      <c r="X187" s="19" t="str">
        <f> IF(ISBLANK(B187), "", COUNTIF(Volunteer_Import!H187, "*6pm - 9pm*"))</f>
        <v/>
      </c>
      <c r="Y187" s="19" t="str">
        <f> IF(ISBLANK(B187), "", COUNTIF(Volunteer_Import!H187, "*9pm - 11pm*"))</f>
        <v/>
      </c>
    </row>
    <row r="188">
      <c r="A188" s="1" t="str">
        <f t="array" ref="A188">IF(ISBLANK(B188), "", concatenate("V", ROW()))</f>
        <v/>
      </c>
      <c r="B188" s="1" t="str">
        <f>IFERROR(__xludf.DUMMYFUNCTION(" QUERY(Volunteer_Import!A188:H188, ""Select B"")"),"")</f>
        <v/>
      </c>
      <c r="C188" s="1" t="str">
        <f>IFERROR(__xludf.DUMMYFUNCTION(" IF(ISBLANK(B188), """", QUERY(Volunteer_Import!B188:I188, ""Select C""))"),"")</f>
        <v/>
      </c>
      <c r="D188" s="1" t="str">
        <f>IFERROR(__xludf.DUMMYFUNCTION(" IF(ISBLANK(B188), """", QUERY(Volunteer_Import!B188:I188, ""Select D""))"),"")</f>
        <v/>
      </c>
      <c r="E188" s="1" t="str">
        <f>IFERROR(__xludf.DUMMYFUNCTION(" IF(ISBLANK(B188), """", QUERY(Volunteer_Import!B188:I188, ""Select E""))"),"")</f>
        <v/>
      </c>
      <c r="F188" s="9" t="str">
        <f> IF(ISBLANK(B188), "", COUNTIF(Volunteer_Import!F188, "*Central Berkeley Trader Joe’s*"))</f>
        <v/>
      </c>
      <c r="G188" s="1" t="str">
        <f> IF(ISBLANK(B188), "", COUNTIF(Volunteer_Import!F188, "*North Berkeley Safeway*"))</f>
        <v/>
      </c>
      <c r="H188" s="1" t="str">
        <f> IF(ISBLANK(B188), "", COUNTIF(Volunteer_Import!F188, "*North Berkeley Trader Joe’s*"))</f>
        <v/>
      </c>
      <c r="I188" s="9" t="str">
        <f> IF(ISBLANK(B188), "", COUNTIF(Volunteer_Import!F188, "*South Berkeley Berkeley Bowl*"))</f>
        <v/>
      </c>
      <c r="J188" s="1" t="str">
        <f> IF(ISBLANK(B188), "", COUNTIF(Volunteer_Import!F188, "*South Berkeley/Oakland Safeway*"))</f>
        <v/>
      </c>
      <c r="K188" s="1" t="str">
        <f> IF(ISBLANK(B188), "", COUNTIF(Volunteer_Import!F188, "*Southwest Berkeley Berkeley Bowl*"))</f>
        <v/>
      </c>
      <c r="L188" s="1" t="str">
        <f> IF(ISBLANK(B188), "", COUNTIF(Volunteer_Import!F188, "*Other (open to local stores unlisted above)*"))</f>
        <v/>
      </c>
      <c r="M188" s="19" t="str">
        <f> IF(ISBLANK(B188), "", COUNTIF(Volunteer_Import!G188, "*Monday*"))</f>
        <v/>
      </c>
      <c r="N188" s="19" t="str">
        <f> IF(ISBLANK(B188), "", COUNTIF(Volunteer_Import!G188, "*Tuesday*"))</f>
        <v/>
      </c>
      <c r="O188" s="19" t="str">
        <f> IF(ISBLANK(B188), "", COUNTIF(Volunteer_Import!G188, "*Wednesday*"))</f>
        <v/>
      </c>
      <c r="P188" s="19" t="str">
        <f> IF(ISBLANK(B188), "", COUNTIF(Volunteer_Import!G188, "*Thursday*"))</f>
        <v/>
      </c>
      <c r="Q188" s="19" t="str">
        <f> IF(ISBLANK(B188), "", COUNTIF(Volunteer_Import!G188, "*Friday*"))</f>
        <v/>
      </c>
      <c r="R188" s="19" t="str">
        <f> IF(ISBLANK(B188), "", COUNTIF(Volunteer_Import!G188, "*Saturday*"))</f>
        <v/>
      </c>
      <c r="S188" s="19" t="str">
        <f> IF(ISBLANK(B188), "", COUNTIF(Volunteer_Import!G188, "*Sunday*"))</f>
        <v/>
      </c>
      <c r="T188" s="1" t="str">
        <f> IF(ISBLANK(B188), "", COUNTIF(Volunteer_Import!H188, "*6am - 8am*"))</f>
        <v/>
      </c>
      <c r="U188" s="19" t="str">
        <f> IF(ISBLANK(B188), "", COUNTIF(Volunteer_Import!H188, "*8am - 12pm*"))</f>
        <v/>
      </c>
      <c r="V188" s="19" t="str">
        <f> IF(ISBLANK(B188), "", COUNTIF(Volunteer_Import!H188, "*12pm - 3pm*"))</f>
        <v/>
      </c>
      <c r="W188" s="19" t="str">
        <f> IF(ISBLANK(B188), "", COUNTIF(Volunteer_Import!H188, "*3pm - 6pm*"))</f>
        <v/>
      </c>
      <c r="X188" s="19" t="str">
        <f> IF(ISBLANK(B188), "", COUNTIF(Volunteer_Import!H188, "*6pm - 9pm*"))</f>
        <v/>
      </c>
      <c r="Y188" s="19" t="str">
        <f> IF(ISBLANK(B188), "", COUNTIF(Volunteer_Import!H188, "*9pm - 11pm*"))</f>
        <v/>
      </c>
    </row>
    <row r="189">
      <c r="A189" s="1" t="str">
        <f t="array" ref="A189">IF(ISBLANK(B189), "", concatenate("V", ROW()))</f>
        <v/>
      </c>
      <c r="B189" s="1" t="str">
        <f>IFERROR(__xludf.DUMMYFUNCTION(" QUERY(Volunteer_Import!A189:H189, ""Select B"")"),"")</f>
        <v/>
      </c>
      <c r="C189" s="1" t="str">
        <f>IFERROR(__xludf.DUMMYFUNCTION(" IF(ISBLANK(B189), """", QUERY(Volunteer_Import!B189:I189, ""Select C""))"),"")</f>
        <v/>
      </c>
      <c r="D189" s="1" t="str">
        <f>IFERROR(__xludf.DUMMYFUNCTION(" IF(ISBLANK(B189), """", QUERY(Volunteer_Import!B189:I189, ""Select D""))"),"")</f>
        <v/>
      </c>
      <c r="E189" s="1" t="str">
        <f>IFERROR(__xludf.DUMMYFUNCTION(" IF(ISBLANK(B189), """", QUERY(Volunteer_Import!B189:I189, ""Select E""))"),"")</f>
        <v/>
      </c>
      <c r="F189" s="9" t="str">
        <f> IF(ISBLANK(B189), "", COUNTIF(Volunteer_Import!F189, "*Central Berkeley Trader Joe’s*"))</f>
        <v/>
      </c>
      <c r="G189" s="1" t="str">
        <f> IF(ISBLANK(B189), "", COUNTIF(Volunteer_Import!F189, "*North Berkeley Safeway*"))</f>
        <v/>
      </c>
      <c r="H189" s="1" t="str">
        <f> IF(ISBLANK(B189), "", COUNTIF(Volunteer_Import!F189, "*North Berkeley Trader Joe’s*"))</f>
        <v/>
      </c>
      <c r="I189" s="9" t="str">
        <f> IF(ISBLANK(B189), "", COUNTIF(Volunteer_Import!F189, "*South Berkeley Berkeley Bowl*"))</f>
        <v/>
      </c>
      <c r="J189" s="1" t="str">
        <f> IF(ISBLANK(B189), "", COUNTIF(Volunteer_Import!F189, "*South Berkeley/Oakland Safeway*"))</f>
        <v/>
      </c>
      <c r="K189" s="1" t="str">
        <f> IF(ISBLANK(B189), "", COUNTIF(Volunteer_Import!F189, "*Southwest Berkeley Berkeley Bowl*"))</f>
        <v/>
      </c>
      <c r="L189" s="1" t="str">
        <f> IF(ISBLANK(B189), "", COUNTIF(Volunteer_Import!F189, "*Other (open to local stores unlisted above)*"))</f>
        <v/>
      </c>
      <c r="M189" s="19" t="str">
        <f> IF(ISBLANK(B189), "", COUNTIF(Volunteer_Import!G189, "*Monday*"))</f>
        <v/>
      </c>
      <c r="N189" s="19" t="str">
        <f> IF(ISBLANK(B189), "", COUNTIF(Volunteer_Import!G189, "*Tuesday*"))</f>
        <v/>
      </c>
      <c r="O189" s="19" t="str">
        <f> IF(ISBLANK(B189), "", COUNTIF(Volunteer_Import!G189, "*Wednesday*"))</f>
        <v/>
      </c>
      <c r="P189" s="19" t="str">
        <f> IF(ISBLANK(B189), "", COUNTIF(Volunteer_Import!G189, "*Thursday*"))</f>
        <v/>
      </c>
      <c r="Q189" s="19" t="str">
        <f> IF(ISBLANK(B189), "", COUNTIF(Volunteer_Import!G189, "*Friday*"))</f>
        <v/>
      </c>
      <c r="R189" s="19" t="str">
        <f> IF(ISBLANK(B189), "", COUNTIF(Volunteer_Import!G189, "*Saturday*"))</f>
        <v/>
      </c>
      <c r="S189" s="19" t="str">
        <f> IF(ISBLANK(B189), "", COUNTIF(Volunteer_Import!G189, "*Sunday*"))</f>
        <v/>
      </c>
      <c r="T189" s="1" t="str">
        <f> IF(ISBLANK(B189), "", COUNTIF(Volunteer_Import!H189, "*6am - 8am*"))</f>
        <v/>
      </c>
      <c r="U189" s="19" t="str">
        <f> IF(ISBLANK(B189), "", COUNTIF(Volunteer_Import!H189, "*8am - 12pm*"))</f>
        <v/>
      </c>
      <c r="V189" s="19" t="str">
        <f> IF(ISBLANK(B189), "", COUNTIF(Volunteer_Import!H189, "*12pm - 3pm*"))</f>
        <v/>
      </c>
      <c r="W189" s="19" t="str">
        <f> IF(ISBLANK(B189), "", COUNTIF(Volunteer_Import!H189, "*3pm - 6pm*"))</f>
        <v/>
      </c>
      <c r="X189" s="19" t="str">
        <f> IF(ISBLANK(B189), "", COUNTIF(Volunteer_Import!H189, "*6pm - 9pm*"))</f>
        <v/>
      </c>
      <c r="Y189" s="19" t="str">
        <f> IF(ISBLANK(B189), "", COUNTIF(Volunteer_Import!H189, "*9pm - 11pm*"))</f>
        <v/>
      </c>
    </row>
    <row r="190">
      <c r="A190" s="1" t="str">
        <f t="array" ref="A190">IF(ISBLANK(B190), "", concatenate("V", ROW()))</f>
        <v/>
      </c>
      <c r="B190" s="1" t="str">
        <f>IFERROR(__xludf.DUMMYFUNCTION(" QUERY(Volunteer_Import!A190:H190, ""Select B"")"),"")</f>
        <v/>
      </c>
      <c r="C190" s="1" t="str">
        <f>IFERROR(__xludf.DUMMYFUNCTION(" IF(ISBLANK(B190), """", QUERY(Volunteer_Import!B190:I190, ""Select C""))"),"")</f>
        <v/>
      </c>
      <c r="D190" s="1" t="str">
        <f>IFERROR(__xludf.DUMMYFUNCTION(" IF(ISBLANK(B190), """", QUERY(Volunteer_Import!B190:I190, ""Select D""))"),"")</f>
        <v/>
      </c>
      <c r="E190" s="1" t="str">
        <f>IFERROR(__xludf.DUMMYFUNCTION(" IF(ISBLANK(B190), """", QUERY(Volunteer_Import!B190:I190, ""Select E""))"),"")</f>
        <v/>
      </c>
      <c r="F190" s="9" t="str">
        <f> IF(ISBLANK(B190), "", COUNTIF(Volunteer_Import!F190, "*Central Berkeley Trader Joe’s*"))</f>
        <v/>
      </c>
      <c r="G190" s="1" t="str">
        <f> IF(ISBLANK(B190), "", COUNTIF(Volunteer_Import!F190, "*North Berkeley Safeway*"))</f>
        <v/>
      </c>
      <c r="H190" s="1" t="str">
        <f> IF(ISBLANK(B190), "", COUNTIF(Volunteer_Import!F190, "*North Berkeley Trader Joe’s*"))</f>
        <v/>
      </c>
      <c r="I190" s="9" t="str">
        <f> IF(ISBLANK(B190), "", COUNTIF(Volunteer_Import!F190, "*South Berkeley Berkeley Bowl*"))</f>
        <v/>
      </c>
      <c r="J190" s="1" t="str">
        <f> IF(ISBLANK(B190), "", COUNTIF(Volunteer_Import!F190, "*South Berkeley/Oakland Safeway*"))</f>
        <v/>
      </c>
      <c r="K190" s="1" t="str">
        <f> IF(ISBLANK(B190), "", COUNTIF(Volunteer_Import!F190, "*Southwest Berkeley Berkeley Bowl*"))</f>
        <v/>
      </c>
      <c r="L190" s="1" t="str">
        <f> IF(ISBLANK(B190), "", COUNTIF(Volunteer_Import!F190, "*Other (open to local stores unlisted above)*"))</f>
        <v/>
      </c>
      <c r="M190" s="19" t="str">
        <f> IF(ISBLANK(B190), "", COUNTIF(Volunteer_Import!G190, "*Monday*"))</f>
        <v/>
      </c>
      <c r="N190" s="19" t="str">
        <f> IF(ISBLANK(B190), "", COUNTIF(Volunteer_Import!G190, "*Tuesday*"))</f>
        <v/>
      </c>
      <c r="O190" s="19" t="str">
        <f> IF(ISBLANK(B190), "", COUNTIF(Volunteer_Import!G190, "*Wednesday*"))</f>
        <v/>
      </c>
      <c r="P190" s="19" t="str">
        <f> IF(ISBLANK(B190), "", COUNTIF(Volunteer_Import!G190, "*Thursday*"))</f>
        <v/>
      </c>
      <c r="Q190" s="19" t="str">
        <f> IF(ISBLANK(B190), "", COUNTIF(Volunteer_Import!G190, "*Friday*"))</f>
        <v/>
      </c>
      <c r="R190" s="19" t="str">
        <f> IF(ISBLANK(B190), "", COUNTIF(Volunteer_Import!G190, "*Saturday*"))</f>
        <v/>
      </c>
      <c r="S190" s="19" t="str">
        <f> IF(ISBLANK(B190), "", COUNTIF(Volunteer_Import!G190, "*Sunday*"))</f>
        <v/>
      </c>
      <c r="T190" s="1" t="str">
        <f> IF(ISBLANK(B190), "", COUNTIF(Volunteer_Import!H190, "*6am - 8am*"))</f>
        <v/>
      </c>
      <c r="U190" s="19" t="str">
        <f> IF(ISBLANK(B190), "", COUNTIF(Volunteer_Import!H190, "*8am - 12pm*"))</f>
        <v/>
      </c>
      <c r="V190" s="19" t="str">
        <f> IF(ISBLANK(B190), "", COUNTIF(Volunteer_Import!H190, "*12pm - 3pm*"))</f>
        <v/>
      </c>
      <c r="W190" s="19" t="str">
        <f> IF(ISBLANK(B190), "", COUNTIF(Volunteer_Import!H190, "*3pm - 6pm*"))</f>
        <v/>
      </c>
      <c r="X190" s="19" t="str">
        <f> IF(ISBLANK(B190), "", COUNTIF(Volunteer_Import!H190, "*6pm - 9pm*"))</f>
        <v/>
      </c>
      <c r="Y190" s="19" t="str">
        <f> IF(ISBLANK(B190), "", COUNTIF(Volunteer_Import!H190, "*9pm - 11pm*"))</f>
        <v/>
      </c>
    </row>
    <row r="191">
      <c r="A191" s="1" t="str">
        <f t="array" ref="A191">IF(ISBLANK(B191), "", concatenate("V", ROW()))</f>
        <v/>
      </c>
      <c r="B191" s="1" t="str">
        <f>IFERROR(__xludf.DUMMYFUNCTION(" QUERY(Volunteer_Import!A191:H191, ""Select B"")"),"")</f>
        <v/>
      </c>
      <c r="C191" s="1" t="str">
        <f>IFERROR(__xludf.DUMMYFUNCTION(" IF(ISBLANK(B191), """", QUERY(Volunteer_Import!B191:I191, ""Select C""))"),"")</f>
        <v/>
      </c>
      <c r="D191" s="1" t="str">
        <f>IFERROR(__xludf.DUMMYFUNCTION(" IF(ISBLANK(B191), """", QUERY(Volunteer_Import!B191:I191, ""Select D""))"),"")</f>
        <v/>
      </c>
      <c r="E191" s="1" t="str">
        <f>IFERROR(__xludf.DUMMYFUNCTION(" IF(ISBLANK(B191), """", QUERY(Volunteer_Import!B191:I191, ""Select E""))"),"")</f>
        <v/>
      </c>
      <c r="F191" s="9" t="str">
        <f> IF(ISBLANK(B191), "", COUNTIF(Volunteer_Import!F191, "*Central Berkeley Trader Joe’s*"))</f>
        <v/>
      </c>
      <c r="G191" s="1" t="str">
        <f> IF(ISBLANK(B191), "", COUNTIF(Volunteer_Import!F191, "*North Berkeley Safeway*"))</f>
        <v/>
      </c>
      <c r="H191" s="1" t="str">
        <f> IF(ISBLANK(B191), "", COUNTIF(Volunteer_Import!F191, "*North Berkeley Trader Joe’s*"))</f>
        <v/>
      </c>
      <c r="I191" s="9" t="str">
        <f> IF(ISBLANK(B191), "", COUNTIF(Volunteer_Import!F191, "*South Berkeley Berkeley Bowl*"))</f>
        <v/>
      </c>
      <c r="J191" s="1" t="str">
        <f> IF(ISBLANK(B191), "", COUNTIF(Volunteer_Import!F191, "*South Berkeley/Oakland Safeway*"))</f>
        <v/>
      </c>
      <c r="K191" s="1" t="str">
        <f> IF(ISBLANK(B191), "", COUNTIF(Volunteer_Import!F191, "*Southwest Berkeley Berkeley Bowl*"))</f>
        <v/>
      </c>
      <c r="L191" s="1" t="str">
        <f> IF(ISBLANK(B191), "", COUNTIF(Volunteer_Import!F191, "*Other (open to local stores unlisted above)*"))</f>
        <v/>
      </c>
      <c r="M191" s="19" t="str">
        <f> IF(ISBLANK(B191), "", COUNTIF(Volunteer_Import!G191, "*Monday*"))</f>
        <v/>
      </c>
      <c r="N191" s="19" t="str">
        <f> IF(ISBLANK(B191), "", COUNTIF(Volunteer_Import!G191, "*Tuesday*"))</f>
        <v/>
      </c>
      <c r="O191" s="19" t="str">
        <f> IF(ISBLANK(B191), "", COUNTIF(Volunteer_Import!G191, "*Wednesday*"))</f>
        <v/>
      </c>
      <c r="P191" s="19" t="str">
        <f> IF(ISBLANK(B191), "", COUNTIF(Volunteer_Import!G191, "*Thursday*"))</f>
        <v/>
      </c>
      <c r="Q191" s="19" t="str">
        <f> IF(ISBLANK(B191), "", COUNTIF(Volunteer_Import!G191, "*Friday*"))</f>
        <v/>
      </c>
      <c r="R191" s="19" t="str">
        <f> IF(ISBLANK(B191), "", COUNTIF(Volunteer_Import!G191, "*Saturday*"))</f>
        <v/>
      </c>
      <c r="S191" s="19" t="str">
        <f> IF(ISBLANK(B191), "", COUNTIF(Volunteer_Import!G191, "*Sunday*"))</f>
        <v/>
      </c>
      <c r="T191" s="1" t="str">
        <f> IF(ISBLANK(B191), "", COUNTIF(Volunteer_Import!H191, "*6am - 8am*"))</f>
        <v/>
      </c>
      <c r="U191" s="19" t="str">
        <f> IF(ISBLANK(B191), "", COUNTIF(Volunteer_Import!H191, "*8am - 12pm*"))</f>
        <v/>
      </c>
      <c r="V191" s="19" t="str">
        <f> IF(ISBLANK(B191), "", COUNTIF(Volunteer_Import!H191, "*12pm - 3pm*"))</f>
        <v/>
      </c>
      <c r="W191" s="19" t="str">
        <f> IF(ISBLANK(B191), "", COUNTIF(Volunteer_Import!H191, "*3pm - 6pm*"))</f>
        <v/>
      </c>
      <c r="X191" s="19" t="str">
        <f> IF(ISBLANK(B191), "", COUNTIF(Volunteer_Import!H191, "*6pm - 9pm*"))</f>
        <v/>
      </c>
      <c r="Y191" s="19" t="str">
        <f> IF(ISBLANK(B191), "", COUNTIF(Volunteer_Import!H191, "*9pm - 11pm*"))</f>
        <v/>
      </c>
    </row>
    <row r="192">
      <c r="A192" s="1" t="str">
        <f t="array" ref="A192">IF(ISBLANK(B192), "", concatenate("V", ROW()))</f>
        <v/>
      </c>
      <c r="B192" s="1" t="str">
        <f>IFERROR(__xludf.DUMMYFUNCTION(" QUERY(Volunteer_Import!A192:H192, ""Select B"")"),"")</f>
        <v/>
      </c>
      <c r="C192" s="1" t="str">
        <f>IFERROR(__xludf.DUMMYFUNCTION(" IF(ISBLANK(B192), """", QUERY(Volunteer_Import!B192:I192, ""Select C""))"),"")</f>
        <v/>
      </c>
      <c r="D192" s="1" t="str">
        <f>IFERROR(__xludf.DUMMYFUNCTION(" IF(ISBLANK(B192), """", QUERY(Volunteer_Import!B192:I192, ""Select D""))"),"")</f>
        <v/>
      </c>
      <c r="E192" s="1" t="str">
        <f>IFERROR(__xludf.DUMMYFUNCTION(" IF(ISBLANK(B192), """", QUERY(Volunteer_Import!B192:I192, ""Select E""))"),"")</f>
        <v/>
      </c>
      <c r="F192" s="9" t="str">
        <f> IF(ISBLANK(B192), "", COUNTIF(Volunteer_Import!F192, "*Central Berkeley Trader Joe’s*"))</f>
        <v/>
      </c>
      <c r="G192" s="1" t="str">
        <f> IF(ISBLANK(B192), "", COUNTIF(Volunteer_Import!F192, "*North Berkeley Safeway*"))</f>
        <v/>
      </c>
      <c r="H192" s="1" t="str">
        <f> IF(ISBLANK(B192), "", COUNTIF(Volunteer_Import!F192, "*North Berkeley Trader Joe’s*"))</f>
        <v/>
      </c>
      <c r="I192" s="9" t="str">
        <f> IF(ISBLANK(B192), "", COUNTIF(Volunteer_Import!F192, "*South Berkeley Berkeley Bowl*"))</f>
        <v/>
      </c>
      <c r="J192" s="1" t="str">
        <f> IF(ISBLANK(B192), "", COUNTIF(Volunteer_Import!F192, "*South Berkeley/Oakland Safeway*"))</f>
        <v/>
      </c>
      <c r="K192" s="1" t="str">
        <f> IF(ISBLANK(B192), "", COUNTIF(Volunteer_Import!F192, "*Southwest Berkeley Berkeley Bowl*"))</f>
        <v/>
      </c>
      <c r="L192" s="1" t="str">
        <f> IF(ISBLANK(B192), "", COUNTIF(Volunteer_Import!F192, "*Other (open to local stores unlisted above)*"))</f>
        <v/>
      </c>
      <c r="M192" s="19" t="str">
        <f> IF(ISBLANK(B192), "", COUNTIF(Volunteer_Import!G192, "*Monday*"))</f>
        <v/>
      </c>
      <c r="N192" s="19" t="str">
        <f> IF(ISBLANK(B192), "", COUNTIF(Volunteer_Import!G192, "*Tuesday*"))</f>
        <v/>
      </c>
      <c r="O192" s="19" t="str">
        <f> IF(ISBLANK(B192), "", COUNTIF(Volunteer_Import!G192, "*Wednesday*"))</f>
        <v/>
      </c>
      <c r="P192" s="19" t="str">
        <f> IF(ISBLANK(B192), "", COUNTIF(Volunteer_Import!G192, "*Thursday*"))</f>
        <v/>
      </c>
      <c r="Q192" s="19" t="str">
        <f> IF(ISBLANK(B192), "", COUNTIF(Volunteer_Import!G192, "*Friday*"))</f>
        <v/>
      </c>
      <c r="R192" s="19" t="str">
        <f> IF(ISBLANK(B192), "", COUNTIF(Volunteer_Import!G192, "*Saturday*"))</f>
        <v/>
      </c>
      <c r="S192" s="19" t="str">
        <f> IF(ISBLANK(B192), "", COUNTIF(Volunteer_Import!G192, "*Sunday*"))</f>
        <v/>
      </c>
      <c r="T192" s="1" t="str">
        <f> IF(ISBLANK(B192), "", COUNTIF(Volunteer_Import!H192, "*6am - 8am*"))</f>
        <v/>
      </c>
      <c r="U192" s="19" t="str">
        <f> IF(ISBLANK(B192), "", COUNTIF(Volunteer_Import!H192, "*8am - 12pm*"))</f>
        <v/>
      </c>
      <c r="V192" s="19" t="str">
        <f> IF(ISBLANK(B192), "", COUNTIF(Volunteer_Import!H192, "*12pm - 3pm*"))</f>
        <v/>
      </c>
      <c r="W192" s="19" t="str">
        <f> IF(ISBLANK(B192), "", COUNTIF(Volunteer_Import!H192, "*3pm - 6pm*"))</f>
        <v/>
      </c>
      <c r="X192" s="19" t="str">
        <f> IF(ISBLANK(B192), "", COUNTIF(Volunteer_Import!H192, "*6pm - 9pm*"))</f>
        <v/>
      </c>
      <c r="Y192" s="19" t="str">
        <f> IF(ISBLANK(B192), "", COUNTIF(Volunteer_Import!H192, "*9pm - 11pm*"))</f>
        <v/>
      </c>
    </row>
    <row r="193">
      <c r="A193" s="1" t="str">
        <f t="array" ref="A193">IF(ISBLANK(B193), "", concatenate("V", ROW()))</f>
        <v/>
      </c>
      <c r="B193" s="1" t="str">
        <f>IFERROR(__xludf.DUMMYFUNCTION(" QUERY(Volunteer_Import!A193:H193, ""Select B"")"),"")</f>
        <v/>
      </c>
      <c r="C193" s="1" t="str">
        <f>IFERROR(__xludf.DUMMYFUNCTION(" IF(ISBLANK(B193), """", QUERY(Volunteer_Import!B193:I193, ""Select C""))"),"")</f>
        <v/>
      </c>
      <c r="D193" s="1" t="str">
        <f>IFERROR(__xludf.DUMMYFUNCTION(" IF(ISBLANK(B193), """", QUERY(Volunteer_Import!B193:I193, ""Select D""))"),"")</f>
        <v/>
      </c>
      <c r="E193" s="1" t="str">
        <f>IFERROR(__xludf.DUMMYFUNCTION(" IF(ISBLANK(B193), """", QUERY(Volunteer_Import!B193:I193, ""Select E""))"),"")</f>
        <v/>
      </c>
      <c r="F193" s="9" t="str">
        <f> IF(ISBLANK(B193), "", COUNTIF(Volunteer_Import!F193, "*Central Berkeley Trader Joe’s*"))</f>
        <v/>
      </c>
      <c r="G193" s="1" t="str">
        <f> IF(ISBLANK(B193), "", COUNTIF(Volunteer_Import!F193, "*North Berkeley Safeway*"))</f>
        <v/>
      </c>
      <c r="H193" s="1" t="str">
        <f> IF(ISBLANK(B193), "", COUNTIF(Volunteer_Import!F193, "*North Berkeley Trader Joe’s*"))</f>
        <v/>
      </c>
      <c r="I193" s="9" t="str">
        <f> IF(ISBLANK(B193), "", COUNTIF(Volunteer_Import!F193, "*South Berkeley Berkeley Bowl*"))</f>
        <v/>
      </c>
      <c r="J193" s="1" t="str">
        <f> IF(ISBLANK(B193), "", COUNTIF(Volunteer_Import!F193, "*South Berkeley/Oakland Safeway*"))</f>
        <v/>
      </c>
      <c r="K193" s="1" t="str">
        <f> IF(ISBLANK(B193), "", COUNTIF(Volunteer_Import!F193, "*Southwest Berkeley Berkeley Bowl*"))</f>
        <v/>
      </c>
      <c r="L193" s="1" t="str">
        <f> IF(ISBLANK(B193), "", COUNTIF(Volunteer_Import!F193, "*Other (open to local stores unlisted above)*"))</f>
        <v/>
      </c>
      <c r="M193" s="19" t="str">
        <f> IF(ISBLANK(B193), "", COUNTIF(Volunteer_Import!G193, "*Monday*"))</f>
        <v/>
      </c>
      <c r="N193" s="19" t="str">
        <f> IF(ISBLANK(B193), "", COUNTIF(Volunteer_Import!G193, "*Tuesday*"))</f>
        <v/>
      </c>
      <c r="O193" s="19" t="str">
        <f> IF(ISBLANK(B193), "", COUNTIF(Volunteer_Import!G193, "*Wednesday*"))</f>
        <v/>
      </c>
      <c r="P193" s="19" t="str">
        <f> IF(ISBLANK(B193), "", COUNTIF(Volunteer_Import!G193, "*Thursday*"))</f>
        <v/>
      </c>
      <c r="Q193" s="19" t="str">
        <f> IF(ISBLANK(B193), "", COUNTIF(Volunteer_Import!G193, "*Friday*"))</f>
        <v/>
      </c>
      <c r="R193" s="19" t="str">
        <f> IF(ISBLANK(B193), "", COUNTIF(Volunteer_Import!G193, "*Saturday*"))</f>
        <v/>
      </c>
      <c r="S193" s="19" t="str">
        <f> IF(ISBLANK(B193), "", COUNTIF(Volunteer_Import!G193, "*Sunday*"))</f>
        <v/>
      </c>
      <c r="T193" s="1" t="str">
        <f> IF(ISBLANK(B193), "", COUNTIF(Volunteer_Import!H193, "*6am - 8am*"))</f>
        <v/>
      </c>
      <c r="U193" s="19" t="str">
        <f> IF(ISBLANK(B193), "", COUNTIF(Volunteer_Import!H193, "*8am - 12pm*"))</f>
        <v/>
      </c>
      <c r="V193" s="19" t="str">
        <f> IF(ISBLANK(B193), "", COUNTIF(Volunteer_Import!H193, "*12pm - 3pm*"))</f>
        <v/>
      </c>
      <c r="W193" s="19" t="str">
        <f> IF(ISBLANK(B193), "", COUNTIF(Volunteer_Import!H193, "*3pm - 6pm*"))</f>
        <v/>
      </c>
      <c r="X193" s="19" t="str">
        <f> IF(ISBLANK(B193), "", COUNTIF(Volunteer_Import!H193, "*6pm - 9pm*"))</f>
        <v/>
      </c>
      <c r="Y193" s="19" t="str">
        <f> IF(ISBLANK(B193), "", COUNTIF(Volunteer_Import!H193, "*9pm - 11pm*"))</f>
        <v/>
      </c>
    </row>
    <row r="194">
      <c r="A194" s="1" t="str">
        <f t="array" ref="A194">IF(ISBLANK(B194), "", concatenate("V", ROW()))</f>
        <v/>
      </c>
      <c r="B194" s="1" t="str">
        <f>IFERROR(__xludf.DUMMYFUNCTION(" QUERY(Volunteer_Import!A194:H194, ""Select B"")"),"")</f>
        <v/>
      </c>
      <c r="C194" s="1" t="str">
        <f>IFERROR(__xludf.DUMMYFUNCTION(" IF(ISBLANK(B194), """", QUERY(Volunteer_Import!B194:I194, ""Select C""))"),"")</f>
        <v/>
      </c>
      <c r="D194" s="1" t="str">
        <f>IFERROR(__xludf.DUMMYFUNCTION(" IF(ISBLANK(B194), """", QUERY(Volunteer_Import!B194:I194, ""Select D""))"),"")</f>
        <v/>
      </c>
      <c r="E194" s="1" t="str">
        <f>IFERROR(__xludf.DUMMYFUNCTION(" IF(ISBLANK(B194), """", QUERY(Volunteer_Import!B194:I194, ""Select E""))"),"")</f>
        <v/>
      </c>
      <c r="F194" s="9" t="str">
        <f> IF(ISBLANK(B194), "", COUNTIF(Volunteer_Import!F194, "*Central Berkeley Trader Joe’s*"))</f>
        <v/>
      </c>
      <c r="G194" s="1" t="str">
        <f> IF(ISBLANK(B194), "", COUNTIF(Volunteer_Import!F194, "*North Berkeley Safeway*"))</f>
        <v/>
      </c>
      <c r="H194" s="1" t="str">
        <f> IF(ISBLANK(B194), "", COUNTIF(Volunteer_Import!F194, "*North Berkeley Trader Joe’s*"))</f>
        <v/>
      </c>
      <c r="I194" s="9" t="str">
        <f> IF(ISBLANK(B194), "", COUNTIF(Volunteer_Import!F194, "*South Berkeley Berkeley Bowl*"))</f>
        <v/>
      </c>
      <c r="J194" s="1" t="str">
        <f> IF(ISBLANK(B194), "", COUNTIF(Volunteer_Import!F194, "*South Berkeley/Oakland Safeway*"))</f>
        <v/>
      </c>
      <c r="K194" s="1" t="str">
        <f> IF(ISBLANK(B194), "", COUNTIF(Volunteer_Import!F194, "*Southwest Berkeley Berkeley Bowl*"))</f>
        <v/>
      </c>
      <c r="L194" s="1" t="str">
        <f> IF(ISBLANK(B194), "", COUNTIF(Volunteer_Import!F194, "*Other (open to local stores unlisted above)*"))</f>
        <v/>
      </c>
      <c r="M194" s="19" t="str">
        <f> IF(ISBLANK(B194), "", COUNTIF(Volunteer_Import!G194, "*Monday*"))</f>
        <v/>
      </c>
      <c r="N194" s="19" t="str">
        <f> IF(ISBLANK(B194), "", COUNTIF(Volunteer_Import!G194, "*Tuesday*"))</f>
        <v/>
      </c>
      <c r="O194" s="19" t="str">
        <f> IF(ISBLANK(B194), "", COUNTIF(Volunteer_Import!G194, "*Wednesday*"))</f>
        <v/>
      </c>
      <c r="P194" s="19" t="str">
        <f> IF(ISBLANK(B194), "", COUNTIF(Volunteer_Import!G194, "*Thursday*"))</f>
        <v/>
      </c>
      <c r="Q194" s="19" t="str">
        <f> IF(ISBLANK(B194), "", COUNTIF(Volunteer_Import!G194, "*Friday*"))</f>
        <v/>
      </c>
      <c r="R194" s="19" t="str">
        <f> IF(ISBLANK(B194), "", COUNTIF(Volunteer_Import!G194, "*Saturday*"))</f>
        <v/>
      </c>
      <c r="S194" s="19" t="str">
        <f> IF(ISBLANK(B194), "", COUNTIF(Volunteer_Import!G194, "*Sunday*"))</f>
        <v/>
      </c>
      <c r="T194" s="1" t="str">
        <f> IF(ISBLANK(B194), "", COUNTIF(Volunteer_Import!H194, "*6am - 8am*"))</f>
        <v/>
      </c>
      <c r="U194" s="19" t="str">
        <f> IF(ISBLANK(B194), "", COUNTIF(Volunteer_Import!H194, "*8am - 12pm*"))</f>
        <v/>
      </c>
      <c r="V194" s="19" t="str">
        <f> IF(ISBLANK(B194), "", COUNTIF(Volunteer_Import!H194, "*12pm - 3pm*"))</f>
        <v/>
      </c>
      <c r="W194" s="19" t="str">
        <f> IF(ISBLANK(B194), "", COUNTIF(Volunteer_Import!H194, "*3pm - 6pm*"))</f>
        <v/>
      </c>
      <c r="X194" s="19" t="str">
        <f> IF(ISBLANK(B194), "", COUNTIF(Volunteer_Import!H194, "*6pm - 9pm*"))</f>
        <v/>
      </c>
      <c r="Y194" s="19" t="str">
        <f> IF(ISBLANK(B194), "", COUNTIF(Volunteer_Import!H194, "*9pm - 11pm*"))</f>
        <v/>
      </c>
    </row>
    <row r="195">
      <c r="A195" s="1" t="str">
        <f t="array" ref="A195">IF(ISBLANK(B195), "", concatenate("V", ROW()))</f>
        <v/>
      </c>
      <c r="B195" s="1" t="str">
        <f>IFERROR(__xludf.DUMMYFUNCTION(" QUERY(Volunteer_Import!A195:H195, ""Select B"")"),"")</f>
        <v/>
      </c>
      <c r="C195" s="1" t="str">
        <f>IFERROR(__xludf.DUMMYFUNCTION(" IF(ISBLANK(B195), """", QUERY(Volunteer_Import!B195:I195, ""Select C""))"),"")</f>
        <v/>
      </c>
      <c r="D195" s="1" t="str">
        <f>IFERROR(__xludf.DUMMYFUNCTION(" IF(ISBLANK(B195), """", QUERY(Volunteer_Import!B195:I195, ""Select D""))"),"")</f>
        <v/>
      </c>
      <c r="E195" s="1" t="str">
        <f>IFERROR(__xludf.DUMMYFUNCTION(" IF(ISBLANK(B195), """", QUERY(Volunteer_Import!B195:I195, ""Select E""))"),"")</f>
        <v/>
      </c>
      <c r="F195" s="9" t="str">
        <f> IF(ISBLANK(B195), "", COUNTIF(Volunteer_Import!F195, "*Central Berkeley Trader Joe’s*"))</f>
        <v/>
      </c>
      <c r="G195" s="1" t="str">
        <f> IF(ISBLANK(B195), "", COUNTIF(Volunteer_Import!F195, "*North Berkeley Safeway*"))</f>
        <v/>
      </c>
      <c r="H195" s="1" t="str">
        <f> IF(ISBLANK(B195), "", COUNTIF(Volunteer_Import!F195, "*North Berkeley Trader Joe’s*"))</f>
        <v/>
      </c>
      <c r="I195" s="9" t="str">
        <f> IF(ISBLANK(B195), "", COUNTIF(Volunteer_Import!F195, "*South Berkeley Berkeley Bowl*"))</f>
        <v/>
      </c>
      <c r="J195" s="1" t="str">
        <f> IF(ISBLANK(B195), "", COUNTIF(Volunteer_Import!F195, "*South Berkeley/Oakland Safeway*"))</f>
        <v/>
      </c>
      <c r="K195" s="1" t="str">
        <f> IF(ISBLANK(B195), "", COUNTIF(Volunteer_Import!F195, "*Southwest Berkeley Berkeley Bowl*"))</f>
        <v/>
      </c>
      <c r="L195" s="1" t="str">
        <f> IF(ISBLANK(B195), "", COUNTIF(Volunteer_Import!F195, "*Other (open to local stores unlisted above)*"))</f>
        <v/>
      </c>
      <c r="M195" s="19" t="str">
        <f> IF(ISBLANK(B195), "", COUNTIF(Volunteer_Import!G195, "*Monday*"))</f>
        <v/>
      </c>
      <c r="N195" s="19" t="str">
        <f> IF(ISBLANK(B195), "", COUNTIF(Volunteer_Import!G195, "*Tuesday*"))</f>
        <v/>
      </c>
      <c r="O195" s="19" t="str">
        <f> IF(ISBLANK(B195), "", COUNTIF(Volunteer_Import!G195, "*Wednesday*"))</f>
        <v/>
      </c>
      <c r="P195" s="19" t="str">
        <f> IF(ISBLANK(B195), "", COUNTIF(Volunteer_Import!G195, "*Thursday*"))</f>
        <v/>
      </c>
      <c r="Q195" s="19" t="str">
        <f> IF(ISBLANK(B195), "", COUNTIF(Volunteer_Import!G195, "*Friday*"))</f>
        <v/>
      </c>
      <c r="R195" s="19" t="str">
        <f> IF(ISBLANK(B195), "", COUNTIF(Volunteer_Import!G195, "*Saturday*"))</f>
        <v/>
      </c>
      <c r="S195" s="19" t="str">
        <f> IF(ISBLANK(B195), "", COUNTIF(Volunteer_Import!G195, "*Sunday*"))</f>
        <v/>
      </c>
      <c r="T195" s="1" t="str">
        <f> IF(ISBLANK(B195), "", COUNTIF(Volunteer_Import!H195, "*6am - 8am*"))</f>
        <v/>
      </c>
      <c r="U195" s="19" t="str">
        <f> IF(ISBLANK(B195), "", COUNTIF(Volunteer_Import!H195, "*8am - 12pm*"))</f>
        <v/>
      </c>
      <c r="V195" s="19" t="str">
        <f> IF(ISBLANK(B195), "", COUNTIF(Volunteer_Import!H195, "*12pm - 3pm*"))</f>
        <v/>
      </c>
      <c r="W195" s="19" t="str">
        <f> IF(ISBLANK(B195), "", COUNTIF(Volunteer_Import!H195, "*3pm - 6pm*"))</f>
        <v/>
      </c>
      <c r="X195" s="19" t="str">
        <f> IF(ISBLANK(B195), "", COUNTIF(Volunteer_Import!H195, "*6pm - 9pm*"))</f>
        <v/>
      </c>
      <c r="Y195" s="19" t="str">
        <f> IF(ISBLANK(B195), "", COUNTIF(Volunteer_Import!H195, "*9pm - 11pm*"))</f>
        <v/>
      </c>
    </row>
    <row r="196">
      <c r="A196" s="1" t="str">
        <f t="array" ref="A196">IF(ISBLANK(B196), "", concatenate("V", ROW()))</f>
        <v/>
      </c>
      <c r="B196" s="1" t="str">
        <f>IFERROR(__xludf.DUMMYFUNCTION(" QUERY(Volunteer_Import!A196:H196, ""Select B"")"),"")</f>
        <v/>
      </c>
      <c r="C196" s="1" t="str">
        <f>IFERROR(__xludf.DUMMYFUNCTION(" IF(ISBLANK(B196), """", QUERY(Volunteer_Import!B196:I196, ""Select C""))"),"")</f>
        <v/>
      </c>
      <c r="D196" s="1" t="str">
        <f>IFERROR(__xludf.DUMMYFUNCTION(" IF(ISBLANK(B196), """", QUERY(Volunteer_Import!B196:I196, ""Select D""))"),"")</f>
        <v/>
      </c>
      <c r="E196" s="1" t="str">
        <f>IFERROR(__xludf.DUMMYFUNCTION(" IF(ISBLANK(B196), """", QUERY(Volunteer_Import!B196:I196, ""Select E""))"),"")</f>
        <v/>
      </c>
      <c r="F196" s="9" t="str">
        <f> IF(ISBLANK(B196), "", COUNTIF(Volunteer_Import!F196, "*Central Berkeley Trader Joe’s*"))</f>
        <v/>
      </c>
      <c r="G196" s="1" t="str">
        <f> IF(ISBLANK(B196), "", COUNTIF(Volunteer_Import!F196, "*North Berkeley Safeway*"))</f>
        <v/>
      </c>
      <c r="H196" s="1" t="str">
        <f> IF(ISBLANK(B196), "", COUNTIF(Volunteer_Import!F196, "*North Berkeley Trader Joe’s*"))</f>
        <v/>
      </c>
      <c r="I196" s="9" t="str">
        <f> IF(ISBLANK(B196), "", COUNTIF(Volunteer_Import!F196, "*South Berkeley Berkeley Bowl*"))</f>
        <v/>
      </c>
      <c r="J196" s="1" t="str">
        <f> IF(ISBLANK(B196), "", COUNTIF(Volunteer_Import!F196, "*South Berkeley/Oakland Safeway*"))</f>
        <v/>
      </c>
      <c r="K196" s="1" t="str">
        <f> IF(ISBLANK(B196), "", COUNTIF(Volunteer_Import!F196, "*Southwest Berkeley Berkeley Bowl*"))</f>
        <v/>
      </c>
      <c r="L196" s="1" t="str">
        <f> IF(ISBLANK(B196), "", COUNTIF(Volunteer_Import!F196, "*Other (open to local stores unlisted above)*"))</f>
        <v/>
      </c>
      <c r="M196" s="19" t="str">
        <f> IF(ISBLANK(B196), "", COUNTIF(Volunteer_Import!G196, "*Monday*"))</f>
        <v/>
      </c>
      <c r="N196" s="19" t="str">
        <f> IF(ISBLANK(B196), "", COUNTIF(Volunteer_Import!G196, "*Tuesday*"))</f>
        <v/>
      </c>
      <c r="O196" s="19" t="str">
        <f> IF(ISBLANK(B196), "", COUNTIF(Volunteer_Import!G196, "*Wednesday*"))</f>
        <v/>
      </c>
      <c r="P196" s="19" t="str">
        <f> IF(ISBLANK(B196), "", COUNTIF(Volunteer_Import!G196, "*Thursday*"))</f>
        <v/>
      </c>
      <c r="Q196" s="19" t="str">
        <f> IF(ISBLANK(B196), "", COUNTIF(Volunteer_Import!G196, "*Friday*"))</f>
        <v/>
      </c>
      <c r="R196" s="19" t="str">
        <f> IF(ISBLANK(B196), "", COUNTIF(Volunteer_Import!G196, "*Saturday*"))</f>
        <v/>
      </c>
      <c r="S196" s="19" t="str">
        <f> IF(ISBLANK(B196), "", COUNTIF(Volunteer_Import!G196, "*Sunday*"))</f>
        <v/>
      </c>
      <c r="T196" s="1" t="str">
        <f> IF(ISBLANK(B196), "", COUNTIF(Volunteer_Import!H196, "*6am - 8am*"))</f>
        <v/>
      </c>
      <c r="U196" s="19" t="str">
        <f> IF(ISBLANK(B196), "", COUNTIF(Volunteer_Import!H196, "*8am - 12pm*"))</f>
        <v/>
      </c>
      <c r="V196" s="19" t="str">
        <f> IF(ISBLANK(B196), "", COUNTIF(Volunteer_Import!H196, "*12pm - 3pm*"))</f>
        <v/>
      </c>
      <c r="W196" s="19" t="str">
        <f> IF(ISBLANK(B196), "", COUNTIF(Volunteer_Import!H196, "*3pm - 6pm*"))</f>
        <v/>
      </c>
      <c r="X196" s="19" t="str">
        <f> IF(ISBLANK(B196), "", COUNTIF(Volunteer_Import!H196, "*6pm - 9pm*"))</f>
        <v/>
      </c>
      <c r="Y196" s="19" t="str">
        <f> IF(ISBLANK(B196), "", COUNTIF(Volunteer_Import!H196, "*9pm - 11pm*"))</f>
        <v/>
      </c>
    </row>
    <row r="197">
      <c r="A197" s="1" t="str">
        <f t="array" ref="A197">IF(ISBLANK(B197), "", concatenate("V", ROW()))</f>
        <v/>
      </c>
      <c r="B197" s="1" t="str">
        <f>IFERROR(__xludf.DUMMYFUNCTION(" QUERY(Volunteer_Import!A197:H197, ""Select B"")"),"")</f>
        <v/>
      </c>
      <c r="C197" s="1" t="str">
        <f>IFERROR(__xludf.DUMMYFUNCTION(" IF(ISBLANK(B197), """", QUERY(Volunteer_Import!B197:I197, ""Select C""))"),"")</f>
        <v/>
      </c>
      <c r="D197" s="1" t="str">
        <f>IFERROR(__xludf.DUMMYFUNCTION(" IF(ISBLANK(B197), """", QUERY(Volunteer_Import!B197:I197, ""Select D""))"),"")</f>
        <v/>
      </c>
      <c r="E197" s="1" t="str">
        <f>IFERROR(__xludf.DUMMYFUNCTION(" IF(ISBLANK(B197), """", QUERY(Volunteer_Import!B197:I197, ""Select E""))"),"")</f>
        <v/>
      </c>
      <c r="F197" s="9" t="str">
        <f> IF(ISBLANK(B197), "", COUNTIF(Volunteer_Import!F197, "*Central Berkeley Trader Joe’s*"))</f>
        <v/>
      </c>
      <c r="G197" s="1" t="str">
        <f> IF(ISBLANK(B197), "", COUNTIF(Volunteer_Import!F197, "*North Berkeley Safeway*"))</f>
        <v/>
      </c>
      <c r="H197" s="1" t="str">
        <f> IF(ISBLANK(B197), "", COUNTIF(Volunteer_Import!F197, "*North Berkeley Trader Joe’s*"))</f>
        <v/>
      </c>
      <c r="I197" s="9" t="str">
        <f> IF(ISBLANK(B197), "", COUNTIF(Volunteer_Import!F197, "*South Berkeley Berkeley Bowl*"))</f>
        <v/>
      </c>
      <c r="J197" s="1" t="str">
        <f> IF(ISBLANK(B197), "", COUNTIF(Volunteer_Import!F197, "*South Berkeley/Oakland Safeway*"))</f>
        <v/>
      </c>
      <c r="K197" s="1" t="str">
        <f> IF(ISBLANK(B197), "", COUNTIF(Volunteer_Import!F197, "*Southwest Berkeley Berkeley Bowl*"))</f>
        <v/>
      </c>
      <c r="L197" s="1" t="str">
        <f> IF(ISBLANK(B197), "", COUNTIF(Volunteer_Import!F197, "*Other (open to local stores unlisted above)*"))</f>
        <v/>
      </c>
      <c r="M197" s="19" t="str">
        <f> IF(ISBLANK(B197), "", COUNTIF(Volunteer_Import!G197, "*Monday*"))</f>
        <v/>
      </c>
      <c r="N197" s="19" t="str">
        <f> IF(ISBLANK(B197), "", COUNTIF(Volunteer_Import!G197, "*Tuesday*"))</f>
        <v/>
      </c>
      <c r="O197" s="19" t="str">
        <f> IF(ISBLANK(B197), "", COUNTIF(Volunteer_Import!G197, "*Wednesday*"))</f>
        <v/>
      </c>
      <c r="P197" s="19" t="str">
        <f> IF(ISBLANK(B197), "", COUNTIF(Volunteer_Import!G197, "*Thursday*"))</f>
        <v/>
      </c>
      <c r="Q197" s="19" t="str">
        <f> IF(ISBLANK(B197), "", COUNTIF(Volunteer_Import!G197, "*Friday*"))</f>
        <v/>
      </c>
      <c r="R197" s="19" t="str">
        <f> IF(ISBLANK(B197), "", COUNTIF(Volunteer_Import!G197, "*Saturday*"))</f>
        <v/>
      </c>
      <c r="S197" s="19" t="str">
        <f> IF(ISBLANK(B197), "", COUNTIF(Volunteer_Import!G197, "*Sunday*"))</f>
        <v/>
      </c>
      <c r="T197" s="1" t="str">
        <f> IF(ISBLANK(B197), "", COUNTIF(Volunteer_Import!H197, "*6am - 8am*"))</f>
        <v/>
      </c>
      <c r="U197" s="19" t="str">
        <f> IF(ISBLANK(B197), "", COUNTIF(Volunteer_Import!H197, "*8am - 12pm*"))</f>
        <v/>
      </c>
      <c r="V197" s="19" t="str">
        <f> IF(ISBLANK(B197), "", COUNTIF(Volunteer_Import!H197, "*12pm - 3pm*"))</f>
        <v/>
      </c>
      <c r="W197" s="19" t="str">
        <f> IF(ISBLANK(B197), "", COUNTIF(Volunteer_Import!H197, "*3pm - 6pm*"))</f>
        <v/>
      </c>
      <c r="X197" s="19" t="str">
        <f> IF(ISBLANK(B197), "", COUNTIF(Volunteer_Import!H197, "*6pm - 9pm*"))</f>
        <v/>
      </c>
      <c r="Y197" s="19" t="str">
        <f> IF(ISBLANK(B197), "", COUNTIF(Volunteer_Import!H197, "*9pm - 11pm*"))</f>
        <v/>
      </c>
    </row>
    <row r="198">
      <c r="A198" s="1" t="str">
        <f t="array" ref="A198">IF(ISBLANK(B198), "", concatenate("V", ROW()))</f>
        <v/>
      </c>
      <c r="B198" s="1" t="str">
        <f>IFERROR(__xludf.DUMMYFUNCTION(" QUERY(Volunteer_Import!A198:H198, ""Select B"")"),"")</f>
        <v/>
      </c>
      <c r="C198" s="1" t="str">
        <f>IFERROR(__xludf.DUMMYFUNCTION(" IF(ISBLANK(B198), """", QUERY(Volunteer_Import!B198:I198, ""Select C""))"),"")</f>
        <v/>
      </c>
      <c r="D198" s="1" t="str">
        <f>IFERROR(__xludf.DUMMYFUNCTION(" IF(ISBLANK(B198), """", QUERY(Volunteer_Import!B198:I198, ""Select D""))"),"")</f>
        <v/>
      </c>
      <c r="E198" s="1" t="str">
        <f>IFERROR(__xludf.DUMMYFUNCTION(" IF(ISBLANK(B198), """", QUERY(Volunteer_Import!B198:I198, ""Select E""))"),"")</f>
        <v/>
      </c>
      <c r="F198" s="9" t="str">
        <f> IF(ISBLANK(B198), "", COUNTIF(Volunteer_Import!F198, "*Central Berkeley Trader Joe’s*"))</f>
        <v/>
      </c>
      <c r="G198" s="1" t="str">
        <f> IF(ISBLANK(B198), "", COUNTIF(Volunteer_Import!F198, "*North Berkeley Safeway*"))</f>
        <v/>
      </c>
      <c r="H198" s="1" t="str">
        <f> IF(ISBLANK(B198), "", COUNTIF(Volunteer_Import!F198, "*North Berkeley Trader Joe’s*"))</f>
        <v/>
      </c>
      <c r="I198" s="9" t="str">
        <f> IF(ISBLANK(B198), "", COUNTIF(Volunteer_Import!F198, "*South Berkeley Berkeley Bowl*"))</f>
        <v/>
      </c>
      <c r="J198" s="1" t="str">
        <f> IF(ISBLANK(B198), "", COUNTIF(Volunteer_Import!F198, "*South Berkeley/Oakland Safeway*"))</f>
        <v/>
      </c>
      <c r="K198" s="1" t="str">
        <f> IF(ISBLANK(B198), "", COUNTIF(Volunteer_Import!F198, "*Southwest Berkeley Berkeley Bowl*"))</f>
        <v/>
      </c>
      <c r="L198" s="1" t="str">
        <f> IF(ISBLANK(B198), "", COUNTIF(Volunteer_Import!F198, "*Other (open to local stores unlisted above)*"))</f>
        <v/>
      </c>
      <c r="M198" s="19" t="str">
        <f> IF(ISBLANK(B198), "", COUNTIF(Volunteer_Import!G198, "*Monday*"))</f>
        <v/>
      </c>
      <c r="N198" s="19" t="str">
        <f> IF(ISBLANK(B198), "", COUNTIF(Volunteer_Import!G198, "*Tuesday*"))</f>
        <v/>
      </c>
      <c r="O198" s="19" t="str">
        <f> IF(ISBLANK(B198), "", COUNTIF(Volunteer_Import!G198, "*Wednesday*"))</f>
        <v/>
      </c>
      <c r="P198" s="19" t="str">
        <f> IF(ISBLANK(B198), "", COUNTIF(Volunteer_Import!G198, "*Thursday*"))</f>
        <v/>
      </c>
      <c r="Q198" s="19" t="str">
        <f> IF(ISBLANK(B198), "", COUNTIF(Volunteer_Import!G198, "*Friday*"))</f>
        <v/>
      </c>
      <c r="R198" s="19" t="str">
        <f> IF(ISBLANK(B198), "", COUNTIF(Volunteer_Import!G198, "*Saturday*"))</f>
        <v/>
      </c>
      <c r="S198" s="19" t="str">
        <f> IF(ISBLANK(B198), "", COUNTIF(Volunteer_Import!G198, "*Sunday*"))</f>
        <v/>
      </c>
      <c r="T198" s="1" t="str">
        <f> IF(ISBLANK(B198), "", COUNTIF(Volunteer_Import!H198, "*6am - 8am*"))</f>
        <v/>
      </c>
      <c r="U198" s="19" t="str">
        <f> IF(ISBLANK(B198), "", COUNTIF(Volunteer_Import!H198, "*8am - 12pm*"))</f>
        <v/>
      </c>
      <c r="V198" s="19" t="str">
        <f> IF(ISBLANK(B198), "", COUNTIF(Volunteer_Import!H198, "*12pm - 3pm*"))</f>
        <v/>
      </c>
      <c r="W198" s="19" t="str">
        <f> IF(ISBLANK(B198), "", COUNTIF(Volunteer_Import!H198, "*3pm - 6pm*"))</f>
        <v/>
      </c>
      <c r="X198" s="19" t="str">
        <f> IF(ISBLANK(B198), "", COUNTIF(Volunteer_Import!H198, "*6pm - 9pm*"))</f>
        <v/>
      </c>
      <c r="Y198" s="19" t="str">
        <f> IF(ISBLANK(B198), "", COUNTIF(Volunteer_Import!H198, "*9pm - 11pm*"))</f>
        <v/>
      </c>
    </row>
    <row r="199">
      <c r="A199" s="1" t="str">
        <f t="array" ref="A199">IF(ISBLANK(B199), "", concatenate("V", ROW()))</f>
        <v/>
      </c>
      <c r="B199" s="1" t="str">
        <f>IFERROR(__xludf.DUMMYFUNCTION(" QUERY(Volunteer_Import!A199:H199, ""Select B"")"),"")</f>
        <v/>
      </c>
      <c r="C199" s="1" t="str">
        <f>IFERROR(__xludf.DUMMYFUNCTION(" IF(ISBLANK(B199), """", QUERY(Volunteer_Import!B199:I199, ""Select C""))"),"")</f>
        <v/>
      </c>
      <c r="D199" s="1" t="str">
        <f>IFERROR(__xludf.DUMMYFUNCTION(" IF(ISBLANK(B199), """", QUERY(Volunteer_Import!B199:I199, ""Select D""))"),"")</f>
        <v/>
      </c>
      <c r="E199" s="1" t="str">
        <f>IFERROR(__xludf.DUMMYFUNCTION(" IF(ISBLANK(B199), """", QUERY(Volunteer_Import!B199:I199, ""Select E""))"),"")</f>
        <v/>
      </c>
      <c r="F199" s="9" t="str">
        <f> IF(ISBLANK(B199), "", COUNTIF(Volunteer_Import!F199, "*Central Berkeley Trader Joe’s*"))</f>
        <v/>
      </c>
      <c r="G199" s="1" t="str">
        <f> IF(ISBLANK(B199), "", COUNTIF(Volunteer_Import!F199, "*North Berkeley Safeway*"))</f>
        <v/>
      </c>
      <c r="H199" s="1" t="str">
        <f> IF(ISBLANK(B199), "", COUNTIF(Volunteer_Import!F199, "*North Berkeley Trader Joe’s*"))</f>
        <v/>
      </c>
      <c r="I199" s="9" t="str">
        <f> IF(ISBLANK(B199), "", COUNTIF(Volunteer_Import!F199, "*South Berkeley Berkeley Bowl*"))</f>
        <v/>
      </c>
      <c r="J199" s="1" t="str">
        <f> IF(ISBLANK(B199), "", COUNTIF(Volunteer_Import!F199, "*South Berkeley/Oakland Safeway*"))</f>
        <v/>
      </c>
      <c r="K199" s="1" t="str">
        <f> IF(ISBLANK(B199), "", COUNTIF(Volunteer_Import!F199, "*Southwest Berkeley Berkeley Bowl*"))</f>
        <v/>
      </c>
      <c r="L199" s="1" t="str">
        <f> IF(ISBLANK(B199), "", COUNTIF(Volunteer_Import!F199, "*Other (open to local stores unlisted above)*"))</f>
        <v/>
      </c>
      <c r="M199" s="19" t="str">
        <f> IF(ISBLANK(B199), "", COUNTIF(Volunteer_Import!G199, "*Monday*"))</f>
        <v/>
      </c>
      <c r="N199" s="19" t="str">
        <f> IF(ISBLANK(B199), "", COUNTIF(Volunteer_Import!G199, "*Tuesday*"))</f>
        <v/>
      </c>
      <c r="O199" s="19" t="str">
        <f> IF(ISBLANK(B199), "", COUNTIF(Volunteer_Import!G199, "*Wednesday*"))</f>
        <v/>
      </c>
      <c r="P199" s="19" t="str">
        <f> IF(ISBLANK(B199), "", COUNTIF(Volunteer_Import!G199, "*Thursday*"))</f>
        <v/>
      </c>
      <c r="Q199" s="19" t="str">
        <f> IF(ISBLANK(B199), "", COUNTIF(Volunteer_Import!G199, "*Friday*"))</f>
        <v/>
      </c>
      <c r="R199" s="19" t="str">
        <f> IF(ISBLANK(B199), "", COUNTIF(Volunteer_Import!G199, "*Saturday*"))</f>
        <v/>
      </c>
      <c r="S199" s="19" t="str">
        <f> IF(ISBLANK(B199), "", COUNTIF(Volunteer_Import!G199, "*Sunday*"))</f>
        <v/>
      </c>
      <c r="T199" s="1" t="str">
        <f> IF(ISBLANK(B199), "", COUNTIF(Volunteer_Import!H199, "*6am - 8am*"))</f>
        <v/>
      </c>
      <c r="U199" s="19" t="str">
        <f> IF(ISBLANK(B199), "", COUNTIF(Volunteer_Import!H199, "*8am - 12pm*"))</f>
        <v/>
      </c>
      <c r="V199" s="19" t="str">
        <f> IF(ISBLANK(B199), "", COUNTIF(Volunteer_Import!H199, "*12pm - 3pm*"))</f>
        <v/>
      </c>
      <c r="W199" s="19" t="str">
        <f> IF(ISBLANK(B199), "", COUNTIF(Volunteer_Import!H199, "*3pm - 6pm*"))</f>
        <v/>
      </c>
      <c r="X199" s="19" t="str">
        <f> IF(ISBLANK(B199), "", COUNTIF(Volunteer_Import!H199, "*6pm - 9pm*"))</f>
        <v/>
      </c>
      <c r="Y199" s="19" t="str">
        <f> IF(ISBLANK(B199), "", COUNTIF(Volunteer_Import!H199, "*9pm - 11pm*"))</f>
        <v/>
      </c>
    </row>
    <row r="200">
      <c r="A200" s="1" t="str">
        <f t="array" ref="A200">IF(ISBLANK(B200), "", concatenate("V", ROW()))</f>
        <v/>
      </c>
      <c r="B200" s="1" t="str">
        <f>IFERROR(__xludf.DUMMYFUNCTION(" QUERY(Volunteer_Import!A200:H200, ""Select B"")"),"")</f>
        <v/>
      </c>
      <c r="C200" s="1" t="str">
        <f>IFERROR(__xludf.DUMMYFUNCTION(" IF(ISBLANK(B200), """", QUERY(Volunteer_Import!B200:I200, ""Select C""))"),"")</f>
        <v/>
      </c>
      <c r="D200" s="1" t="str">
        <f>IFERROR(__xludf.DUMMYFUNCTION(" IF(ISBLANK(B200), """", QUERY(Volunteer_Import!B200:I200, ""Select D""))"),"")</f>
        <v/>
      </c>
      <c r="E200" s="1" t="str">
        <f>IFERROR(__xludf.DUMMYFUNCTION(" IF(ISBLANK(B200), """", QUERY(Volunteer_Import!B200:I200, ""Select E""))"),"")</f>
        <v/>
      </c>
      <c r="F200" s="9" t="str">
        <f> IF(ISBLANK(B200), "", COUNTIF(Volunteer_Import!F200, "*Central Berkeley Trader Joe’s*"))</f>
        <v/>
      </c>
      <c r="G200" s="1" t="str">
        <f> IF(ISBLANK(B200), "", COUNTIF(Volunteer_Import!F200, "*North Berkeley Safeway*"))</f>
        <v/>
      </c>
      <c r="H200" s="1" t="str">
        <f> IF(ISBLANK(B200), "", COUNTIF(Volunteer_Import!F200, "*North Berkeley Trader Joe’s*"))</f>
        <v/>
      </c>
      <c r="I200" s="9" t="str">
        <f> IF(ISBLANK(B200), "", COUNTIF(Volunteer_Import!F200, "*South Berkeley Berkeley Bowl*"))</f>
        <v/>
      </c>
      <c r="J200" s="1" t="str">
        <f> IF(ISBLANK(B200), "", COUNTIF(Volunteer_Import!F200, "*South Berkeley/Oakland Safeway*"))</f>
        <v/>
      </c>
      <c r="K200" s="1" t="str">
        <f> IF(ISBLANK(B200), "", COUNTIF(Volunteer_Import!F200, "*Southwest Berkeley Berkeley Bowl*"))</f>
        <v/>
      </c>
      <c r="L200" s="1" t="str">
        <f> IF(ISBLANK(B200), "", COUNTIF(Volunteer_Import!F200, "*Other (open to local stores unlisted above)*"))</f>
        <v/>
      </c>
      <c r="M200" s="19" t="str">
        <f> IF(ISBLANK(B200), "", COUNTIF(Volunteer_Import!G200, "*Monday*"))</f>
        <v/>
      </c>
      <c r="N200" s="19" t="str">
        <f> IF(ISBLANK(B200), "", COUNTIF(Volunteer_Import!G200, "*Tuesday*"))</f>
        <v/>
      </c>
      <c r="O200" s="19" t="str">
        <f> IF(ISBLANK(B200), "", COUNTIF(Volunteer_Import!G200, "*Wednesday*"))</f>
        <v/>
      </c>
      <c r="P200" s="19" t="str">
        <f> IF(ISBLANK(B200), "", COUNTIF(Volunteer_Import!G200, "*Thursday*"))</f>
        <v/>
      </c>
      <c r="Q200" s="19" t="str">
        <f> IF(ISBLANK(B200), "", COUNTIF(Volunteer_Import!G200, "*Friday*"))</f>
        <v/>
      </c>
      <c r="R200" s="19" t="str">
        <f> IF(ISBLANK(B200), "", COUNTIF(Volunteer_Import!G200, "*Saturday*"))</f>
        <v/>
      </c>
      <c r="S200" s="19" t="str">
        <f> IF(ISBLANK(B200), "", COUNTIF(Volunteer_Import!G200, "*Sunday*"))</f>
        <v/>
      </c>
      <c r="T200" s="1" t="str">
        <f> IF(ISBLANK(B200), "", COUNTIF(Volunteer_Import!H200, "*6am - 8am*"))</f>
        <v/>
      </c>
      <c r="U200" s="19" t="str">
        <f> IF(ISBLANK(B200), "", COUNTIF(Volunteer_Import!H200, "*8am - 12pm*"))</f>
        <v/>
      </c>
      <c r="V200" s="19" t="str">
        <f> IF(ISBLANK(B200), "", COUNTIF(Volunteer_Import!H200, "*12pm - 3pm*"))</f>
        <v/>
      </c>
      <c r="W200" s="19" t="str">
        <f> IF(ISBLANK(B200), "", COUNTIF(Volunteer_Import!H200, "*3pm - 6pm*"))</f>
        <v/>
      </c>
      <c r="X200" s="19" t="str">
        <f> IF(ISBLANK(B200), "", COUNTIF(Volunteer_Import!H200, "*6pm - 9pm*"))</f>
        <v/>
      </c>
      <c r="Y200" s="19" t="str">
        <f> IF(ISBLANK(B200), "", COUNTIF(Volunteer_Import!H200, "*9pm - 11pm*"))</f>
        <v/>
      </c>
    </row>
    <row r="201">
      <c r="A201" s="1" t="str">
        <f t="array" ref="A201">IF(ISBLANK(B201), "", concatenate("V", ROW()))</f>
        <v/>
      </c>
      <c r="B201" s="1" t="str">
        <f>IFERROR(__xludf.DUMMYFUNCTION(" QUERY(Volunteer_Import!A201:H201, ""Select B"")"),"")</f>
        <v/>
      </c>
      <c r="C201" s="1" t="str">
        <f>IFERROR(__xludf.DUMMYFUNCTION(" IF(ISBLANK(B201), """", QUERY(Volunteer_Import!B201:I201, ""Select C""))"),"")</f>
        <v/>
      </c>
      <c r="D201" s="1" t="str">
        <f>IFERROR(__xludf.DUMMYFUNCTION(" IF(ISBLANK(B201), """", QUERY(Volunteer_Import!B201:I201, ""Select D""))"),"")</f>
        <v/>
      </c>
      <c r="E201" s="1" t="str">
        <f>IFERROR(__xludf.DUMMYFUNCTION(" IF(ISBLANK(B201), """", QUERY(Volunteer_Import!B201:I201, ""Select E""))"),"")</f>
        <v/>
      </c>
      <c r="F201" s="9" t="str">
        <f> IF(ISBLANK(B201), "", COUNTIF(Volunteer_Import!F201, "*Central Berkeley Trader Joe’s*"))</f>
        <v/>
      </c>
      <c r="G201" s="1" t="str">
        <f> IF(ISBLANK(B201), "", COUNTIF(Volunteer_Import!F201, "*North Berkeley Safeway*"))</f>
        <v/>
      </c>
      <c r="H201" s="1" t="str">
        <f> IF(ISBLANK(B201), "", COUNTIF(Volunteer_Import!F201, "*North Berkeley Trader Joe’s*"))</f>
        <v/>
      </c>
      <c r="I201" s="9" t="str">
        <f> IF(ISBLANK(B201), "", COUNTIF(Volunteer_Import!F201, "*South Berkeley Berkeley Bowl*"))</f>
        <v/>
      </c>
      <c r="J201" s="1" t="str">
        <f> IF(ISBLANK(B201), "", COUNTIF(Volunteer_Import!F201, "*South Berkeley/Oakland Safeway*"))</f>
        <v/>
      </c>
      <c r="K201" s="1" t="str">
        <f> IF(ISBLANK(B201), "", COUNTIF(Volunteer_Import!F201, "*Southwest Berkeley Berkeley Bowl*"))</f>
        <v/>
      </c>
      <c r="L201" s="1" t="str">
        <f> IF(ISBLANK(B201), "", COUNTIF(Volunteer_Import!F201, "*Other (open to local stores unlisted above)*"))</f>
        <v/>
      </c>
      <c r="M201" s="19" t="str">
        <f> IF(ISBLANK(B201), "", COUNTIF(Volunteer_Import!G201, "*Monday*"))</f>
        <v/>
      </c>
      <c r="N201" s="19" t="str">
        <f> IF(ISBLANK(B201), "", COUNTIF(Volunteer_Import!G201, "*Tuesday*"))</f>
        <v/>
      </c>
      <c r="O201" s="19" t="str">
        <f> IF(ISBLANK(B201), "", COUNTIF(Volunteer_Import!G201, "*Wednesday*"))</f>
        <v/>
      </c>
      <c r="P201" s="19" t="str">
        <f> IF(ISBLANK(B201), "", COUNTIF(Volunteer_Import!G201, "*Thursday*"))</f>
        <v/>
      </c>
      <c r="Q201" s="19" t="str">
        <f> IF(ISBLANK(B201), "", COUNTIF(Volunteer_Import!G201, "*Friday*"))</f>
        <v/>
      </c>
      <c r="R201" s="19" t="str">
        <f> IF(ISBLANK(B201), "", COUNTIF(Volunteer_Import!G201, "*Saturday*"))</f>
        <v/>
      </c>
      <c r="S201" s="19" t="str">
        <f> IF(ISBLANK(B201), "", COUNTIF(Volunteer_Import!G201, "*Sunday*"))</f>
        <v/>
      </c>
      <c r="T201" s="1" t="str">
        <f> IF(ISBLANK(B201), "", COUNTIF(Volunteer_Import!H201, "*6am - 8am*"))</f>
        <v/>
      </c>
      <c r="U201" s="19" t="str">
        <f> IF(ISBLANK(B201), "", COUNTIF(Volunteer_Import!H201, "*8am - 12pm*"))</f>
        <v/>
      </c>
      <c r="V201" s="19" t="str">
        <f> IF(ISBLANK(B201), "", COUNTIF(Volunteer_Import!H201, "*12pm - 3pm*"))</f>
        <v/>
      </c>
      <c r="W201" s="19" t="str">
        <f> IF(ISBLANK(B201), "", COUNTIF(Volunteer_Import!H201, "*3pm - 6pm*"))</f>
        <v/>
      </c>
      <c r="X201" s="19" t="str">
        <f> IF(ISBLANK(B201), "", COUNTIF(Volunteer_Import!H201, "*6pm - 9pm*"))</f>
        <v/>
      </c>
      <c r="Y201" s="19" t="str">
        <f> IF(ISBLANK(B201), "", COUNTIF(Volunteer_Import!H201, "*9pm - 11pm*"))</f>
        <v/>
      </c>
    </row>
    <row r="202">
      <c r="A202" s="1" t="str">
        <f t="array" ref="A202">IF(ISBLANK(B202), "", concatenate("V", ROW()))</f>
        <v/>
      </c>
      <c r="B202" s="1" t="str">
        <f>IFERROR(__xludf.DUMMYFUNCTION(" QUERY(Volunteer_Import!A202:H202, ""Select B"")"),"")</f>
        <v/>
      </c>
      <c r="C202" s="1" t="str">
        <f>IFERROR(__xludf.DUMMYFUNCTION(" IF(ISBLANK(B202), """", QUERY(Volunteer_Import!B202:I202, ""Select C""))"),"")</f>
        <v/>
      </c>
      <c r="D202" s="1" t="str">
        <f>IFERROR(__xludf.DUMMYFUNCTION(" IF(ISBLANK(B202), """", QUERY(Volunteer_Import!B202:I202, ""Select D""))"),"")</f>
        <v/>
      </c>
      <c r="E202" s="1" t="str">
        <f>IFERROR(__xludf.DUMMYFUNCTION(" IF(ISBLANK(B202), """", QUERY(Volunteer_Import!B202:I202, ""Select E""))"),"")</f>
        <v/>
      </c>
      <c r="F202" s="9" t="str">
        <f> IF(ISBLANK(B202), "", COUNTIF(Volunteer_Import!F202, "*Central Berkeley Trader Joe’s*"))</f>
        <v/>
      </c>
      <c r="G202" s="1" t="str">
        <f> IF(ISBLANK(B202), "", COUNTIF(Volunteer_Import!F202, "*North Berkeley Safeway*"))</f>
        <v/>
      </c>
      <c r="H202" s="1" t="str">
        <f> IF(ISBLANK(B202), "", COUNTIF(Volunteer_Import!F202, "*North Berkeley Trader Joe’s*"))</f>
        <v/>
      </c>
      <c r="I202" s="9" t="str">
        <f> IF(ISBLANK(B202), "", COUNTIF(Volunteer_Import!F202, "*South Berkeley Berkeley Bowl*"))</f>
        <v/>
      </c>
      <c r="J202" s="1" t="str">
        <f> IF(ISBLANK(B202), "", COUNTIF(Volunteer_Import!F202, "*South Berkeley/Oakland Safeway*"))</f>
        <v/>
      </c>
      <c r="K202" s="1" t="str">
        <f> IF(ISBLANK(B202), "", COUNTIF(Volunteer_Import!F202, "*Southwest Berkeley Berkeley Bowl*"))</f>
        <v/>
      </c>
      <c r="L202" s="1" t="str">
        <f> IF(ISBLANK(B202), "", COUNTIF(Volunteer_Import!F202, "*Other (open to local stores unlisted above)*"))</f>
        <v/>
      </c>
      <c r="M202" s="19" t="str">
        <f> IF(ISBLANK(B202), "", COUNTIF(Volunteer_Import!G202, "*Monday*"))</f>
        <v/>
      </c>
      <c r="N202" s="19" t="str">
        <f> IF(ISBLANK(B202), "", COUNTIF(Volunteer_Import!G202, "*Tuesday*"))</f>
        <v/>
      </c>
      <c r="O202" s="19" t="str">
        <f> IF(ISBLANK(B202), "", COUNTIF(Volunteer_Import!G202, "*Wednesday*"))</f>
        <v/>
      </c>
      <c r="P202" s="19" t="str">
        <f> IF(ISBLANK(B202), "", COUNTIF(Volunteer_Import!G202, "*Thursday*"))</f>
        <v/>
      </c>
      <c r="Q202" s="19" t="str">
        <f> IF(ISBLANK(B202), "", COUNTIF(Volunteer_Import!G202, "*Friday*"))</f>
        <v/>
      </c>
      <c r="R202" s="19" t="str">
        <f> IF(ISBLANK(B202), "", COUNTIF(Volunteer_Import!G202, "*Saturday*"))</f>
        <v/>
      </c>
      <c r="S202" s="19" t="str">
        <f> IF(ISBLANK(B202), "", COUNTIF(Volunteer_Import!G202, "*Sunday*"))</f>
        <v/>
      </c>
      <c r="T202" s="1" t="str">
        <f> IF(ISBLANK(B202), "", COUNTIF(Volunteer_Import!H202, "*6am - 8am*"))</f>
        <v/>
      </c>
      <c r="U202" s="19" t="str">
        <f> IF(ISBLANK(B202), "", COUNTIF(Volunteer_Import!H202, "*8am - 12pm*"))</f>
        <v/>
      </c>
      <c r="V202" s="19" t="str">
        <f> IF(ISBLANK(B202), "", COUNTIF(Volunteer_Import!H202, "*12pm - 3pm*"))</f>
        <v/>
      </c>
      <c r="W202" s="19" t="str">
        <f> IF(ISBLANK(B202), "", COUNTIF(Volunteer_Import!H202, "*3pm - 6pm*"))</f>
        <v/>
      </c>
      <c r="X202" s="19" t="str">
        <f> IF(ISBLANK(B202), "", COUNTIF(Volunteer_Import!H202, "*6pm - 9pm*"))</f>
        <v/>
      </c>
      <c r="Y202" s="19" t="str">
        <f> IF(ISBLANK(B202), "", COUNTIF(Volunteer_Import!H202, "*9pm - 11pm*"))</f>
        <v/>
      </c>
    </row>
    <row r="203">
      <c r="A203" s="1" t="str">
        <f t="array" ref="A203">IF(ISBLANK(B203), "", concatenate("V", ROW()))</f>
        <v/>
      </c>
      <c r="B203" s="1" t="str">
        <f>IFERROR(__xludf.DUMMYFUNCTION(" QUERY(Volunteer_Import!A203:H203, ""Select B"")"),"")</f>
        <v/>
      </c>
      <c r="C203" s="1" t="str">
        <f>IFERROR(__xludf.DUMMYFUNCTION(" IF(ISBLANK(B203), """", QUERY(Volunteer_Import!B203:I203, ""Select C""))"),"")</f>
        <v/>
      </c>
      <c r="D203" s="1" t="str">
        <f>IFERROR(__xludf.DUMMYFUNCTION(" IF(ISBLANK(B203), """", QUERY(Volunteer_Import!B203:I203, ""Select D""))"),"")</f>
        <v/>
      </c>
      <c r="E203" s="1" t="str">
        <f>IFERROR(__xludf.DUMMYFUNCTION(" IF(ISBLANK(B203), """", QUERY(Volunteer_Import!B203:I203, ""Select E""))"),"")</f>
        <v/>
      </c>
      <c r="F203" s="9" t="str">
        <f> IF(ISBLANK(B203), "", COUNTIF(Volunteer_Import!F203, "*Central Berkeley Trader Joe’s*"))</f>
        <v/>
      </c>
      <c r="G203" s="1" t="str">
        <f> IF(ISBLANK(B203), "", COUNTIF(Volunteer_Import!F203, "*North Berkeley Safeway*"))</f>
        <v/>
      </c>
      <c r="H203" s="1" t="str">
        <f> IF(ISBLANK(B203), "", COUNTIF(Volunteer_Import!F203, "*North Berkeley Trader Joe’s*"))</f>
        <v/>
      </c>
      <c r="I203" s="9" t="str">
        <f> IF(ISBLANK(B203), "", COUNTIF(Volunteer_Import!F203, "*South Berkeley Berkeley Bowl*"))</f>
        <v/>
      </c>
      <c r="J203" s="1" t="str">
        <f> IF(ISBLANK(B203), "", COUNTIF(Volunteer_Import!F203, "*South Berkeley/Oakland Safeway*"))</f>
        <v/>
      </c>
      <c r="K203" s="1" t="str">
        <f> IF(ISBLANK(B203), "", COUNTIF(Volunteer_Import!F203, "*Southwest Berkeley Berkeley Bowl*"))</f>
        <v/>
      </c>
      <c r="L203" s="1" t="str">
        <f> IF(ISBLANK(B203), "", COUNTIF(Volunteer_Import!F203, "*Other (open to local stores unlisted above)*"))</f>
        <v/>
      </c>
      <c r="M203" s="19" t="str">
        <f> IF(ISBLANK(B203), "", COUNTIF(Volunteer_Import!G203, "*Monday*"))</f>
        <v/>
      </c>
      <c r="N203" s="19" t="str">
        <f> IF(ISBLANK(B203), "", COUNTIF(Volunteer_Import!G203, "*Tuesday*"))</f>
        <v/>
      </c>
      <c r="O203" s="19" t="str">
        <f> IF(ISBLANK(B203), "", COUNTIF(Volunteer_Import!G203, "*Wednesday*"))</f>
        <v/>
      </c>
      <c r="P203" s="19" t="str">
        <f> IF(ISBLANK(B203), "", COUNTIF(Volunteer_Import!G203, "*Thursday*"))</f>
        <v/>
      </c>
      <c r="Q203" s="19" t="str">
        <f> IF(ISBLANK(B203), "", COUNTIF(Volunteer_Import!G203, "*Friday*"))</f>
        <v/>
      </c>
      <c r="R203" s="19" t="str">
        <f> IF(ISBLANK(B203), "", COUNTIF(Volunteer_Import!G203, "*Saturday*"))</f>
        <v/>
      </c>
      <c r="S203" s="19" t="str">
        <f> IF(ISBLANK(B203), "", COUNTIF(Volunteer_Import!G203, "*Sunday*"))</f>
        <v/>
      </c>
      <c r="T203" s="1" t="str">
        <f> IF(ISBLANK(B203), "", COUNTIF(Volunteer_Import!H203, "*6am - 8am*"))</f>
        <v/>
      </c>
      <c r="U203" s="19" t="str">
        <f> IF(ISBLANK(B203), "", COUNTIF(Volunteer_Import!H203, "*8am - 12pm*"))</f>
        <v/>
      </c>
      <c r="V203" s="19" t="str">
        <f> IF(ISBLANK(B203), "", COUNTIF(Volunteer_Import!H203, "*12pm - 3pm*"))</f>
        <v/>
      </c>
      <c r="W203" s="19" t="str">
        <f> IF(ISBLANK(B203), "", COUNTIF(Volunteer_Import!H203, "*3pm - 6pm*"))</f>
        <v/>
      </c>
      <c r="X203" s="19" t="str">
        <f> IF(ISBLANK(B203), "", COUNTIF(Volunteer_Import!H203, "*6pm - 9pm*"))</f>
        <v/>
      </c>
      <c r="Y203" s="19" t="str">
        <f> IF(ISBLANK(B203), "", COUNTIF(Volunteer_Import!H203, "*9pm - 11pm*"))</f>
        <v/>
      </c>
    </row>
    <row r="204">
      <c r="A204" s="1" t="str">
        <f t="array" ref="A204">IF(ISBLANK(B204), "", concatenate("V", ROW()))</f>
        <v/>
      </c>
      <c r="B204" s="1" t="str">
        <f>IFERROR(__xludf.DUMMYFUNCTION(" QUERY(Volunteer_Import!A204:H204, ""Select B"")"),"")</f>
        <v/>
      </c>
      <c r="C204" s="1" t="str">
        <f>IFERROR(__xludf.DUMMYFUNCTION(" IF(ISBLANK(B204), """", QUERY(Volunteer_Import!B204:I204, ""Select C""))"),"")</f>
        <v/>
      </c>
      <c r="D204" s="1" t="str">
        <f>IFERROR(__xludf.DUMMYFUNCTION(" IF(ISBLANK(B204), """", QUERY(Volunteer_Import!B204:I204, ""Select D""))"),"")</f>
        <v/>
      </c>
      <c r="E204" s="1" t="str">
        <f>IFERROR(__xludf.DUMMYFUNCTION(" IF(ISBLANK(B204), """", QUERY(Volunteer_Import!B204:I204, ""Select E""))"),"")</f>
        <v/>
      </c>
      <c r="F204" s="9" t="str">
        <f> IF(ISBLANK(B204), "", COUNTIF(Volunteer_Import!F204, "*Central Berkeley Trader Joe’s*"))</f>
        <v/>
      </c>
      <c r="G204" s="1" t="str">
        <f> IF(ISBLANK(B204), "", COUNTIF(Volunteer_Import!F204, "*North Berkeley Safeway*"))</f>
        <v/>
      </c>
      <c r="H204" s="1" t="str">
        <f> IF(ISBLANK(B204), "", COUNTIF(Volunteer_Import!F204, "*North Berkeley Trader Joe’s*"))</f>
        <v/>
      </c>
      <c r="I204" s="9" t="str">
        <f> IF(ISBLANK(B204), "", COUNTIF(Volunteer_Import!F204, "*South Berkeley Berkeley Bowl*"))</f>
        <v/>
      </c>
      <c r="J204" s="1" t="str">
        <f> IF(ISBLANK(B204), "", COUNTIF(Volunteer_Import!F204, "*South Berkeley/Oakland Safeway*"))</f>
        <v/>
      </c>
      <c r="K204" s="1" t="str">
        <f> IF(ISBLANK(B204), "", COUNTIF(Volunteer_Import!F204, "*Southwest Berkeley Berkeley Bowl*"))</f>
        <v/>
      </c>
      <c r="L204" s="1" t="str">
        <f> IF(ISBLANK(B204), "", COUNTIF(Volunteer_Import!F204, "*Other (open to local stores unlisted above)*"))</f>
        <v/>
      </c>
      <c r="M204" s="19" t="str">
        <f> IF(ISBLANK(B204), "", COUNTIF(Volunteer_Import!G204, "*Monday*"))</f>
        <v/>
      </c>
      <c r="N204" s="19" t="str">
        <f> IF(ISBLANK(B204), "", COUNTIF(Volunteer_Import!G204, "*Tuesday*"))</f>
        <v/>
      </c>
      <c r="O204" s="19" t="str">
        <f> IF(ISBLANK(B204), "", COUNTIF(Volunteer_Import!G204, "*Wednesday*"))</f>
        <v/>
      </c>
      <c r="P204" s="19" t="str">
        <f> IF(ISBLANK(B204), "", COUNTIF(Volunteer_Import!G204, "*Thursday*"))</f>
        <v/>
      </c>
      <c r="Q204" s="19" t="str">
        <f> IF(ISBLANK(B204), "", COUNTIF(Volunteer_Import!G204, "*Friday*"))</f>
        <v/>
      </c>
      <c r="R204" s="19" t="str">
        <f> IF(ISBLANK(B204), "", COUNTIF(Volunteer_Import!G204, "*Saturday*"))</f>
        <v/>
      </c>
      <c r="S204" s="19" t="str">
        <f> IF(ISBLANK(B204), "", COUNTIF(Volunteer_Import!G204, "*Sunday*"))</f>
        <v/>
      </c>
      <c r="T204" s="1" t="str">
        <f> IF(ISBLANK(B204), "", COUNTIF(Volunteer_Import!H204, "*6am - 8am*"))</f>
        <v/>
      </c>
      <c r="U204" s="19" t="str">
        <f> IF(ISBLANK(B204), "", COUNTIF(Volunteer_Import!H204, "*8am - 12pm*"))</f>
        <v/>
      </c>
      <c r="V204" s="19" t="str">
        <f> IF(ISBLANK(B204), "", COUNTIF(Volunteer_Import!H204, "*12pm - 3pm*"))</f>
        <v/>
      </c>
      <c r="W204" s="19" t="str">
        <f> IF(ISBLANK(B204), "", COUNTIF(Volunteer_Import!H204, "*3pm - 6pm*"))</f>
        <v/>
      </c>
      <c r="X204" s="19" t="str">
        <f> IF(ISBLANK(B204), "", COUNTIF(Volunteer_Import!H204, "*6pm - 9pm*"))</f>
        <v/>
      </c>
      <c r="Y204" s="19" t="str">
        <f> IF(ISBLANK(B204), "", COUNTIF(Volunteer_Import!H204, "*9pm - 11pm*"))</f>
        <v/>
      </c>
    </row>
    <row r="205">
      <c r="A205" s="1" t="str">
        <f t="array" ref="A205">IF(ISBLANK(B205), "", concatenate("V", ROW()))</f>
        <v/>
      </c>
      <c r="B205" s="1" t="str">
        <f>IFERROR(__xludf.DUMMYFUNCTION(" QUERY(Volunteer_Import!A205:H205, ""Select B"")"),"")</f>
        <v/>
      </c>
      <c r="C205" s="1" t="str">
        <f>IFERROR(__xludf.DUMMYFUNCTION(" IF(ISBLANK(B205), """", QUERY(Volunteer_Import!B205:I205, ""Select C""))"),"")</f>
        <v/>
      </c>
      <c r="D205" s="1" t="str">
        <f>IFERROR(__xludf.DUMMYFUNCTION(" IF(ISBLANK(B205), """", QUERY(Volunteer_Import!B205:I205, ""Select D""))"),"")</f>
        <v/>
      </c>
      <c r="E205" s="1" t="str">
        <f>IFERROR(__xludf.DUMMYFUNCTION(" IF(ISBLANK(B205), """", QUERY(Volunteer_Import!B205:I205, ""Select E""))"),"")</f>
        <v/>
      </c>
      <c r="F205" s="9" t="str">
        <f> IF(ISBLANK(B205), "", COUNTIF(Volunteer_Import!F205, "*Central Berkeley Trader Joe’s*"))</f>
        <v/>
      </c>
      <c r="G205" s="1" t="str">
        <f> IF(ISBLANK(B205), "", COUNTIF(Volunteer_Import!F205, "*North Berkeley Safeway*"))</f>
        <v/>
      </c>
      <c r="H205" s="1" t="str">
        <f> IF(ISBLANK(B205), "", COUNTIF(Volunteer_Import!F205, "*North Berkeley Trader Joe’s*"))</f>
        <v/>
      </c>
      <c r="I205" s="9" t="str">
        <f> IF(ISBLANK(B205), "", COUNTIF(Volunteer_Import!F205, "*South Berkeley Berkeley Bowl*"))</f>
        <v/>
      </c>
      <c r="J205" s="1" t="str">
        <f> IF(ISBLANK(B205), "", COUNTIF(Volunteer_Import!F205, "*South Berkeley/Oakland Safeway*"))</f>
        <v/>
      </c>
      <c r="K205" s="1" t="str">
        <f> IF(ISBLANK(B205), "", COUNTIF(Volunteer_Import!F205, "*Southwest Berkeley Berkeley Bowl*"))</f>
        <v/>
      </c>
      <c r="L205" s="1" t="str">
        <f> IF(ISBLANK(B205), "", COUNTIF(Volunteer_Import!F205, "*Other (open to local stores unlisted above)*"))</f>
        <v/>
      </c>
      <c r="M205" s="19" t="str">
        <f> IF(ISBLANK(B205), "", COUNTIF(Volunteer_Import!G205, "*Monday*"))</f>
        <v/>
      </c>
      <c r="N205" s="19" t="str">
        <f> IF(ISBLANK(B205), "", COUNTIF(Volunteer_Import!G205, "*Tuesday*"))</f>
        <v/>
      </c>
      <c r="O205" s="19" t="str">
        <f> IF(ISBLANK(B205), "", COUNTIF(Volunteer_Import!G205, "*Wednesday*"))</f>
        <v/>
      </c>
      <c r="P205" s="19" t="str">
        <f> IF(ISBLANK(B205), "", COUNTIF(Volunteer_Import!G205, "*Thursday*"))</f>
        <v/>
      </c>
      <c r="Q205" s="19" t="str">
        <f> IF(ISBLANK(B205), "", COUNTIF(Volunteer_Import!G205, "*Friday*"))</f>
        <v/>
      </c>
      <c r="R205" s="19" t="str">
        <f> IF(ISBLANK(B205), "", COUNTIF(Volunteer_Import!G205, "*Saturday*"))</f>
        <v/>
      </c>
      <c r="S205" s="19" t="str">
        <f> IF(ISBLANK(B205), "", COUNTIF(Volunteer_Import!G205, "*Sunday*"))</f>
        <v/>
      </c>
      <c r="T205" s="1" t="str">
        <f> IF(ISBLANK(B205), "", COUNTIF(Volunteer_Import!H205, "*6am - 8am*"))</f>
        <v/>
      </c>
      <c r="U205" s="19" t="str">
        <f> IF(ISBLANK(B205), "", COUNTIF(Volunteer_Import!H205, "*8am - 12pm*"))</f>
        <v/>
      </c>
      <c r="V205" s="19" t="str">
        <f> IF(ISBLANK(B205), "", COUNTIF(Volunteer_Import!H205, "*12pm - 3pm*"))</f>
        <v/>
      </c>
      <c r="W205" s="19" t="str">
        <f> IF(ISBLANK(B205), "", COUNTIF(Volunteer_Import!H205, "*3pm - 6pm*"))</f>
        <v/>
      </c>
      <c r="X205" s="19" t="str">
        <f> IF(ISBLANK(B205), "", COUNTIF(Volunteer_Import!H205, "*6pm - 9pm*"))</f>
        <v/>
      </c>
      <c r="Y205" s="19" t="str">
        <f> IF(ISBLANK(B205), "", COUNTIF(Volunteer_Import!H205, "*9pm - 11pm*"))</f>
        <v/>
      </c>
    </row>
    <row r="206">
      <c r="A206" s="1" t="str">
        <f t="array" ref="A206">IF(ISBLANK(B206), "", concatenate("V", ROW()))</f>
        <v/>
      </c>
      <c r="B206" s="1" t="str">
        <f>IFERROR(__xludf.DUMMYFUNCTION(" QUERY(Volunteer_Import!A206:H206, ""Select B"")"),"")</f>
        <v/>
      </c>
      <c r="C206" s="1" t="str">
        <f>IFERROR(__xludf.DUMMYFUNCTION(" IF(ISBLANK(B206), """", QUERY(Volunteer_Import!B206:I206, ""Select C""))"),"")</f>
        <v/>
      </c>
      <c r="D206" s="1" t="str">
        <f>IFERROR(__xludf.DUMMYFUNCTION(" IF(ISBLANK(B206), """", QUERY(Volunteer_Import!B206:I206, ""Select D""))"),"")</f>
        <v/>
      </c>
      <c r="E206" s="1" t="str">
        <f>IFERROR(__xludf.DUMMYFUNCTION(" IF(ISBLANK(B206), """", QUERY(Volunteer_Import!B206:I206, ""Select E""))"),"")</f>
        <v/>
      </c>
      <c r="F206" s="9" t="str">
        <f> IF(ISBLANK(B206), "", COUNTIF(Volunteer_Import!F206, "*Central Berkeley Trader Joe’s*"))</f>
        <v/>
      </c>
      <c r="G206" s="1" t="str">
        <f> IF(ISBLANK(B206), "", COUNTIF(Volunteer_Import!F206, "*North Berkeley Safeway*"))</f>
        <v/>
      </c>
      <c r="H206" s="1" t="str">
        <f> IF(ISBLANK(B206), "", COUNTIF(Volunteer_Import!F206, "*North Berkeley Trader Joe’s*"))</f>
        <v/>
      </c>
      <c r="I206" s="9" t="str">
        <f> IF(ISBLANK(B206), "", COUNTIF(Volunteer_Import!F206, "*South Berkeley Berkeley Bowl*"))</f>
        <v/>
      </c>
      <c r="J206" s="1" t="str">
        <f> IF(ISBLANK(B206), "", COUNTIF(Volunteer_Import!F206, "*South Berkeley/Oakland Safeway*"))</f>
        <v/>
      </c>
      <c r="K206" s="1" t="str">
        <f> IF(ISBLANK(B206), "", COUNTIF(Volunteer_Import!F206, "*Southwest Berkeley Berkeley Bowl*"))</f>
        <v/>
      </c>
      <c r="L206" s="1" t="str">
        <f> IF(ISBLANK(B206), "", COUNTIF(Volunteer_Import!F206, "*Other (open to local stores unlisted above)*"))</f>
        <v/>
      </c>
      <c r="M206" s="19" t="str">
        <f> IF(ISBLANK(B206), "", COUNTIF(Volunteer_Import!G206, "*Monday*"))</f>
        <v/>
      </c>
      <c r="N206" s="19" t="str">
        <f> IF(ISBLANK(B206), "", COUNTIF(Volunteer_Import!G206, "*Tuesday*"))</f>
        <v/>
      </c>
      <c r="O206" s="19" t="str">
        <f> IF(ISBLANK(B206), "", COUNTIF(Volunteer_Import!G206, "*Wednesday*"))</f>
        <v/>
      </c>
      <c r="P206" s="19" t="str">
        <f> IF(ISBLANK(B206), "", COUNTIF(Volunteer_Import!G206, "*Thursday*"))</f>
        <v/>
      </c>
      <c r="Q206" s="19" t="str">
        <f> IF(ISBLANK(B206), "", COUNTIF(Volunteer_Import!G206, "*Friday*"))</f>
        <v/>
      </c>
      <c r="R206" s="19" t="str">
        <f> IF(ISBLANK(B206), "", COUNTIF(Volunteer_Import!G206, "*Saturday*"))</f>
        <v/>
      </c>
      <c r="S206" s="19" t="str">
        <f> IF(ISBLANK(B206), "", COUNTIF(Volunteer_Import!G206, "*Sunday*"))</f>
        <v/>
      </c>
      <c r="T206" s="1" t="str">
        <f> IF(ISBLANK(B206), "", COUNTIF(Volunteer_Import!H206, "*6am - 8am*"))</f>
        <v/>
      </c>
      <c r="U206" s="19" t="str">
        <f> IF(ISBLANK(B206), "", COUNTIF(Volunteer_Import!H206, "*8am - 12pm*"))</f>
        <v/>
      </c>
      <c r="V206" s="19" t="str">
        <f> IF(ISBLANK(B206), "", COUNTIF(Volunteer_Import!H206, "*12pm - 3pm*"))</f>
        <v/>
      </c>
      <c r="W206" s="19" t="str">
        <f> IF(ISBLANK(B206), "", COUNTIF(Volunteer_Import!H206, "*3pm - 6pm*"))</f>
        <v/>
      </c>
      <c r="X206" s="19" t="str">
        <f> IF(ISBLANK(B206), "", COUNTIF(Volunteer_Import!H206, "*6pm - 9pm*"))</f>
        <v/>
      </c>
      <c r="Y206" s="19" t="str">
        <f> IF(ISBLANK(B206), "", COUNTIF(Volunteer_Import!H206, "*9pm - 11pm*"))</f>
        <v/>
      </c>
    </row>
    <row r="207">
      <c r="A207" s="1" t="str">
        <f t="array" ref="A207">IF(ISBLANK(B207), "", concatenate("V", ROW()))</f>
        <v/>
      </c>
      <c r="B207" s="1" t="str">
        <f>IFERROR(__xludf.DUMMYFUNCTION(" QUERY(Volunteer_Import!A207:H207, ""Select B"")"),"")</f>
        <v/>
      </c>
      <c r="C207" s="1" t="str">
        <f>IFERROR(__xludf.DUMMYFUNCTION(" IF(ISBLANK(B207), """", QUERY(Volunteer_Import!B207:I207, ""Select C""))"),"")</f>
        <v/>
      </c>
      <c r="D207" s="1" t="str">
        <f>IFERROR(__xludf.DUMMYFUNCTION(" IF(ISBLANK(B207), """", QUERY(Volunteer_Import!B207:I207, ""Select D""))"),"")</f>
        <v/>
      </c>
      <c r="E207" s="1" t="str">
        <f>IFERROR(__xludf.DUMMYFUNCTION(" IF(ISBLANK(B207), """", QUERY(Volunteer_Import!B207:I207, ""Select E""))"),"")</f>
        <v/>
      </c>
      <c r="F207" s="9" t="str">
        <f> IF(ISBLANK(B207), "", COUNTIF(Volunteer_Import!F207, "*Central Berkeley Trader Joe’s*"))</f>
        <v/>
      </c>
      <c r="G207" s="1" t="str">
        <f> IF(ISBLANK(B207), "", COUNTIF(Volunteer_Import!F207, "*North Berkeley Safeway*"))</f>
        <v/>
      </c>
      <c r="H207" s="1" t="str">
        <f> IF(ISBLANK(B207), "", COUNTIF(Volunteer_Import!F207, "*North Berkeley Trader Joe’s*"))</f>
        <v/>
      </c>
      <c r="I207" s="9" t="str">
        <f> IF(ISBLANK(B207), "", COUNTIF(Volunteer_Import!F207, "*South Berkeley Berkeley Bowl*"))</f>
        <v/>
      </c>
      <c r="J207" s="1" t="str">
        <f> IF(ISBLANK(B207), "", COUNTIF(Volunteer_Import!F207, "*South Berkeley/Oakland Safeway*"))</f>
        <v/>
      </c>
      <c r="K207" s="1" t="str">
        <f> IF(ISBLANK(B207), "", COUNTIF(Volunteer_Import!F207, "*Southwest Berkeley Berkeley Bowl*"))</f>
        <v/>
      </c>
      <c r="L207" s="1" t="str">
        <f> IF(ISBLANK(B207), "", COUNTIF(Volunteer_Import!F207, "*Other (open to local stores unlisted above)*"))</f>
        <v/>
      </c>
      <c r="M207" s="19" t="str">
        <f> IF(ISBLANK(B207), "", COUNTIF(Volunteer_Import!G207, "*Monday*"))</f>
        <v/>
      </c>
      <c r="N207" s="19" t="str">
        <f> IF(ISBLANK(B207), "", COUNTIF(Volunteer_Import!G207, "*Tuesday*"))</f>
        <v/>
      </c>
      <c r="O207" s="19" t="str">
        <f> IF(ISBLANK(B207), "", COUNTIF(Volunteer_Import!G207, "*Wednesday*"))</f>
        <v/>
      </c>
      <c r="P207" s="19" t="str">
        <f> IF(ISBLANK(B207), "", COUNTIF(Volunteer_Import!G207, "*Thursday*"))</f>
        <v/>
      </c>
      <c r="Q207" s="19" t="str">
        <f> IF(ISBLANK(B207), "", COUNTIF(Volunteer_Import!G207, "*Friday*"))</f>
        <v/>
      </c>
      <c r="R207" s="19" t="str">
        <f> IF(ISBLANK(B207), "", COUNTIF(Volunteer_Import!G207, "*Saturday*"))</f>
        <v/>
      </c>
      <c r="S207" s="19" t="str">
        <f> IF(ISBLANK(B207), "", COUNTIF(Volunteer_Import!G207, "*Sunday*"))</f>
        <v/>
      </c>
      <c r="T207" s="1" t="str">
        <f> IF(ISBLANK(B207), "", COUNTIF(Volunteer_Import!H207, "*6am - 8am*"))</f>
        <v/>
      </c>
      <c r="U207" s="19" t="str">
        <f> IF(ISBLANK(B207), "", COUNTIF(Volunteer_Import!H207, "*8am - 12pm*"))</f>
        <v/>
      </c>
      <c r="V207" s="19" t="str">
        <f> IF(ISBLANK(B207), "", COUNTIF(Volunteer_Import!H207, "*12pm - 3pm*"))</f>
        <v/>
      </c>
      <c r="W207" s="19" t="str">
        <f> IF(ISBLANK(B207), "", COUNTIF(Volunteer_Import!H207, "*3pm - 6pm*"))</f>
        <v/>
      </c>
      <c r="X207" s="19" t="str">
        <f> IF(ISBLANK(B207), "", COUNTIF(Volunteer_Import!H207, "*6pm - 9pm*"))</f>
        <v/>
      </c>
      <c r="Y207" s="19" t="str">
        <f> IF(ISBLANK(B207), "", COUNTIF(Volunteer_Import!H207, "*9pm - 11pm*"))</f>
        <v/>
      </c>
    </row>
    <row r="208">
      <c r="A208" s="1" t="str">
        <f t="array" ref="A208">IF(ISBLANK(B208), "", concatenate("V", ROW()))</f>
        <v/>
      </c>
      <c r="B208" s="1" t="str">
        <f>IFERROR(__xludf.DUMMYFUNCTION(" QUERY(Volunteer_Import!A208:H208, ""Select B"")"),"")</f>
        <v/>
      </c>
      <c r="C208" s="1" t="str">
        <f>IFERROR(__xludf.DUMMYFUNCTION(" IF(ISBLANK(B208), """", QUERY(Volunteer_Import!B208:I208, ""Select C""))"),"")</f>
        <v/>
      </c>
      <c r="D208" s="1" t="str">
        <f>IFERROR(__xludf.DUMMYFUNCTION(" IF(ISBLANK(B208), """", QUERY(Volunteer_Import!B208:I208, ""Select D""))"),"")</f>
        <v/>
      </c>
      <c r="E208" s="1" t="str">
        <f>IFERROR(__xludf.DUMMYFUNCTION(" IF(ISBLANK(B208), """", QUERY(Volunteer_Import!B208:I208, ""Select E""))"),"")</f>
        <v/>
      </c>
      <c r="F208" s="9" t="str">
        <f> IF(ISBLANK(B208), "", COUNTIF(Volunteer_Import!F208, "*Central Berkeley Trader Joe’s*"))</f>
        <v/>
      </c>
      <c r="G208" s="1" t="str">
        <f> IF(ISBLANK(B208), "", COUNTIF(Volunteer_Import!F208, "*North Berkeley Safeway*"))</f>
        <v/>
      </c>
      <c r="H208" s="1" t="str">
        <f> IF(ISBLANK(B208), "", COUNTIF(Volunteer_Import!F208, "*North Berkeley Trader Joe’s*"))</f>
        <v/>
      </c>
      <c r="I208" s="9" t="str">
        <f> IF(ISBLANK(B208), "", COUNTIF(Volunteer_Import!F208, "*South Berkeley Berkeley Bowl*"))</f>
        <v/>
      </c>
      <c r="J208" s="1" t="str">
        <f> IF(ISBLANK(B208), "", COUNTIF(Volunteer_Import!F208, "*South Berkeley/Oakland Safeway*"))</f>
        <v/>
      </c>
      <c r="K208" s="1" t="str">
        <f> IF(ISBLANK(B208), "", COUNTIF(Volunteer_Import!F208, "*Southwest Berkeley Berkeley Bowl*"))</f>
        <v/>
      </c>
      <c r="L208" s="1" t="str">
        <f> IF(ISBLANK(B208), "", COUNTIF(Volunteer_Import!F208, "*Other (open to local stores unlisted above)*"))</f>
        <v/>
      </c>
      <c r="M208" s="19" t="str">
        <f> IF(ISBLANK(B208), "", COUNTIF(Volunteer_Import!G208, "*Monday*"))</f>
        <v/>
      </c>
      <c r="N208" s="19" t="str">
        <f> IF(ISBLANK(B208), "", COUNTIF(Volunteer_Import!G208, "*Tuesday*"))</f>
        <v/>
      </c>
      <c r="O208" s="19" t="str">
        <f> IF(ISBLANK(B208), "", COUNTIF(Volunteer_Import!G208, "*Wednesday*"))</f>
        <v/>
      </c>
      <c r="P208" s="19" t="str">
        <f> IF(ISBLANK(B208), "", COUNTIF(Volunteer_Import!G208, "*Thursday*"))</f>
        <v/>
      </c>
      <c r="Q208" s="19" t="str">
        <f> IF(ISBLANK(B208), "", COUNTIF(Volunteer_Import!G208, "*Friday*"))</f>
        <v/>
      </c>
      <c r="R208" s="19" t="str">
        <f> IF(ISBLANK(B208), "", COUNTIF(Volunteer_Import!G208, "*Saturday*"))</f>
        <v/>
      </c>
      <c r="S208" s="19" t="str">
        <f> IF(ISBLANK(B208), "", COUNTIF(Volunteer_Import!G208, "*Sunday*"))</f>
        <v/>
      </c>
      <c r="T208" s="1" t="str">
        <f> IF(ISBLANK(B208), "", COUNTIF(Volunteer_Import!H208, "*6am - 8am*"))</f>
        <v/>
      </c>
      <c r="U208" s="19" t="str">
        <f> IF(ISBLANK(B208), "", COUNTIF(Volunteer_Import!H208, "*8am - 12pm*"))</f>
        <v/>
      </c>
      <c r="V208" s="19" t="str">
        <f> IF(ISBLANK(B208), "", COUNTIF(Volunteer_Import!H208, "*12pm - 3pm*"))</f>
        <v/>
      </c>
      <c r="W208" s="19" t="str">
        <f> IF(ISBLANK(B208), "", COUNTIF(Volunteer_Import!H208, "*3pm - 6pm*"))</f>
        <v/>
      </c>
      <c r="X208" s="19" t="str">
        <f> IF(ISBLANK(B208), "", COUNTIF(Volunteer_Import!H208, "*6pm - 9pm*"))</f>
        <v/>
      </c>
      <c r="Y208" s="19" t="str">
        <f> IF(ISBLANK(B208), "", COUNTIF(Volunteer_Import!H208, "*9pm - 11pm*"))</f>
        <v/>
      </c>
    </row>
    <row r="209">
      <c r="A209" s="1" t="str">
        <f t="array" ref="A209">IF(ISBLANK(B209), "", concatenate("V", ROW()))</f>
        <v/>
      </c>
      <c r="B209" s="1" t="str">
        <f>IFERROR(__xludf.DUMMYFUNCTION(" QUERY(Volunteer_Import!A209:H209, ""Select B"")"),"")</f>
        <v/>
      </c>
      <c r="C209" s="1" t="str">
        <f>IFERROR(__xludf.DUMMYFUNCTION(" IF(ISBLANK(B209), """", QUERY(Volunteer_Import!B209:I209, ""Select C""))"),"")</f>
        <v/>
      </c>
      <c r="D209" s="1" t="str">
        <f>IFERROR(__xludf.DUMMYFUNCTION(" IF(ISBLANK(B209), """", QUERY(Volunteer_Import!B209:I209, ""Select D""))"),"")</f>
        <v/>
      </c>
      <c r="E209" s="1" t="str">
        <f>IFERROR(__xludf.DUMMYFUNCTION(" IF(ISBLANK(B209), """", QUERY(Volunteer_Import!B209:I209, ""Select E""))"),"")</f>
        <v/>
      </c>
      <c r="F209" s="9" t="str">
        <f> IF(ISBLANK(B209), "", COUNTIF(Volunteer_Import!F209, "*Central Berkeley Trader Joe’s*"))</f>
        <v/>
      </c>
      <c r="G209" s="1" t="str">
        <f> IF(ISBLANK(B209), "", COUNTIF(Volunteer_Import!F209, "*North Berkeley Safeway*"))</f>
        <v/>
      </c>
      <c r="H209" s="1" t="str">
        <f> IF(ISBLANK(B209), "", COUNTIF(Volunteer_Import!F209, "*North Berkeley Trader Joe’s*"))</f>
        <v/>
      </c>
      <c r="I209" s="9" t="str">
        <f> IF(ISBLANK(B209), "", COUNTIF(Volunteer_Import!F209, "*South Berkeley Berkeley Bowl*"))</f>
        <v/>
      </c>
      <c r="J209" s="1" t="str">
        <f> IF(ISBLANK(B209), "", COUNTIF(Volunteer_Import!F209, "*South Berkeley/Oakland Safeway*"))</f>
        <v/>
      </c>
      <c r="K209" s="1" t="str">
        <f> IF(ISBLANK(B209), "", COUNTIF(Volunteer_Import!F209, "*Southwest Berkeley Berkeley Bowl*"))</f>
        <v/>
      </c>
      <c r="L209" s="1" t="str">
        <f> IF(ISBLANK(B209), "", COUNTIF(Volunteer_Import!F209, "*Other (open to local stores unlisted above)*"))</f>
        <v/>
      </c>
      <c r="M209" s="19" t="str">
        <f> IF(ISBLANK(B209), "", COUNTIF(Volunteer_Import!G209, "*Monday*"))</f>
        <v/>
      </c>
      <c r="N209" s="19" t="str">
        <f> IF(ISBLANK(B209), "", COUNTIF(Volunteer_Import!G209, "*Tuesday*"))</f>
        <v/>
      </c>
      <c r="O209" s="19" t="str">
        <f> IF(ISBLANK(B209), "", COUNTIF(Volunteer_Import!G209, "*Wednesday*"))</f>
        <v/>
      </c>
      <c r="P209" s="19" t="str">
        <f> IF(ISBLANK(B209), "", COUNTIF(Volunteer_Import!G209, "*Thursday*"))</f>
        <v/>
      </c>
      <c r="Q209" s="19" t="str">
        <f> IF(ISBLANK(B209), "", COUNTIF(Volunteer_Import!G209, "*Friday*"))</f>
        <v/>
      </c>
      <c r="R209" s="19" t="str">
        <f> IF(ISBLANK(B209), "", COUNTIF(Volunteer_Import!G209, "*Saturday*"))</f>
        <v/>
      </c>
      <c r="S209" s="19" t="str">
        <f> IF(ISBLANK(B209), "", COUNTIF(Volunteer_Import!G209, "*Sunday*"))</f>
        <v/>
      </c>
      <c r="T209" s="1" t="str">
        <f> IF(ISBLANK(B209), "", COUNTIF(Volunteer_Import!H209, "*6am - 8am*"))</f>
        <v/>
      </c>
      <c r="U209" s="19" t="str">
        <f> IF(ISBLANK(B209), "", COUNTIF(Volunteer_Import!H209, "*8am - 12pm*"))</f>
        <v/>
      </c>
      <c r="V209" s="19" t="str">
        <f> IF(ISBLANK(B209), "", COUNTIF(Volunteer_Import!H209, "*12pm - 3pm*"))</f>
        <v/>
      </c>
      <c r="W209" s="19" t="str">
        <f> IF(ISBLANK(B209), "", COUNTIF(Volunteer_Import!H209, "*3pm - 6pm*"))</f>
        <v/>
      </c>
      <c r="X209" s="19" t="str">
        <f> IF(ISBLANK(B209), "", COUNTIF(Volunteer_Import!H209, "*6pm - 9pm*"))</f>
        <v/>
      </c>
      <c r="Y209" s="19" t="str">
        <f> IF(ISBLANK(B209), "", COUNTIF(Volunteer_Import!H209, "*9pm - 11pm*"))</f>
        <v/>
      </c>
    </row>
    <row r="210">
      <c r="A210" s="1" t="str">
        <f t="array" ref="A210">IF(ISBLANK(B210), "", concatenate("V", ROW()))</f>
        <v/>
      </c>
      <c r="B210" s="1" t="str">
        <f>IFERROR(__xludf.DUMMYFUNCTION(" QUERY(Volunteer_Import!A210:H210, ""Select B"")"),"")</f>
        <v/>
      </c>
      <c r="C210" s="1" t="str">
        <f>IFERROR(__xludf.DUMMYFUNCTION(" IF(ISBLANK(B210), """", QUERY(Volunteer_Import!B210:I210, ""Select C""))"),"")</f>
        <v/>
      </c>
      <c r="D210" s="1" t="str">
        <f>IFERROR(__xludf.DUMMYFUNCTION(" IF(ISBLANK(B210), """", QUERY(Volunteer_Import!B210:I210, ""Select D""))"),"")</f>
        <v/>
      </c>
      <c r="E210" s="1" t="str">
        <f>IFERROR(__xludf.DUMMYFUNCTION(" IF(ISBLANK(B210), """", QUERY(Volunteer_Import!B210:I210, ""Select E""))"),"")</f>
        <v/>
      </c>
      <c r="F210" s="9" t="str">
        <f> IF(ISBLANK(B210), "", COUNTIF(Volunteer_Import!F210, "*Central Berkeley Trader Joe’s*"))</f>
        <v/>
      </c>
      <c r="G210" s="1" t="str">
        <f> IF(ISBLANK(B210), "", COUNTIF(Volunteer_Import!F210, "*North Berkeley Safeway*"))</f>
        <v/>
      </c>
      <c r="H210" s="1" t="str">
        <f> IF(ISBLANK(B210), "", COUNTIF(Volunteer_Import!F210, "*North Berkeley Trader Joe’s*"))</f>
        <v/>
      </c>
      <c r="I210" s="9" t="str">
        <f> IF(ISBLANK(B210), "", COUNTIF(Volunteer_Import!F210, "*South Berkeley Berkeley Bowl*"))</f>
        <v/>
      </c>
      <c r="J210" s="1" t="str">
        <f> IF(ISBLANK(B210), "", COUNTIF(Volunteer_Import!F210, "*South Berkeley/Oakland Safeway*"))</f>
        <v/>
      </c>
      <c r="K210" s="1" t="str">
        <f> IF(ISBLANK(B210), "", COUNTIF(Volunteer_Import!F210, "*Southwest Berkeley Berkeley Bowl*"))</f>
        <v/>
      </c>
      <c r="L210" s="1" t="str">
        <f> IF(ISBLANK(B210), "", COUNTIF(Volunteer_Import!F210, "*Other (open to local stores unlisted above)*"))</f>
        <v/>
      </c>
      <c r="M210" s="19" t="str">
        <f> IF(ISBLANK(B210), "", COUNTIF(Volunteer_Import!G210, "*Monday*"))</f>
        <v/>
      </c>
      <c r="N210" s="19" t="str">
        <f> IF(ISBLANK(B210), "", COUNTIF(Volunteer_Import!G210, "*Tuesday*"))</f>
        <v/>
      </c>
      <c r="O210" s="19" t="str">
        <f> IF(ISBLANK(B210), "", COUNTIF(Volunteer_Import!G210, "*Wednesday*"))</f>
        <v/>
      </c>
      <c r="P210" s="19" t="str">
        <f> IF(ISBLANK(B210), "", COUNTIF(Volunteer_Import!G210, "*Thursday*"))</f>
        <v/>
      </c>
      <c r="Q210" s="19" t="str">
        <f> IF(ISBLANK(B210), "", COUNTIF(Volunteer_Import!G210, "*Friday*"))</f>
        <v/>
      </c>
      <c r="R210" s="19" t="str">
        <f> IF(ISBLANK(B210), "", COUNTIF(Volunteer_Import!G210, "*Saturday*"))</f>
        <v/>
      </c>
      <c r="S210" s="19" t="str">
        <f> IF(ISBLANK(B210), "", COUNTIF(Volunteer_Import!G210, "*Sunday*"))</f>
        <v/>
      </c>
      <c r="T210" s="1" t="str">
        <f> IF(ISBLANK(B210), "", COUNTIF(Volunteer_Import!H210, "*6am - 8am*"))</f>
        <v/>
      </c>
      <c r="U210" s="19" t="str">
        <f> IF(ISBLANK(B210), "", COUNTIF(Volunteer_Import!H210, "*8am - 12pm*"))</f>
        <v/>
      </c>
      <c r="V210" s="19" t="str">
        <f> IF(ISBLANK(B210), "", COUNTIF(Volunteer_Import!H210, "*12pm - 3pm*"))</f>
        <v/>
      </c>
      <c r="W210" s="19" t="str">
        <f> IF(ISBLANK(B210), "", COUNTIF(Volunteer_Import!H210, "*3pm - 6pm*"))</f>
        <v/>
      </c>
      <c r="X210" s="19" t="str">
        <f> IF(ISBLANK(B210), "", COUNTIF(Volunteer_Import!H210, "*6pm - 9pm*"))</f>
        <v/>
      </c>
      <c r="Y210" s="19" t="str">
        <f> IF(ISBLANK(B210), "", COUNTIF(Volunteer_Import!H210, "*9pm - 11pm*"))</f>
        <v/>
      </c>
    </row>
    <row r="211">
      <c r="A211" s="1" t="str">
        <f t="array" ref="A211">IF(ISBLANK(B211), "", concatenate("V", ROW()))</f>
        <v/>
      </c>
      <c r="B211" s="1" t="str">
        <f>IFERROR(__xludf.DUMMYFUNCTION(" QUERY(Volunteer_Import!A211:H211, ""Select B"")"),"")</f>
        <v/>
      </c>
      <c r="C211" s="1" t="str">
        <f>IFERROR(__xludf.DUMMYFUNCTION(" IF(ISBLANK(B211), """", QUERY(Volunteer_Import!B211:I211, ""Select C""))"),"")</f>
        <v/>
      </c>
      <c r="D211" s="1" t="str">
        <f>IFERROR(__xludf.DUMMYFUNCTION(" IF(ISBLANK(B211), """", QUERY(Volunteer_Import!B211:I211, ""Select D""))"),"")</f>
        <v/>
      </c>
      <c r="E211" s="1" t="str">
        <f>IFERROR(__xludf.DUMMYFUNCTION(" IF(ISBLANK(B211), """", QUERY(Volunteer_Import!B211:I211, ""Select E""))"),"")</f>
        <v/>
      </c>
      <c r="F211" s="9" t="str">
        <f> IF(ISBLANK(B211), "", COUNTIF(Volunteer_Import!F211, "*Central Berkeley Trader Joe’s*"))</f>
        <v/>
      </c>
      <c r="G211" s="1" t="str">
        <f> IF(ISBLANK(B211), "", COUNTIF(Volunteer_Import!F211, "*North Berkeley Safeway*"))</f>
        <v/>
      </c>
      <c r="H211" s="1" t="str">
        <f> IF(ISBLANK(B211), "", COUNTIF(Volunteer_Import!F211, "*North Berkeley Trader Joe’s*"))</f>
        <v/>
      </c>
      <c r="I211" s="9" t="str">
        <f> IF(ISBLANK(B211), "", COUNTIF(Volunteer_Import!F211, "*South Berkeley Berkeley Bowl*"))</f>
        <v/>
      </c>
      <c r="J211" s="1" t="str">
        <f> IF(ISBLANK(B211), "", COUNTIF(Volunteer_Import!F211, "*South Berkeley/Oakland Safeway*"))</f>
        <v/>
      </c>
      <c r="K211" s="1" t="str">
        <f> IF(ISBLANK(B211), "", COUNTIF(Volunteer_Import!F211, "*Southwest Berkeley Berkeley Bowl*"))</f>
        <v/>
      </c>
      <c r="L211" s="1" t="str">
        <f> IF(ISBLANK(B211), "", COUNTIF(Volunteer_Import!F211, "*Other (open to local stores unlisted above)*"))</f>
        <v/>
      </c>
      <c r="M211" s="19" t="str">
        <f> IF(ISBLANK(B211), "", COUNTIF(Volunteer_Import!G211, "*Monday*"))</f>
        <v/>
      </c>
      <c r="N211" s="19" t="str">
        <f> IF(ISBLANK(B211), "", COUNTIF(Volunteer_Import!G211, "*Tuesday*"))</f>
        <v/>
      </c>
      <c r="O211" s="19" t="str">
        <f> IF(ISBLANK(B211), "", COUNTIF(Volunteer_Import!G211, "*Wednesday*"))</f>
        <v/>
      </c>
      <c r="P211" s="19" t="str">
        <f> IF(ISBLANK(B211), "", COUNTIF(Volunteer_Import!G211, "*Thursday*"))</f>
        <v/>
      </c>
      <c r="Q211" s="19" t="str">
        <f> IF(ISBLANK(B211), "", COUNTIF(Volunteer_Import!G211, "*Friday*"))</f>
        <v/>
      </c>
      <c r="R211" s="19" t="str">
        <f> IF(ISBLANK(B211), "", COUNTIF(Volunteer_Import!G211, "*Saturday*"))</f>
        <v/>
      </c>
      <c r="S211" s="19" t="str">
        <f> IF(ISBLANK(B211), "", COUNTIF(Volunteer_Import!G211, "*Sunday*"))</f>
        <v/>
      </c>
      <c r="T211" s="1" t="str">
        <f> IF(ISBLANK(B211), "", COUNTIF(Volunteer_Import!H211, "*6am - 8am*"))</f>
        <v/>
      </c>
      <c r="U211" s="19" t="str">
        <f> IF(ISBLANK(B211), "", COUNTIF(Volunteer_Import!H211, "*8am - 12pm*"))</f>
        <v/>
      </c>
      <c r="V211" s="19" t="str">
        <f> IF(ISBLANK(B211), "", COUNTIF(Volunteer_Import!H211, "*12pm - 3pm*"))</f>
        <v/>
      </c>
      <c r="W211" s="19" t="str">
        <f> IF(ISBLANK(B211), "", COUNTIF(Volunteer_Import!H211, "*3pm - 6pm*"))</f>
        <v/>
      </c>
      <c r="X211" s="19" t="str">
        <f> IF(ISBLANK(B211), "", COUNTIF(Volunteer_Import!H211, "*6pm - 9pm*"))</f>
        <v/>
      </c>
      <c r="Y211" s="19" t="str">
        <f> IF(ISBLANK(B211), "", COUNTIF(Volunteer_Import!H211, "*9pm - 11pm*"))</f>
        <v/>
      </c>
    </row>
    <row r="212">
      <c r="A212" s="1" t="str">
        <f t="array" ref="A212">IF(ISBLANK(B212), "", concatenate("V", ROW()))</f>
        <v/>
      </c>
      <c r="B212" s="1" t="str">
        <f>IFERROR(__xludf.DUMMYFUNCTION(" QUERY(Volunteer_Import!A212:H212, ""Select B"")"),"")</f>
        <v/>
      </c>
      <c r="C212" s="1" t="str">
        <f>IFERROR(__xludf.DUMMYFUNCTION(" IF(ISBLANK(B212), """", QUERY(Volunteer_Import!B212:I212, ""Select C""))"),"")</f>
        <v/>
      </c>
      <c r="D212" s="1" t="str">
        <f>IFERROR(__xludf.DUMMYFUNCTION(" IF(ISBLANK(B212), """", QUERY(Volunteer_Import!B212:I212, ""Select D""))"),"")</f>
        <v/>
      </c>
      <c r="E212" s="1" t="str">
        <f>IFERROR(__xludf.DUMMYFUNCTION(" IF(ISBLANK(B212), """", QUERY(Volunteer_Import!B212:I212, ""Select E""))"),"")</f>
        <v/>
      </c>
      <c r="F212" s="9" t="str">
        <f> IF(ISBLANK(B212), "", COUNTIF(Volunteer_Import!F212, "*Central Berkeley Trader Joe’s*"))</f>
        <v/>
      </c>
      <c r="G212" s="1" t="str">
        <f> IF(ISBLANK(B212), "", COUNTIF(Volunteer_Import!F212, "*North Berkeley Safeway*"))</f>
        <v/>
      </c>
      <c r="H212" s="1" t="str">
        <f> IF(ISBLANK(B212), "", COUNTIF(Volunteer_Import!F212, "*North Berkeley Trader Joe’s*"))</f>
        <v/>
      </c>
      <c r="I212" s="9" t="str">
        <f> IF(ISBLANK(B212), "", COUNTIF(Volunteer_Import!F212, "*South Berkeley Berkeley Bowl*"))</f>
        <v/>
      </c>
      <c r="J212" s="1" t="str">
        <f> IF(ISBLANK(B212), "", COUNTIF(Volunteer_Import!F212, "*South Berkeley/Oakland Safeway*"))</f>
        <v/>
      </c>
      <c r="K212" s="1" t="str">
        <f> IF(ISBLANK(B212), "", COUNTIF(Volunteer_Import!F212, "*Southwest Berkeley Berkeley Bowl*"))</f>
        <v/>
      </c>
      <c r="L212" s="1" t="str">
        <f> IF(ISBLANK(B212), "", COUNTIF(Volunteer_Import!F212, "*Other (open to local stores unlisted above)*"))</f>
        <v/>
      </c>
      <c r="M212" s="19" t="str">
        <f> IF(ISBLANK(B212), "", COUNTIF(Volunteer_Import!G212, "*Monday*"))</f>
        <v/>
      </c>
      <c r="N212" s="19" t="str">
        <f> IF(ISBLANK(B212), "", COUNTIF(Volunteer_Import!G212, "*Tuesday*"))</f>
        <v/>
      </c>
      <c r="O212" s="19" t="str">
        <f> IF(ISBLANK(B212), "", COUNTIF(Volunteer_Import!G212, "*Wednesday*"))</f>
        <v/>
      </c>
      <c r="P212" s="19" t="str">
        <f> IF(ISBLANK(B212), "", COUNTIF(Volunteer_Import!G212, "*Thursday*"))</f>
        <v/>
      </c>
      <c r="Q212" s="19" t="str">
        <f> IF(ISBLANK(B212), "", COUNTIF(Volunteer_Import!G212, "*Friday*"))</f>
        <v/>
      </c>
      <c r="R212" s="19" t="str">
        <f> IF(ISBLANK(B212), "", COUNTIF(Volunteer_Import!G212, "*Saturday*"))</f>
        <v/>
      </c>
      <c r="S212" s="19" t="str">
        <f> IF(ISBLANK(B212), "", COUNTIF(Volunteer_Import!G212, "*Sunday*"))</f>
        <v/>
      </c>
      <c r="T212" s="1" t="str">
        <f> IF(ISBLANK(B212), "", COUNTIF(Volunteer_Import!H212, "*6am - 8am*"))</f>
        <v/>
      </c>
      <c r="U212" s="19" t="str">
        <f> IF(ISBLANK(B212), "", COUNTIF(Volunteer_Import!H212, "*8am - 12pm*"))</f>
        <v/>
      </c>
      <c r="V212" s="19" t="str">
        <f> IF(ISBLANK(B212), "", COUNTIF(Volunteer_Import!H212, "*12pm - 3pm*"))</f>
        <v/>
      </c>
      <c r="W212" s="19" t="str">
        <f> IF(ISBLANK(B212), "", COUNTIF(Volunteer_Import!H212, "*3pm - 6pm*"))</f>
        <v/>
      </c>
      <c r="X212" s="19" t="str">
        <f> IF(ISBLANK(B212), "", COUNTIF(Volunteer_Import!H212, "*6pm - 9pm*"))</f>
        <v/>
      </c>
      <c r="Y212" s="19" t="str">
        <f> IF(ISBLANK(B212), "", COUNTIF(Volunteer_Import!H212, "*9pm - 11pm*"))</f>
        <v/>
      </c>
    </row>
    <row r="213">
      <c r="A213" s="1" t="str">
        <f t="array" ref="A213">IF(ISBLANK(B213), "", concatenate("V", ROW()))</f>
        <v/>
      </c>
      <c r="B213" s="1" t="str">
        <f>IFERROR(__xludf.DUMMYFUNCTION(" QUERY(Volunteer_Import!A213:H213, ""Select B"")"),"")</f>
        <v/>
      </c>
      <c r="C213" s="1" t="str">
        <f>IFERROR(__xludf.DUMMYFUNCTION(" IF(ISBLANK(B213), """", QUERY(Volunteer_Import!B213:I213, ""Select C""))"),"")</f>
        <v/>
      </c>
      <c r="D213" s="1" t="str">
        <f>IFERROR(__xludf.DUMMYFUNCTION(" IF(ISBLANK(B213), """", QUERY(Volunteer_Import!B213:I213, ""Select D""))"),"")</f>
        <v/>
      </c>
      <c r="E213" s="1" t="str">
        <f>IFERROR(__xludf.DUMMYFUNCTION(" IF(ISBLANK(B213), """", QUERY(Volunteer_Import!B213:I213, ""Select E""))"),"")</f>
        <v/>
      </c>
      <c r="F213" s="9" t="str">
        <f> IF(ISBLANK(B213), "", COUNTIF(Volunteer_Import!F213, "*Central Berkeley Trader Joe’s*"))</f>
        <v/>
      </c>
      <c r="G213" s="1" t="str">
        <f> IF(ISBLANK(B213), "", COUNTIF(Volunteer_Import!F213, "*North Berkeley Safeway*"))</f>
        <v/>
      </c>
      <c r="H213" s="1" t="str">
        <f> IF(ISBLANK(B213), "", COUNTIF(Volunteer_Import!F213, "*North Berkeley Trader Joe’s*"))</f>
        <v/>
      </c>
      <c r="I213" s="9" t="str">
        <f> IF(ISBLANK(B213), "", COUNTIF(Volunteer_Import!F213, "*South Berkeley Berkeley Bowl*"))</f>
        <v/>
      </c>
      <c r="J213" s="1" t="str">
        <f> IF(ISBLANK(B213), "", COUNTIF(Volunteer_Import!F213, "*South Berkeley/Oakland Safeway*"))</f>
        <v/>
      </c>
      <c r="K213" s="1" t="str">
        <f> IF(ISBLANK(B213), "", COUNTIF(Volunteer_Import!F213, "*Southwest Berkeley Berkeley Bowl*"))</f>
        <v/>
      </c>
      <c r="L213" s="1" t="str">
        <f> IF(ISBLANK(B213), "", COUNTIF(Volunteer_Import!F213, "*Other (open to local stores unlisted above)*"))</f>
        <v/>
      </c>
      <c r="M213" s="19" t="str">
        <f> IF(ISBLANK(B213), "", COUNTIF(Volunteer_Import!G213, "*Monday*"))</f>
        <v/>
      </c>
      <c r="N213" s="19" t="str">
        <f> IF(ISBLANK(B213), "", COUNTIF(Volunteer_Import!G213, "*Tuesday*"))</f>
        <v/>
      </c>
      <c r="O213" s="19" t="str">
        <f> IF(ISBLANK(B213), "", COUNTIF(Volunteer_Import!G213, "*Wednesday*"))</f>
        <v/>
      </c>
      <c r="P213" s="19" t="str">
        <f> IF(ISBLANK(B213), "", COUNTIF(Volunteer_Import!G213, "*Thursday*"))</f>
        <v/>
      </c>
      <c r="Q213" s="19" t="str">
        <f> IF(ISBLANK(B213), "", COUNTIF(Volunteer_Import!G213, "*Friday*"))</f>
        <v/>
      </c>
      <c r="R213" s="19" t="str">
        <f> IF(ISBLANK(B213), "", COUNTIF(Volunteer_Import!G213, "*Saturday*"))</f>
        <v/>
      </c>
      <c r="S213" s="19" t="str">
        <f> IF(ISBLANK(B213), "", COUNTIF(Volunteer_Import!G213, "*Sunday*"))</f>
        <v/>
      </c>
      <c r="T213" s="1" t="str">
        <f> IF(ISBLANK(B213), "", COUNTIF(Volunteer_Import!H213, "*6am - 8am*"))</f>
        <v/>
      </c>
      <c r="U213" s="19" t="str">
        <f> IF(ISBLANK(B213), "", COUNTIF(Volunteer_Import!H213, "*8am - 12pm*"))</f>
        <v/>
      </c>
      <c r="V213" s="19" t="str">
        <f> IF(ISBLANK(B213), "", COUNTIF(Volunteer_Import!H213, "*12pm - 3pm*"))</f>
        <v/>
      </c>
      <c r="W213" s="19" t="str">
        <f> IF(ISBLANK(B213), "", COUNTIF(Volunteer_Import!H213, "*3pm - 6pm*"))</f>
        <v/>
      </c>
      <c r="X213" s="19" t="str">
        <f> IF(ISBLANK(B213), "", COUNTIF(Volunteer_Import!H213, "*6pm - 9pm*"))</f>
        <v/>
      </c>
      <c r="Y213" s="19" t="str">
        <f> IF(ISBLANK(B213), "", COUNTIF(Volunteer_Import!H213, "*9pm - 11pm*"))</f>
        <v/>
      </c>
    </row>
    <row r="214">
      <c r="A214" s="1" t="str">
        <f t="array" ref="A214">IF(ISBLANK(B214), "", concatenate("V", ROW()))</f>
        <v/>
      </c>
      <c r="B214" s="1" t="str">
        <f>IFERROR(__xludf.DUMMYFUNCTION(" QUERY(Volunteer_Import!A214:H214, ""Select B"")"),"")</f>
        <v/>
      </c>
      <c r="C214" s="1" t="str">
        <f>IFERROR(__xludf.DUMMYFUNCTION(" IF(ISBLANK(B214), """", QUERY(Volunteer_Import!B214:I214, ""Select C""))"),"")</f>
        <v/>
      </c>
      <c r="D214" s="1" t="str">
        <f>IFERROR(__xludf.DUMMYFUNCTION(" IF(ISBLANK(B214), """", QUERY(Volunteer_Import!B214:I214, ""Select D""))"),"")</f>
        <v/>
      </c>
      <c r="E214" s="1" t="str">
        <f>IFERROR(__xludf.DUMMYFUNCTION(" IF(ISBLANK(B214), """", QUERY(Volunteer_Import!B214:I214, ""Select E""))"),"")</f>
        <v/>
      </c>
      <c r="F214" s="9" t="str">
        <f> IF(ISBLANK(B214), "", COUNTIF(Volunteer_Import!F214, "*Central Berkeley Trader Joe’s*"))</f>
        <v/>
      </c>
      <c r="G214" s="1" t="str">
        <f> IF(ISBLANK(B214), "", COUNTIF(Volunteer_Import!F214, "*North Berkeley Safeway*"))</f>
        <v/>
      </c>
      <c r="H214" s="1" t="str">
        <f> IF(ISBLANK(B214), "", COUNTIF(Volunteer_Import!F214, "*North Berkeley Trader Joe’s*"))</f>
        <v/>
      </c>
      <c r="I214" s="9" t="str">
        <f> IF(ISBLANK(B214), "", COUNTIF(Volunteer_Import!F214, "*South Berkeley Berkeley Bowl*"))</f>
        <v/>
      </c>
      <c r="J214" s="1" t="str">
        <f> IF(ISBLANK(B214), "", COUNTIF(Volunteer_Import!F214, "*South Berkeley/Oakland Safeway*"))</f>
        <v/>
      </c>
      <c r="K214" s="1" t="str">
        <f> IF(ISBLANK(B214), "", COUNTIF(Volunteer_Import!F214, "*Southwest Berkeley Berkeley Bowl*"))</f>
        <v/>
      </c>
      <c r="L214" s="1" t="str">
        <f> IF(ISBLANK(B214), "", COUNTIF(Volunteer_Import!F214, "*Other (open to local stores unlisted above)*"))</f>
        <v/>
      </c>
      <c r="M214" s="19" t="str">
        <f> IF(ISBLANK(B214), "", COUNTIF(Volunteer_Import!G214, "*Monday*"))</f>
        <v/>
      </c>
      <c r="N214" s="19" t="str">
        <f> IF(ISBLANK(B214), "", COUNTIF(Volunteer_Import!G214, "*Tuesday*"))</f>
        <v/>
      </c>
      <c r="O214" s="19" t="str">
        <f> IF(ISBLANK(B214), "", COUNTIF(Volunteer_Import!G214, "*Wednesday*"))</f>
        <v/>
      </c>
      <c r="P214" s="19" t="str">
        <f> IF(ISBLANK(B214), "", COUNTIF(Volunteer_Import!G214, "*Thursday*"))</f>
        <v/>
      </c>
      <c r="Q214" s="19" t="str">
        <f> IF(ISBLANK(B214), "", COUNTIF(Volunteer_Import!G214, "*Friday*"))</f>
        <v/>
      </c>
      <c r="R214" s="19" t="str">
        <f> IF(ISBLANK(B214), "", COUNTIF(Volunteer_Import!G214, "*Saturday*"))</f>
        <v/>
      </c>
      <c r="S214" s="19" t="str">
        <f> IF(ISBLANK(B214), "", COUNTIF(Volunteer_Import!G214, "*Sunday*"))</f>
        <v/>
      </c>
      <c r="T214" s="1" t="str">
        <f> IF(ISBLANK(B214), "", COUNTIF(Volunteer_Import!H214, "*6am - 8am*"))</f>
        <v/>
      </c>
      <c r="U214" s="19" t="str">
        <f> IF(ISBLANK(B214), "", COUNTIF(Volunteer_Import!H214, "*8am - 12pm*"))</f>
        <v/>
      </c>
      <c r="V214" s="19" t="str">
        <f> IF(ISBLANK(B214), "", COUNTIF(Volunteer_Import!H214, "*12pm - 3pm*"))</f>
        <v/>
      </c>
      <c r="W214" s="19" t="str">
        <f> IF(ISBLANK(B214), "", COUNTIF(Volunteer_Import!H214, "*3pm - 6pm*"))</f>
        <v/>
      </c>
      <c r="X214" s="19" t="str">
        <f> IF(ISBLANK(B214), "", COUNTIF(Volunteer_Import!H214, "*6pm - 9pm*"))</f>
        <v/>
      </c>
      <c r="Y214" s="19" t="str">
        <f> IF(ISBLANK(B214), "", COUNTIF(Volunteer_Import!H214, "*9pm - 11pm*"))</f>
        <v/>
      </c>
    </row>
    <row r="215">
      <c r="A215" s="1" t="str">
        <f t="array" ref="A215">IF(ISBLANK(B215), "", concatenate("V", ROW()))</f>
        <v/>
      </c>
      <c r="B215" s="1" t="str">
        <f>IFERROR(__xludf.DUMMYFUNCTION(" QUERY(Volunteer_Import!A215:H215, ""Select B"")"),"")</f>
        <v/>
      </c>
      <c r="C215" s="1" t="str">
        <f>IFERROR(__xludf.DUMMYFUNCTION(" IF(ISBLANK(B215), """", QUERY(Volunteer_Import!B215:I215, ""Select C""))"),"")</f>
        <v/>
      </c>
      <c r="D215" s="1" t="str">
        <f>IFERROR(__xludf.DUMMYFUNCTION(" IF(ISBLANK(B215), """", QUERY(Volunteer_Import!B215:I215, ""Select D""))"),"")</f>
        <v/>
      </c>
      <c r="E215" s="1" t="str">
        <f>IFERROR(__xludf.DUMMYFUNCTION(" IF(ISBLANK(B215), """", QUERY(Volunteer_Import!B215:I215, ""Select E""))"),"")</f>
        <v/>
      </c>
      <c r="F215" s="9" t="str">
        <f> IF(ISBLANK(B215), "", COUNTIF(Volunteer_Import!F215, "*Central Berkeley Trader Joe’s*"))</f>
        <v/>
      </c>
      <c r="G215" s="1" t="str">
        <f> IF(ISBLANK(B215), "", COUNTIF(Volunteer_Import!F215, "*North Berkeley Safeway*"))</f>
        <v/>
      </c>
      <c r="H215" s="1" t="str">
        <f> IF(ISBLANK(B215), "", COUNTIF(Volunteer_Import!F215, "*North Berkeley Trader Joe’s*"))</f>
        <v/>
      </c>
      <c r="I215" s="9" t="str">
        <f> IF(ISBLANK(B215), "", COUNTIF(Volunteer_Import!F215, "*South Berkeley Berkeley Bowl*"))</f>
        <v/>
      </c>
      <c r="J215" s="1" t="str">
        <f> IF(ISBLANK(B215), "", COUNTIF(Volunteer_Import!F215, "*South Berkeley/Oakland Safeway*"))</f>
        <v/>
      </c>
      <c r="K215" s="1" t="str">
        <f> IF(ISBLANK(B215), "", COUNTIF(Volunteer_Import!F215, "*Southwest Berkeley Berkeley Bowl*"))</f>
        <v/>
      </c>
      <c r="L215" s="1" t="str">
        <f> IF(ISBLANK(B215), "", COUNTIF(Volunteer_Import!F215, "*Other (open to local stores unlisted above)*"))</f>
        <v/>
      </c>
      <c r="M215" s="19" t="str">
        <f> IF(ISBLANK(B215), "", COUNTIF(Volunteer_Import!G215, "*Monday*"))</f>
        <v/>
      </c>
      <c r="N215" s="19" t="str">
        <f> IF(ISBLANK(B215), "", COUNTIF(Volunteer_Import!G215, "*Tuesday*"))</f>
        <v/>
      </c>
      <c r="O215" s="19" t="str">
        <f> IF(ISBLANK(B215), "", COUNTIF(Volunteer_Import!G215, "*Wednesday*"))</f>
        <v/>
      </c>
      <c r="P215" s="19" t="str">
        <f> IF(ISBLANK(B215), "", COUNTIF(Volunteer_Import!G215, "*Thursday*"))</f>
        <v/>
      </c>
      <c r="Q215" s="19" t="str">
        <f> IF(ISBLANK(B215), "", COUNTIF(Volunteer_Import!G215, "*Friday*"))</f>
        <v/>
      </c>
      <c r="R215" s="19" t="str">
        <f> IF(ISBLANK(B215), "", COUNTIF(Volunteer_Import!G215, "*Saturday*"))</f>
        <v/>
      </c>
      <c r="S215" s="19" t="str">
        <f> IF(ISBLANK(B215), "", COUNTIF(Volunteer_Import!G215, "*Sunday*"))</f>
        <v/>
      </c>
      <c r="T215" s="1" t="str">
        <f> IF(ISBLANK(B215), "", COUNTIF(Volunteer_Import!H215, "*6am - 8am*"))</f>
        <v/>
      </c>
      <c r="U215" s="19" t="str">
        <f> IF(ISBLANK(B215), "", COUNTIF(Volunteer_Import!H215, "*8am - 12pm*"))</f>
        <v/>
      </c>
      <c r="V215" s="19" t="str">
        <f> IF(ISBLANK(B215), "", COUNTIF(Volunteer_Import!H215, "*12pm - 3pm*"))</f>
        <v/>
      </c>
      <c r="W215" s="19" t="str">
        <f> IF(ISBLANK(B215), "", COUNTIF(Volunteer_Import!H215, "*3pm - 6pm*"))</f>
        <v/>
      </c>
      <c r="X215" s="19" t="str">
        <f> IF(ISBLANK(B215), "", COUNTIF(Volunteer_Import!H215, "*6pm - 9pm*"))</f>
        <v/>
      </c>
      <c r="Y215" s="19" t="str">
        <f> IF(ISBLANK(B215), "", COUNTIF(Volunteer_Import!H215, "*9pm - 11pm*"))</f>
        <v/>
      </c>
    </row>
    <row r="216">
      <c r="A216" s="1" t="str">
        <f t="array" ref="A216">IF(ISBLANK(B216), "", concatenate("V", ROW()))</f>
        <v/>
      </c>
      <c r="B216" s="1" t="str">
        <f>IFERROR(__xludf.DUMMYFUNCTION(" QUERY(Volunteer_Import!A216:H216, ""Select B"")"),"")</f>
        <v/>
      </c>
      <c r="C216" s="1" t="str">
        <f>IFERROR(__xludf.DUMMYFUNCTION(" IF(ISBLANK(B216), """", QUERY(Volunteer_Import!B216:I216, ""Select C""))"),"")</f>
        <v/>
      </c>
      <c r="D216" s="1" t="str">
        <f>IFERROR(__xludf.DUMMYFUNCTION(" IF(ISBLANK(B216), """", QUERY(Volunteer_Import!B216:I216, ""Select D""))"),"")</f>
        <v/>
      </c>
      <c r="E216" s="1" t="str">
        <f>IFERROR(__xludf.DUMMYFUNCTION(" IF(ISBLANK(B216), """", QUERY(Volunteer_Import!B216:I216, ""Select E""))"),"")</f>
        <v/>
      </c>
      <c r="F216" s="9" t="str">
        <f> IF(ISBLANK(B216), "", COUNTIF(Volunteer_Import!F216, "*Central Berkeley Trader Joe’s*"))</f>
        <v/>
      </c>
      <c r="G216" s="1" t="str">
        <f> IF(ISBLANK(B216), "", COUNTIF(Volunteer_Import!F216, "*North Berkeley Safeway*"))</f>
        <v/>
      </c>
      <c r="H216" s="1" t="str">
        <f> IF(ISBLANK(B216), "", COUNTIF(Volunteer_Import!F216, "*North Berkeley Trader Joe’s*"))</f>
        <v/>
      </c>
      <c r="I216" s="9" t="str">
        <f> IF(ISBLANK(B216), "", COUNTIF(Volunteer_Import!F216, "*South Berkeley Berkeley Bowl*"))</f>
        <v/>
      </c>
      <c r="J216" s="1" t="str">
        <f> IF(ISBLANK(B216), "", COUNTIF(Volunteer_Import!F216, "*South Berkeley/Oakland Safeway*"))</f>
        <v/>
      </c>
      <c r="K216" s="1" t="str">
        <f> IF(ISBLANK(B216), "", COUNTIF(Volunteer_Import!F216, "*Southwest Berkeley Berkeley Bowl*"))</f>
        <v/>
      </c>
      <c r="L216" s="1" t="str">
        <f> IF(ISBLANK(B216), "", COUNTIF(Volunteer_Import!F216, "*Other (open to local stores unlisted above)*"))</f>
        <v/>
      </c>
      <c r="M216" s="19" t="str">
        <f> IF(ISBLANK(B216), "", COUNTIF(Volunteer_Import!G216, "*Monday*"))</f>
        <v/>
      </c>
      <c r="N216" s="19" t="str">
        <f> IF(ISBLANK(B216), "", COUNTIF(Volunteer_Import!G216, "*Tuesday*"))</f>
        <v/>
      </c>
      <c r="O216" s="19" t="str">
        <f> IF(ISBLANK(B216), "", COUNTIF(Volunteer_Import!G216, "*Wednesday*"))</f>
        <v/>
      </c>
      <c r="P216" s="19" t="str">
        <f> IF(ISBLANK(B216), "", COUNTIF(Volunteer_Import!G216, "*Thursday*"))</f>
        <v/>
      </c>
      <c r="Q216" s="19" t="str">
        <f> IF(ISBLANK(B216), "", COUNTIF(Volunteer_Import!G216, "*Friday*"))</f>
        <v/>
      </c>
      <c r="R216" s="19" t="str">
        <f> IF(ISBLANK(B216), "", COUNTIF(Volunteer_Import!G216, "*Saturday*"))</f>
        <v/>
      </c>
      <c r="S216" s="19" t="str">
        <f> IF(ISBLANK(B216), "", COUNTIF(Volunteer_Import!G216, "*Sunday*"))</f>
        <v/>
      </c>
      <c r="T216" s="1" t="str">
        <f> IF(ISBLANK(B216), "", COUNTIF(Volunteer_Import!H216, "*6am - 8am*"))</f>
        <v/>
      </c>
      <c r="U216" s="19" t="str">
        <f> IF(ISBLANK(B216), "", COUNTIF(Volunteer_Import!H216, "*8am - 12pm*"))</f>
        <v/>
      </c>
      <c r="V216" s="19" t="str">
        <f> IF(ISBLANK(B216), "", COUNTIF(Volunteer_Import!H216, "*12pm - 3pm*"))</f>
        <v/>
      </c>
      <c r="W216" s="19" t="str">
        <f> IF(ISBLANK(B216), "", COUNTIF(Volunteer_Import!H216, "*3pm - 6pm*"))</f>
        <v/>
      </c>
      <c r="X216" s="19" t="str">
        <f> IF(ISBLANK(B216), "", COUNTIF(Volunteer_Import!H216, "*6pm - 9pm*"))</f>
        <v/>
      </c>
      <c r="Y216" s="19" t="str">
        <f> IF(ISBLANK(B216), "", COUNTIF(Volunteer_Import!H216, "*9pm - 11pm*"))</f>
        <v/>
      </c>
    </row>
    <row r="217">
      <c r="A217" s="1" t="str">
        <f t="array" ref="A217">IF(ISBLANK(B217), "", concatenate("V", ROW()))</f>
        <v/>
      </c>
      <c r="B217" s="1" t="str">
        <f>IFERROR(__xludf.DUMMYFUNCTION(" QUERY(Volunteer_Import!A217:H217, ""Select B"")"),"")</f>
        <v/>
      </c>
      <c r="C217" s="1" t="str">
        <f>IFERROR(__xludf.DUMMYFUNCTION(" IF(ISBLANK(B217), """", QUERY(Volunteer_Import!B217:I217, ""Select C""))"),"")</f>
        <v/>
      </c>
      <c r="D217" s="1" t="str">
        <f>IFERROR(__xludf.DUMMYFUNCTION(" IF(ISBLANK(B217), """", QUERY(Volunteer_Import!B217:I217, ""Select D""))"),"")</f>
        <v/>
      </c>
      <c r="E217" s="1" t="str">
        <f>IFERROR(__xludf.DUMMYFUNCTION(" IF(ISBLANK(B217), """", QUERY(Volunteer_Import!B217:I217, ""Select E""))"),"")</f>
        <v/>
      </c>
      <c r="F217" s="9" t="str">
        <f> IF(ISBLANK(B217), "", COUNTIF(Volunteer_Import!F217, "*Central Berkeley Trader Joe’s*"))</f>
        <v/>
      </c>
      <c r="G217" s="1" t="str">
        <f> IF(ISBLANK(B217), "", COUNTIF(Volunteer_Import!F217, "*North Berkeley Safeway*"))</f>
        <v/>
      </c>
      <c r="H217" s="1" t="str">
        <f> IF(ISBLANK(B217), "", COUNTIF(Volunteer_Import!F217, "*North Berkeley Trader Joe’s*"))</f>
        <v/>
      </c>
      <c r="I217" s="9" t="str">
        <f> IF(ISBLANK(B217), "", COUNTIF(Volunteer_Import!F217, "*South Berkeley Berkeley Bowl*"))</f>
        <v/>
      </c>
      <c r="J217" s="1" t="str">
        <f> IF(ISBLANK(B217), "", COUNTIF(Volunteer_Import!F217, "*South Berkeley/Oakland Safeway*"))</f>
        <v/>
      </c>
      <c r="K217" s="1" t="str">
        <f> IF(ISBLANK(B217), "", COUNTIF(Volunteer_Import!F217, "*Southwest Berkeley Berkeley Bowl*"))</f>
        <v/>
      </c>
      <c r="L217" s="1" t="str">
        <f> IF(ISBLANK(B217), "", COUNTIF(Volunteer_Import!F217, "*Other (open to local stores unlisted above)*"))</f>
        <v/>
      </c>
      <c r="M217" s="19" t="str">
        <f> IF(ISBLANK(B217), "", COUNTIF(Volunteer_Import!G217, "*Monday*"))</f>
        <v/>
      </c>
      <c r="N217" s="19" t="str">
        <f> IF(ISBLANK(B217), "", COUNTIF(Volunteer_Import!G217, "*Tuesday*"))</f>
        <v/>
      </c>
      <c r="O217" s="19" t="str">
        <f> IF(ISBLANK(B217), "", COUNTIF(Volunteer_Import!G217, "*Wednesday*"))</f>
        <v/>
      </c>
      <c r="P217" s="19" t="str">
        <f> IF(ISBLANK(B217), "", COUNTIF(Volunteer_Import!G217, "*Thursday*"))</f>
        <v/>
      </c>
      <c r="Q217" s="19" t="str">
        <f> IF(ISBLANK(B217), "", COUNTIF(Volunteer_Import!G217, "*Friday*"))</f>
        <v/>
      </c>
      <c r="R217" s="19" t="str">
        <f> IF(ISBLANK(B217), "", COUNTIF(Volunteer_Import!G217, "*Saturday*"))</f>
        <v/>
      </c>
      <c r="S217" s="19" t="str">
        <f> IF(ISBLANK(B217), "", COUNTIF(Volunteer_Import!G217, "*Sunday*"))</f>
        <v/>
      </c>
      <c r="T217" s="1" t="str">
        <f> IF(ISBLANK(B217), "", COUNTIF(Volunteer_Import!H217, "*6am - 8am*"))</f>
        <v/>
      </c>
      <c r="U217" s="19" t="str">
        <f> IF(ISBLANK(B217), "", COUNTIF(Volunteer_Import!H217, "*8am - 12pm*"))</f>
        <v/>
      </c>
      <c r="V217" s="19" t="str">
        <f> IF(ISBLANK(B217), "", COUNTIF(Volunteer_Import!H217, "*12pm - 3pm*"))</f>
        <v/>
      </c>
      <c r="W217" s="19" t="str">
        <f> IF(ISBLANK(B217), "", COUNTIF(Volunteer_Import!H217, "*3pm - 6pm*"))</f>
        <v/>
      </c>
      <c r="X217" s="19" t="str">
        <f> IF(ISBLANK(B217), "", COUNTIF(Volunteer_Import!H217, "*6pm - 9pm*"))</f>
        <v/>
      </c>
      <c r="Y217" s="19" t="str">
        <f> IF(ISBLANK(B217), "", COUNTIF(Volunteer_Import!H217, "*9pm - 11pm*"))</f>
        <v/>
      </c>
    </row>
    <row r="218">
      <c r="A218" s="1" t="str">
        <f t="array" ref="A218">IF(ISBLANK(B218), "", concatenate("V", ROW()))</f>
        <v/>
      </c>
      <c r="B218" s="1" t="str">
        <f>IFERROR(__xludf.DUMMYFUNCTION(" QUERY(Volunteer_Import!A218:H218, ""Select B"")"),"")</f>
        <v/>
      </c>
      <c r="C218" s="1" t="str">
        <f>IFERROR(__xludf.DUMMYFUNCTION(" IF(ISBLANK(B218), """", QUERY(Volunteer_Import!B218:I218, ""Select C""))"),"")</f>
        <v/>
      </c>
      <c r="D218" s="1" t="str">
        <f>IFERROR(__xludf.DUMMYFUNCTION(" IF(ISBLANK(B218), """", QUERY(Volunteer_Import!B218:I218, ""Select D""))"),"")</f>
        <v/>
      </c>
      <c r="E218" s="1" t="str">
        <f>IFERROR(__xludf.DUMMYFUNCTION(" IF(ISBLANK(B218), """", QUERY(Volunteer_Import!B218:I218, ""Select E""))"),"")</f>
        <v/>
      </c>
      <c r="F218" s="9" t="str">
        <f> IF(ISBLANK(B218), "", COUNTIF(Volunteer_Import!F218, "*Central Berkeley Trader Joe’s*"))</f>
        <v/>
      </c>
      <c r="G218" s="1" t="str">
        <f> IF(ISBLANK(B218), "", COUNTIF(Volunteer_Import!F218, "*North Berkeley Safeway*"))</f>
        <v/>
      </c>
      <c r="H218" s="1" t="str">
        <f> IF(ISBLANK(B218), "", COUNTIF(Volunteer_Import!F218, "*North Berkeley Trader Joe’s*"))</f>
        <v/>
      </c>
      <c r="I218" s="9" t="str">
        <f> IF(ISBLANK(B218), "", COUNTIF(Volunteer_Import!F218, "*South Berkeley Berkeley Bowl*"))</f>
        <v/>
      </c>
      <c r="J218" s="1" t="str">
        <f> IF(ISBLANK(B218), "", COUNTIF(Volunteer_Import!F218, "*South Berkeley/Oakland Safeway*"))</f>
        <v/>
      </c>
      <c r="K218" s="1" t="str">
        <f> IF(ISBLANK(B218), "", COUNTIF(Volunteer_Import!F218, "*Southwest Berkeley Berkeley Bowl*"))</f>
        <v/>
      </c>
      <c r="L218" s="1" t="str">
        <f> IF(ISBLANK(B218), "", COUNTIF(Volunteer_Import!F218, "*Other (open to local stores unlisted above)*"))</f>
        <v/>
      </c>
      <c r="M218" s="19" t="str">
        <f> IF(ISBLANK(B218), "", COUNTIF(Volunteer_Import!G218, "*Monday*"))</f>
        <v/>
      </c>
      <c r="N218" s="19" t="str">
        <f> IF(ISBLANK(B218), "", COUNTIF(Volunteer_Import!G218, "*Tuesday*"))</f>
        <v/>
      </c>
      <c r="O218" s="19" t="str">
        <f> IF(ISBLANK(B218), "", COUNTIF(Volunteer_Import!G218, "*Wednesday*"))</f>
        <v/>
      </c>
      <c r="P218" s="19" t="str">
        <f> IF(ISBLANK(B218), "", COUNTIF(Volunteer_Import!G218, "*Thursday*"))</f>
        <v/>
      </c>
      <c r="Q218" s="19" t="str">
        <f> IF(ISBLANK(B218), "", COUNTIF(Volunteer_Import!G218, "*Friday*"))</f>
        <v/>
      </c>
      <c r="R218" s="19" t="str">
        <f> IF(ISBLANK(B218), "", COUNTIF(Volunteer_Import!G218, "*Saturday*"))</f>
        <v/>
      </c>
      <c r="S218" s="19" t="str">
        <f> IF(ISBLANK(B218), "", COUNTIF(Volunteer_Import!G218, "*Sunday*"))</f>
        <v/>
      </c>
      <c r="T218" s="1" t="str">
        <f> IF(ISBLANK(B218), "", COUNTIF(Volunteer_Import!H218, "*6am - 8am*"))</f>
        <v/>
      </c>
      <c r="U218" s="19" t="str">
        <f> IF(ISBLANK(B218), "", COUNTIF(Volunteer_Import!H218, "*8am - 12pm*"))</f>
        <v/>
      </c>
      <c r="V218" s="19" t="str">
        <f> IF(ISBLANK(B218), "", COUNTIF(Volunteer_Import!H218, "*12pm - 3pm*"))</f>
        <v/>
      </c>
      <c r="W218" s="19" t="str">
        <f> IF(ISBLANK(B218), "", COUNTIF(Volunteer_Import!H218, "*3pm - 6pm*"))</f>
        <v/>
      </c>
      <c r="X218" s="19" t="str">
        <f> IF(ISBLANK(B218), "", COUNTIF(Volunteer_Import!H218, "*6pm - 9pm*"))</f>
        <v/>
      </c>
      <c r="Y218" s="19" t="str">
        <f> IF(ISBLANK(B218), "", COUNTIF(Volunteer_Import!H218, "*9pm - 11pm*"))</f>
        <v/>
      </c>
    </row>
    <row r="219">
      <c r="A219" s="1" t="str">
        <f t="array" ref="A219">IF(ISBLANK(B219), "", concatenate("V", ROW()))</f>
        <v/>
      </c>
      <c r="B219" s="1" t="str">
        <f>IFERROR(__xludf.DUMMYFUNCTION(" QUERY(Volunteer_Import!A219:H219, ""Select B"")"),"")</f>
        <v/>
      </c>
      <c r="C219" s="1" t="str">
        <f>IFERROR(__xludf.DUMMYFUNCTION(" IF(ISBLANK(B219), """", QUERY(Volunteer_Import!B219:I219, ""Select C""))"),"")</f>
        <v/>
      </c>
      <c r="D219" s="1" t="str">
        <f>IFERROR(__xludf.DUMMYFUNCTION(" IF(ISBLANK(B219), """", QUERY(Volunteer_Import!B219:I219, ""Select D""))"),"")</f>
        <v/>
      </c>
      <c r="E219" s="1" t="str">
        <f>IFERROR(__xludf.DUMMYFUNCTION(" IF(ISBLANK(B219), """", QUERY(Volunteer_Import!B219:I219, ""Select E""))"),"")</f>
        <v/>
      </c>
      <c r="F219" s="9" t="str">
        <f> IF(ISBLANK(B219), "", COUNTIF(Volunteer_Import!F219, "*Central Berkeley Trader Joe’s*"))</f>
        <v/>
      </c>
      <c r="G219" s="1" t="str">
        <f> IF(ISBLANK(B219), "", COUNTIF(Volunteer_Import!F219, "*North Berkeley Safeway*"))</f>
        <v/>
      </c>
      <c r="H219" s="1" t="str">
        <f> IF(ISBLANK(B219), "", COUNTIF(Volunteer_Import!F219, "*North Berkeley Trader Joe’s*"))</f>
        <v/>
      </c>
      <c r="I219" s="9" t="str">
        <f> IF(ISBLANK(B219), "", COUNTIF(Volunteer_Import!F219, "*South Berkeley Berkeley Bowl*"))</f>
        <v/>
      </c>
      <c r="J219" s="1" t="str">
        <f> IF(ISBLANK(B219), "", COUNTIF(Volunteer_Import!F219, "*South Berkeley/Oakland Safeway*"))</f>
        <v/>
      </c>
      <c r="K219" s="1" t="str">
        <f> IF(ISBLANK(B219), "", COUNTIF(Volunteer_Import!F219, "*Southwest Berkeley Berkeley Bowl*"))</f>
        <v/>
      </c>
      <c r="L219" s="1" t="str">
        <f> IF(ISBLANK(B219), "", COUNTIF(Volunteer_Import!F219, "*Other (open to local stores unlisted above)*"))</f>
        <v/>
      </c>
      <c r="M219" s="19" t="str">
        <f> IF(ISBLANK(B219), "", COUNTIF(Volunteer_Import!G219, "*Monday*"))</f>
        <v/>
      </c>
      <c r="N219" s="19" t="str">
        <f> IF(ISBLANK(B219), "", COUNTIF(Volunteer_Import!G219, "*Tuesday*"))</f>
        <v/>
      </c>
      <c r="O219" s="19" t="str">
        <f> IF(ISBLANK(B219), "", COUNTIF(Volunteer_Import!G219, "*Wednesday*"))</f>
        <v/>
      </c>
      <c r="P219" s="19" t="str">
        <f> IF(ISBLANK(B219), "", COUNTIF(Volunteer_Import!G219, "*Thursday*"))</f>
        <v/>
      </c>
      <c r="Q219" s="19" t="str">
        <f> IF(ISBLANK(B219), "", COUNTIF(Volunteer_Import!G219, "*Friday*"))</f>
        <v/>
      </c>
      <c r="R219" s="19" t="str">
        <f> IF(ISBLANK(B219), "", COUNTIF(Volunteer_Import!G219, "*Saturday*"))</f>
        <v/>
      </c>
      <c r="S219" s="19" t="str">
        <f> IF(ISBLANK(B219), "", COUNTIF(Volunteer_Import!G219, "*Sunday*"))</f>
        <v/>
      </c>
      <c r="T219" s="1" t="str">
        <f> IF(ISBLANK(B219), "", COUNTIF(Volunteer_Import!H219, "*6am - 8am*"))</f>
        <v/>
      </c>
      <c r="U219" s="19" t="str">
        <f> IF(ISBLANK(B219), "", COUNTIF(Volunteer_Import!H219, "*8am - 12pm*"))</f>
        <v/>
      </c>
      <c r="V219" s="19" t="str">
        <f> IF(ISBLANK(B219), "", COUNTIF(Volunteer_Import!H219, "*12pm - 3pm*"))</f>
        <v/>
      </c>
      <c r="W219" s="19" t="str">
        <f> IF(ISBLANK(B219), "", COUNTIF(Volunteer_Import!H219, "*3pm - 6pm*"))</f>
        <v/>
      </c>
      <c r="X219" s="19" t="str">
        <f> IF(ISBLANK(B219), "", COUNTIF(Volunteer_Import!H219, "*6pm - 9pm*"))</f>
        <v/>
      </c>
      <c r="Y219" s="19" t="str">
        <f> IF(ISBLANK(B219), "", COUNTIF(Volunteer_Import!H219, "*9pm - 11pm*"))</f>
        <v/>
      </c>
    </row>
    <row r="220">
      <c r="A220" s="1" t="str">
        <f t="array" ref="A220">IF(ISBLANK(B220), "", concatenate("V", ROW()))</f>
        <v/>
      </c>
      <c r="B220" s="1" t="str">
        <f>IFERROR(__xludf.DUMMYFUNCTION(" QUERY(Volunteer_Import!A220:H220, ""Select B"")"),"")</f>
        <v/>
      </c>
      <c r="C220" s="1" t="str">
        <f>IFERROR(__xludf.DUMMYFUNCTION(" IF(ISBLANK(B220), """", QUERY(Volunteer_Import!B220:I220, ""Select C""))"),"")</f>
        <v/>
      </c>
      <c r="D220" s="1" t="str">
        <f>IFERROR(__xludf.DUMMYFUNCTION(" IF(ISBLANK(B220), """", QUERY(Volunteer_Import!B220:I220, ""Select D""))"),"")</f>
        <v/>
      </c>
      <c r="E220" s="1" t="str">
        <f>IFERROR(__xludf.DUMMYFUNCTION(" IF(ISBLANK(B220), """", QUERY(Volunteer_Import!B220:I220, ""Select E""))"),"")</f>
        <v/>
      </c>
      <c r="F220" s="9" t="str">
        <f> IF(ISBLANK(B220), "", COUNTIF(Volunteer_Import!F220, "*Central Berkeley Trader Joe’s*"))</f>
        <v/>
      </c>
      <c r="G220" s="1" t="str">
        <f> IF(ISBLANK(B220), "", COUNTIF(Volunteer_Import!F220, "*North Berkeley Safeway*"))</f>
        <v/>
      </c>
      <c r="H220" s="1" t="str">
        <f> IF(ISBLANK(B220), "", COUNTIF(Volunteer_Import!F220, "*North Berkeley Trader Joe’s*"))</f>
        <v/>
      </c>
      <c r="I220" s="9" t="str">
        <f> IF(ISBLANK(B220), "", COUNTIF(Volunteer_Import!F220, "*South Berkeley Berkeley Bowl*"))</f>
        <v/>
      </c>
      <c r="J220" s="1" t="str">
        <f> IF(ISBLANK(B220), "", COUNTIF(Volunteer_Import!F220, "*South Berkeley/Oakland Safeway*"))</f>
        <v/>
      </c>
      <c r="K220" s="1" t="str">
        <f> IF(ISBLANK(B220), "", COUNTIF(Volunteer_Import!F220, "*Southwest Berkeley Berkeley Bowl*"))</f>
        <v/>
      </c>
      <c r="L220" s="1" t="str">
        <f> IF(ISBLANK(B220), "", COUNTIF(Volunteer_Import!F220, "*Other (open to local stores unlisted above)*"))</f>
        <v/>
      </c>
      <c r="M220" s="19" t="str">
        <f> IF(ISBLANK(B220), "", COUNTIF(Volunteer_Import!G220, "*Monday*"))</f>
        <v/>
      </c>
      <c r="N220" s="19" t="str">
        <f> IF(ISBLANK(B220), "", COUNTIF(Volunteer_Import!G220, "*Tuesday*"))</f>
        <v/>
      </c>
      <c r="O220" s="19" t="str">
        <f> IF(ISBLANK(B220), "", COUNTIF(Volunteer_Import!G220, "*Wednesday*"))</f>
        <v/>
      </c>
      <c r="P220" s="19" t="str">
        <f> IF(ISBLANK(B220), "", COUNTIF(Volunteer_Import!G220, "*Thursday*"))</f>
        <v/>
      </c>
      <c r="Q220" s="19" t="str">
        <f> IF(ISBLANK(B220), "", COUNTIF(Volunteer_Import!G220, "*Friday*"))</f>
        <v/>
      </c>
      <c r="R220" s="19" t="str">
        <f> IF(ISBLANK(B220), "", COUNTIF(Volunteer_Import!G220, "*Saturday*"))</f>
        <v/>
      </c>
      <c r="S220" s="19" t="str">
        <f> IF(ISBLANK(B220), "", COUNTIF(Volunteer_Import!G220, "*Sunday*"))</f>
        <v/>
      </c>
      <c r="T220" s="1" t="str">
        <f> IF(ISBLANK(B220), "", COUNTIF(Volunteer_Import!H220, "*6am - 8am*"))</f>
        <v/>
      </c>
      <c r="U220" s="19" t="str">
        <f> IF(ISBLANK(B220), "", COUNTIF(Volunteer_Import!H220, "*8am - 12pm*"))</f>
        <v/>
      </c>
      <c r="V220" s="19" t="str">
        <f> IF(ISBLANK(B220), "", COUNTIF(Volunteer_Import!H220, "*12pm - 3pm*"))</f>
        <v/>
      </c>
      <c r="W220" s="19" t="str">
        <f> IF(ISBLANK(B220), "", COUNTIF(Volunteer_Import!H220, "*3pm - 6pm*"))</f>
        <v/>
      </c>
      <c r="X220" s="19" t="str">
        <f> IF(ISBLANK(B220), "", COUNTIF(Volunteer_Import!H220, "*6pm - 9pm*"))</f>
        <v/>
      </c>
      <c r="Y220" s="19" t="str">
        <f> IF(ISBLANK(B220), "", COUNTIF(Volunteer_Import!H220, "*9pm - 11pm*"))</f>
        <v/>
      </c>
    </row>
    <row r="221">
      <c r="A221" s="1" t="str">
        <f t="array" ref="A221">IF(ISBLANK(B221), "", concatenate("V", ROW()))</f>
        <v/>
      </c>
      <c r="B221" s="1" t="str">
        <f>IFERROR(__xludf.DUMMYFUNCTION(" QUERY(Volunteer_Import!A221:H221, ""Select B"")"),"")</f>
        <v/>
      </c>
      <c r="C221" s="1" t="str">
        <f>IFERROR(__xludf.DUMMYFUNCTION(" IF(ISBLANK(B221), """", QUERY(Volunteer_Import!B221:I221, ""Select C""))"),"")</f>
        <v/>
      </c>
      <c r="D221" s="1" t="str">
        <f>IFERROR(__xludf.DUMMYFUNCTION(" IF(ISBLANK(B221), """", QUERY(Volunteer_Import!B221:I221, ""Select D""))"),"")</f>
        <v/>
      </c>
      <c r="E221" s="1" t="str">
        <f>IFERROR(__xludf.DUMMYFUNCTION(" IF(ISBLANK(B221), """", QUERY(Volunteer_Import!B221:I221, ""Select E""))"),"")</f>
        <v/>
      </c>
      <c r="F221" s="9" t="str">
        <f> IF(ISBLANK(B221), "", COUNTIF(Volunteer_Import!F221, "*Central Berkeley Trader Joe’s*"))</f>
        <v/>
      </c>
      <c r="G221" s="1" t="str">
        <f> IF(ISBLANK(B221), "", COUNTIF(Volunteer_Import!F221, "*North Berkeley Safeway*"))</f>
        <v/>
      </c>
      <c r="H221" s="1" t="str">
        <f> IF(ISBLANK(B221), "", COUNTIF(Volunteer_Import!F221, "*North Berkeley Trader Joe’s*"))</f>
        <v/>
      </c>
      <c r="I221" s="9" t="str">
        <f> IF(ISBLANK(B221), "", COUNTIF(Volunteer_Import!F221, "*South Berkeley Berkeley Bowl*"))</f>
        <v/>
      </c>
      <c r="J221" s="1" t="str">
        <f> IF(ISBLANK(B221), "", COUNTIF(Volunteer_Import!F221, "*South Berkeley/Oakland Safeway*"))</f>
        <v/>
      </c>
      <c r="K221" s="1" t="str">
        <f> IF(ISBLANK(B221), "", COUNTIF(Volunteer_Import!F221, "*Southwest Berkeley Berkeley Bowl*"))</f>
        <v/>
      </c>
      <c r="L221" s="1" t="str">
        <f> IF(ISBLANK(B221), "", COUNTIF(Volunteer_Import!F221, "*Other (open to local stores unlisted above)*"))</f>
        <v/>
      </c>
      <c r="M221" s="19" t="str">
        <f> IF(ISBLANK(B221), "", COUNTIF(Volunteer_Import!G221, "*Monday*"))</f>
        <v/>
      </c>
      <c r="N221" s="19" t="str">
        <f> IF(ISBLANK(B221), "", COUNTIF(Volunteer_Import!G221, "*Tuesday*"))</f>
        <v/>
      </c>
      <c r="O221" s="19" t="str">
        <f> IF(ISBLANK(B221), "", COUNTIF(Volunteer_Import!G221, "*Wednesday*"))</f>
        <v/>
      </c>
      <c r="P221" s="19" t="str">
        <f> IF(ISBLANK(B221), "", COUNTIF(Volunteer_Import!G221, "*Thursday*"))</f>
        <v/>
      </c>
      <c r="Q221" s="19" t="str">
        <f> IF(ISBLANK(B221), "", COUNTIF(Volunteer_Import!G221, "*Friday*"))</f>
        <v/>
      </c>
      <c r="R221" s="19" t="str">
        <f> IF(ISBLANK(B221), "", COUNTIF(Volunteer_Import!G221, "*Saturday*"))</f>
        <v/>
      </c>
      <c r="S221" s="19" t="str">
        <f> IF(ISBLANK(B221), "", COUNTIF(Volunteer_Import!G221, "*Sunday*"))</f>
        <v/>
      </c>
      <c r="T221" s="1" t="str">
        <f> IF(ISBLANK(B221), "", COUNTIF(Volunteer_Import!H221, "*6am - 8am*"))</f>
        <v/>
      </c>
      <c r="U221" s="19" t="str">
        <f> IF(ISBLANK(B221), "", COUNTIF(Volunteer_Import!H221, "*8am - 12pm*"))</f>
        <v/>
      </c>
      <c r="V221" s="19" t="str">
        <f> IF(ISBLANK(B221), "", COUNTIF(Volunteer_Import!H221, "*12pm - 3pm*"))</f>
        <v/>
      </c>
      <c r="W221" s="19" t="str">
        <f> IF(ISBLANK(B221), "", COUNTIF(Volunteer_Import!H221, "*3pm - 6pm*"))</f>
        <v/>
      </c>
      <c r="X221" s="19" t="str">
        <f> IF(ISBLANK(B221), "", COUNTIF(Volunteer_Import!H221, "*6pm - 9pm*"))</f>
        <v/>
      </c>
      <c r="Y221" s="19" t="str">
        <f> IF(ISBLANK(B221), "", COUNTIF(Volunteer_Import!H221, "*9pm - 11pm*"))</f>
        <v/>
      </c>
    </row>
    <row r="222">
      <c r="A222" s="1" t="str">
        <f t="array" ref="A222">IF(ISBLANK(B222), "", concatenate("V", ROW()))</f>
        <v/>
      </c>
      <c r="B222" s="1" t="str">
        <f>IFERROR(__xludf.DUMMYFUNCTION(" QUERY(Volunteer_Import!A222:H222, ""Select B"")"),"")</f>
        <v/>
      </c>
      <c r="C222" s="1" t="str">
        <f>IFERROR(__xludf.DUMMYFUNCTION(" IF(ISBLANK(B222), """", QUERY(Volunteer_Import!B222:I222, ""Select C""))"),"")</f>
        <v/>
      </c>
      <c r="D222" s="1" t="str">
        <f>IFERROR(__xludf.DUMMYFUNCTION(" IF(ISBLANK(B222), """", QUERY(Volunteer_Import!B222:I222, ""Select D""))"),"")</f>
        <v/>
      </c>
      <c r="E222" s="1" t="str">
        <f>IFERROR(__xludf.DUMMYFUNCTION(" IF(ISBLANK(B222), """", QUERY(Volunteer_Import!B222:I222, ""Select E""))"),"")</f>
        <v/>
      </c>
      <c r="F222" s="9" t="str">
        <f> IF(ISBLANK(B222), "", COUNTIF(Volunteer_Import!F222, "*Central Berkeley Trader Joe’s*"))</f>
        <v/>
      </c>
      <c r="G222" s="1" t="str">
        <f> IF(ISBLANK(B222), "", COUNTIF(Volunteer_Import!F222, "*North Berkeley Safeway*"))</f>
        <v/>
      </c>
      <c r="H222" s="1" t="str">
        <f> IF(ISBLANK(B222), "", COUNTIF(Volunteer_Import!F222, "*North Berkeley Trader Joe’s*"))</f>
        <v/>
      </c>
      <c r="I222" s="9" t="str">
        <f> IF(ISBLANK(B222), "", COUNTIF(Volunteer_Import!F222, "*South Berkeley Berkeley Bowl*"))</f>
        <v/>
      </c>
      <c r="J222" s="1" t="str">
        <f> IF(ISBLANK(B222), "", COUNTIF(Volunteer_Import!F222, "*South Berkeley/Oakland Safeway*"))</f>
        <v/>
      </c>
      <c r="K222" s="1" t="str">
        <f> IF(ISBLANK(B222), "", COUNTIF(Volunteer_Import!F222, "*Southwest Berkeley Berkeley Bowl*"))</f>
        <v/>
      </c>
      <c r="L222" s="1" t="str">
        <f> IF(ISBLANK(B222), "", COUNTIF(Volunteer_Import!F222, "*Other (open to local stores unlisted above)*"))</f>
        <v/>
      </c>
      <c r="M222" s="19" t="str">
        <f> IF(ISBLANK(B222), "", COUNTIF(Volunteer_Import!G222, "*Monday*"))</f>
        <v/>
      </c>
      <c r="N222" s="19" t="str">
        <f> IF(ISBLANK(B222), "", COUNTIF(Volunteer_Import!G222, "*Tuesday*"))</f>
        <v/>
      </c>
      <c r="O222" s="19" t="str">
        <f> IF(ISBLANK(B222), "", COUNTIF(Volunteer_Import!G222, "*Wednesday*"))</f>
        <v/>
      </c>
      <c r="P222" s="19" t="str">
        <f> IF(ISBLANK(B222), "", COUNTIF(Volunteer_Import!G222, "*Thursday*"))</f>
        <v/>
      </c>
      <c r="Q222" s="19" t="str">
        <f> IF(ISBLANK(B222), "", COUNTIF(Volunteer_Import!G222, "*Friday*"))</f>
        <v/>
      </c>
      <c r="R222" s="19" t="str">
        <f> IF(ISBLANK(B222), "", COUNTIF(Volunteer_Import!G222, "*Saturday*"))</f>
        <v/>
      </c>
      <c r="S222" s="19" t="str">
        <f> IF(ISBLANK(B222), "", COUNTIF(Volunteer_Import!G222, "*Sunday*"))</f>
        <v/>
      </c>
      <c r="T222" s="1" t="str">
        <f> IF(ISBLANK(B222), "", COUNTIF(Volunteer_Import!H222, "*6am - 8am*"))</f>
        <v/>
      </c>
      <c r="U222" s="19" t="str">
        <f> IF(ISBLANK(B222), "", COUNTIF(Volunteer_Import!H222, "*8am - 12pm*"))</f>
        <v/>
      </c>
      <c r="V222" s="19" t="str">
        <f> IF(ISBLANK(B222), "", COUNTIF(Volunteer_Import!H222, "*12pm - 3pm*"))</f>
        <v/>
      </c>
      <c r="W222" s="19" t="str">
        <f> IF(ISBLANK(B222), "", COUNTIF(Volunteer_Import!H222, "*3pm - 6pm*"))</f>
        <v/>
      </c>
      <c r="X222" s="19" t="str">
        <f> IF(ISBLANK(B222), "", COUNTIF(Volunteer_Import!H222, "*6pm - 9pm*"))</f>
        <v/>
      </c>
      <c r="Y222" s="19" t="str">
        <f> IF(ISBLANK(B222), "", COUNTIF(Volunteer_Import!H222, "*9pm - 11pm*"))</f>
        <v/>
      </c>
    </row>
    <row r="223">
      <c r="A223" s="1" t="str">
        <f t="array" ref="A223">IF(ISBLANK(B223), "", concatenate("V", ROW()))</f>
        <v/>
      </c>
      <c r="B223" s="1" t="str">
        <f>IFERROR(__xludf.DUMMYFUNCTION(" QUERY(Volunteer_Import!A223:H223, ""Select B"")"),"")</f>
        <v/>
      </c>
      <c r="C223" s="1" t="str">
        <f>IFERROR(__xludf.DUMMYFUNCTION(" IF(ISBLANK(B223), """", QUERY(Volunteer_Import!B223:I223, ""Select C""))"),"")</f>
        <v/>
      </c>
      <c r="D223" s="1" t="str">
        <f>IFERROR(__xludf.DUMMYFUNCTION(" IF(ISBLANK(B223), """", QUERY(Volunteer_Import!B223:I223, ""Select D""))"),"")</f>
        <v/>
      </c>
      <c r="E223" s="1" t="str">
        <f>IFERROR(__xludf.DUMMYFUNCTION(" IF(ISBLANK(B223), """", QUERY(Volunteer_Import!B223:I223, ""Select E""))"),"")</f>
        <v/>
      </c>
      <c r="F223" s="9" t="str">
        <f> IF(ISBLANK(B223), "", COUNTIF(Volunteer_Import!F223, "*Central Berkeley Trader Joe’s*"))</f>
        <v/>
      </c>
      <c r="G223" s="1" t="str">
        <f> IF(ISBLANK(B223), "", COUNTIF(Volunteer_Import!F223, "*North Berkeley Safeway*"))</f>
        <v/>
      </c>
      <c r="H223" s="1" t="str">
        <f> IF(ISBLANK(B223), "", COUNTIF(Volunteer_Import!F223, "*North Berkeley Trader Joe’s*"))</f>
        <v/>
      </c>
      <c r="I223" s="9" t="str">
        <f> IF(ISBLANK(B223), "", COUNTIF(Volunteer_Import!F223, "*South Berkeley Berkeley Bowl*"))</f>
        <v/>
      </c>
      <c r="J223" s="1" t="str">
        <f> IF(ISBLANK(B223), "", COUNTIF(Volunteer_Import!F223, "*South Berkeley/Oakland Safeway*"))</f>
        <v/>
      </c>
      <c r="K223" s="1" t="str">
        <f> IF(ISBLANK(B223), "", COUNTIF(Volunteer_Import!F223, "*Southwest Berkeley Berkeley Bowl*"))</f>
        <v/>
      </c>
      <c r="L223" s="1" t="str">
        <f> IF(ISBLANK(B223), "", COUNTIF(Volunteer_Import!F223, "*Other (open to local stores unlisted above)*"))</f>
        <v/>
      </c>
      <c r="M223" s="19" t="str">
        <f> IF(ISBLANK(B223), "", COUNTIF(Volunteer_Import!G223, "*Monday*"))</f>
        <v/>
      </c>
      <c r="N223" s="19" t="str">
        <f> IF(ISBLANK(B223), "", COUNTIF(Volunteer_Import!G223, "*Tuesday*"))</f>
        <v/>
      </c>
      <c r="O223" s="19" t="str">
        <f> IF(ISBLANK(B223), "", COUNTIF(Volunteer_Import!G223, "*Wednesday*"))</f>
        <v/>
      </c>
      <c r="P223" s="19" t="str">
        <f> IF(ISBLANK(B223), "", COUNTIF(Volunteer_Import!G223, "*Thursday*"))</f>
        <v/>
      </c>
      <c r="Q223" s="19" t="str">
        <f> IF(ISBLANK(B223), "", COUNTIF(Volunteer_Import!G223, "*Friday*"))</f>
        <v/>
      </c>
      <c r="R223" s="19" t="str">
        <f> IF(ISBLANK(B223), "", COUNTIF(Volunteer_Import!G223, "*Saturday*"))</f>
        <v/>
      </c>
      <c r="S223" s="19" t="str">
        <f> IF(ISBLANK(B223), "", COUNTIF(Volunteer_Import!G223, "*Sunday*"))</f>
        <v/>
      </c>
      <c r="T223" s="1" t="str">
        <f> IF(ISBLANK(B223), "", COUNTIF(Volunteer_Import!H223, "*6am - 8am*"))</f>
        <v/>
      </c>
      <c r="U223" s="19" t="str">
        <f> IF(ISBLANK(B223), "", COUNTIF(Volunteer_Import!H223, "*8am - 12pm*"))</f>
        <v/>
      </c>
      <c r="V223" s="19" t="str">
        <f> IF(ISBLANK(B223), "", COUNTIF(Volunteer_Import!H223, "*12pm - 3pm*"))</f>
        <v/>
      </c>
      <c r="W223" s="19" t="str">
        <f> IF(ISBLANK(B223), "", COUNTIF(Volunteer_Import!H223, "*3pm - 6pm*"))</f>
        <v/>
      </c>
      <c r="X223" s="19" t="str">
        <f> IF(ISBLANK(B223), "", COUNTIF(Volunteer_Import!H223, "*6pm - 9pm*"))</f>
        <v/>
      </c>
      <c r="Y223" s="19" t="str">
        <f> IF(ISBLANK(B223), "", COUNTIF(Volunteer_Import!H223, "*9pm - 11pm*"))</f>
        <v/>
      </c>
    </row>
    <row r="224">
      <c r="A224" s="1" t="str">
        <f t="array" ref="A224">IF(ISBLANK(B224), "", concatenate("V", ROW()))</f>
        <v/>
      </c>
      <c r="B224" s="1" t="str">
        <f>IFERROR(__xludf.DUMMYFUNCTION(" QUERY(Volunteer_Import!A224:H224, ""Select B"")"),"")</f>
        <v/>
      </c>
      <c r="C224" s="1" t="str">
        <f>IFERROR(__xludf.DUMMYFUNCTION(" IF(ISBLANK(B224), """", QUERY(Volunteer_Import!B224:I224, ""Select C""))"),"")</f>
        <v/>
      </c>
      <c r="D224" s="1" t="str">
        <f>IFERROR(__xludf.DUMMYFUNCTION(" IF(ISBLANK(B224), """", QUERY(Volunteer_Import!B224:I224, ""Select D""))"),"")</f>
        <v/>
      </c>
      <c r="E224" s="1" t="str">
        <f>IFERROR(__xludf.DUMMYFUNCTION(" IF(ISBLANK(B224), """", QUERY(Volunteer_Import!B224:I224, ""Select E""))"),"")</f>
        <v/>
      </c>
      <c r="F224" s="9" t="str">
        <f> IF(ISBLANK(B224), "", COUNTIF(Volunteer_Import!F224, "*Central Berkeley Trader Joe’s*"))</f>
        <v/>
      </c>
      <c r="G224" s="1" t="str">
        <f> IF(ISBLANK(B224), "", COUNTIF(Volunteer_Import!F224, "*North Berkeley Safeway*"))</f>
        <v/>
      </c>
      <c r="H224" s="1" t="str">
        <f> IF(ISBLANK(B224), "", COUNTIF(Volunteer_Import!F224, "*North Berkeley Trader Joe’s*"))</f>
        <v/>
      </c>
      <c r="I224" s="9" t="str">
        <f> IF(ISBLANK(B224), "", COUNTIF(Volunteer_Import!F224, "*South Berkeley Berkeley Bowl*"))</f>
        <v/>
      </c>
      <c r="J224" s="1" t="str">
        <f> IF(ISBLANK(B224), "", COUNTIF(Volunteer_Import!F224, "*South Berkeley/Oakland Safeway*"))</f>
        <v/>
      </c>
      <c r="K224" s="1" t="str">
        <f> IF(ISBLANK(B224), "", COUNTIF(Volunteer_Import!F224, "*Southwest Berkeley Berkeley Bowl*"))</f>
        <v/>
      </c>
      <c r="L224" s="1" t="str">
        <f> IF(ISBLANK(B224), "", COUNTIF(Volunteer_Import!F224, "*Other (open to local stores unlisted above)*"))</f>
        <v/>
      </c>
      <c r="M224" s="19" t="str">
        <f> IF(ISBLANK(B224), "", COUNTIF(Volunteer_Import!G224, "*Monday*"))</f>
        <v/>
      </c>
      <c r="N224" s="19" t="str">
        <f> IF(ISBLANK(B224), "", COUNTIF(Volunteer_Import!G224, "*Tuesday*"))</f>
        <v/>
      </c>
      <c r="O224" s="19" t="str">
        <f> IF(ISBLANK(B224), "", COUNTIF(Volunteer_Import!G224, "*Wednesday*"))</f>
        <v/>
      </c>
      <c r="P224" s="19" t="str">
        <f> IF(ISBLANK(B224), "", COUNTIF(Volunteer_Import!G224, "*Thursday*"))</f>
        <v/>
      </c>
      <c r="Q224" s="19" t="str">
        <f> IF(ISBLANK(B224), "", COUNTIF(Volunteer_Import!G224, "*Friday*"))</f>
        <v/>
      </c>
      <c r="R224" s="19" t="str">
        <f> IF(ISBLANK(B224), "", COUNTIF(Volunteer_Import!G224, "*Saturday*"))</f>
        <v/>
      </c>
      <c r="S224" s="19" t="str">
        <f> IF(ISBLANK(B224), "", COUNTIF(Volunteer_Import!G224, "*Sunday*"))</f>
        <v/>
      </c>
      <c r="T224" s="1" t="str">
        <f> IF(ISBLANK(B224), "", COUNTIF(Volunteer_Import!H224, "*6am - 8am*"))</f>
        <v/>
      </c>
      <c r="U224" s="19" t="str">
        <f> IF(ISBLANK(B224), "", COUNTIF(Volunteer_Import!H224, "*8am - 12pm*"))</f>
        <v/>
      </c>
      <c r="V224" s="19" t="str">
        <f> IF(ISBLANK(B224), "", COUNTIF(Volunteer_Import!H224, "*12pm - 3pm*"))</f>
        <v/>
      </c>
      <c r="W224" s="19" t="str">
        <f> IF(ISBLANK(B224), "", COUNTIF(Volunteer_Import!H224, "*3pm - 6pm*"))</f>
        <v/>
      </c>
      <c r="X224" s="19" t="str">
        <f> IF(ISBLANK(B224), "", COUNTIF(Volunteer_Import!H224, "*6pm - 9pm*"))</f>
        <v/>
      </c>
      <c r="Y224" s="19" t="str">
        <f> IF(ISBLANK(B224), "", COUNTIF(Volunteer_Import!H224, "*9pm - 11pm*"))</f>
        <v/>
      </c>
    </row>
    <row r="225">
      <c r="A225" s="1" t="str">
        <f t="array" ref="A225">IF(ISBLANK(B225), "", concatenate("V", ROW()))</f>
        <v/>
      </c>
      <c r="B225" s="1" t="str">
        <f>IFERROR(__xludf.DUMMYFUNCTION(" QUERY(Volunteer_Import!A225:H225, ""Select B"")"),"")</f>
        <v/>
      </c>
      <c r="C225" s="1" t="str">
        <f>IFERROR(__xludf.DUMMYFUNCTION(" IF(ISBLANK(B225), """", QUERY(Volunteer_Import!B225:I225, ""Select C""))"),"")</f>
        <v/>
      </c>
      <c r="D225" s="1" t="str">
        <f>IFERROR(__xludf.DUMMYFUNCTION(" IF(ISBLANK(B225), """", QUERY(Volunteer_Import!B225:I225, ""Select D""))"),"")</f>
        <v/>
      </c>
      <c r="E225" s="1" t="str">
        <f>IFERROR(__xludf.DUMMYFUNCTION(" IF(ISBLANK(B225), """", QUERY(Volunteer_Import!B225:I225, ""Select E""))"),"")</f>
        <v/>
      </c>
      <c r="F225" s="9" t="str">
        <f> IF(ISBLANK(B225), "", COUNTIF(Volunteer_Import!F225, "*Central Berkeley Trader Joe’s*"))</f>
        <v/>
      </c>
      <c r="G225" s="1" t="str">
        <f> IF(ISBLANK(B225), "", COUNTIF(Volunteer_Import!F225, "*North Berkeley Safeway*"))</f>
        <v/>
      </c>
      <c r="H225" s="1" t="str">
        <f> IF(ISBLANK(B225), "", COUNTIF(Volunteer_Import!F225, "*North Berkeley Trader Joe’s*"))</f>
        <v/>
      </c>
      <c r="I225" s="9" t="str">
        <f> IF(ISBLANK(B225), "", COUNTIF(Volunteer_Import!F225, "*South Berkeley Berkeley Bowl*"))</f>
        <v/>
      </c>
      <c r="J225" s="1" t="str">
        <f> IF(ISBLANK(B225), "", COUNTIF(Volunteer_Import!F225, "*South Berkeley/Oakland Safeway*"))</f>
        <v/>
      </c>
      <c r="K225" s="1" t="str">
        <f> IF(ISBLANK(B225), "", COUNTIF(Volunteer_Import!F225, "*Southwest Berkeley Berkeley Bowl*"))</f>
        <v/>
      </c>
      <c r="L225" s="1" t="str">
        <f> IF(ISBLANK(B225), "", COUNTIF(Volunteer_Import!F225, "*Other (open to local stores unlisted above)*"))</f>
        <v/>
      </c>
      <c r="M225" s="19" t="str">
        <f> IF(ISBLANK(B225), "", COUNTIF(Volunteer_Import!G225, "*Monday*"))</f>
        <v/>
      </c>
      <c r="N225" s="19" t="str">
        <f> IF(ISBLANK(B225), "", COUNTIF(Volunteer_Import!G225, "*Tuesday*"))</f>
        <v/>
      </c>
      <c r="O225" s="19" t="str">
        <f> IF(ISBLANK(B225), "", COUNTIF(Volunteer_Import!G225, "*Wednesday*"))</f>
        <v/>
      </c>
      <c r="P225" s="19" t="str">
        <f> IF(ISBLANK(B225), "", COUNTIF(Volunteer_Import!G225, "*Thursday*"))</f>
        <v/>
      </c>
      <c r="Q225" s="19" t="str">
        <f> IF(ISBLANK(B225), "", COUNTIF(Volunteer_Import!G225, "*Friday*"))</f>
        <v/>
      </c>
      <c r="R225" s="19" t="str">
        <f> IF(ISBLANK(B225), "", COUNTIF(Volunteer_Import!G225, "*Saturday*"))</f>
        <v/>
      </c>
      <c r="S225" s="19" t="str">
        <f> IF(ISBLANK(B225), "", COUNTIF(Volunteer_Import!G225, "*Sunday*"))</f>
        <v/>
      </c>
      <c r="T225" s="1" t="str">
        <f> IF(ISBLANK(B225), "", COUNTIF(Volunteer_Import!H225, "*6am - 8am*"))</f>
        <v/>
      </c>
      <c r="U225" s="19" t="str">
        <f> IF(ISBLANK(B225), "", COUNTIF(Volunteer_Import!H225, "*8am - 12pm*"))</f>
        <v/>
      </c>
      <c r="V225" s="19" t="str">
        <f> IF(ISBLANK(B225), "", COUNTIF(Volunteer_Import!H225, "*12pm - 3pm*"))</f>
        <v/>
      </c>
      <c r="W225" s="19" t="str">
        <f> IF(ISBLANK(B225), "", COUNTIF(Volunteer_Import!H225, "*3pm - 6pm*"))</f>
        <v/>
      </c>
      <c r="X225" s="19" t="str">
        <f> IF(ISBLANK(B225), "", COUNTIF(Volunteer_Import!H225, "*6pm - 9pm*"))</f>
        <v/>
      </c>
      <c r="Y225" s="19" t="str">
        <f> IF(ISBLANK(B225), "", COUNTIF(Volunteer_Import!H225, "*9pm - 11pm*"))</f>
        <v/>
      </c>
    </row>
    <row r="226">
      <c r="A226" s="1" t="str">
        <f t="array" ref="A226">IF(ISBLANK(B226), "", concatenate("V", ROW()))</f>
        <v/>
      </c>
      <c r="B226" s="1" t="str">
        <f>IFERROR(__xludf.DUMMYFUNCTION(" QUERY(Volunteer_Import!A226:H226, ""Select B"")"),"")</f>
        <v/>
      </c>
      <c r="C226" s="1" t="str">
        <f>IFERROR(__xludf.DUMMYFUNCTION(" IF(ISBLANK(B226), """", QUERY(Volunteer_Import!B226:I226, ""Select C""))"),"")</f>
        <v/>
      </c>
      <c r="D226" s="1" t="str">
        <f>IFERROR(__xludf.DUMMYFUNCTION(" IF(ISBLANK(B226), """", QUERY(Volunteer_Import!B226:I226, ""Select D""))"),"")</f>
        <v/>
      </c>
      <c r="E226" s="1" t="str">
        <f>IFERROR(__xludf.DUMMYFUNCTION(" IF(ISBLANK(B226), """", QUERY(Volunteer_Import!B226:I226, ""Select E""))"),"")</f>
        <v/>
      </c>
      <c r="F226" s="9" t="str">
        <f> IF(ISBLANK(B226), "", COUNTIF(Volunteer_Import!F226, "*Central Berkeley Trader Joe’s*"))</f>
        <v/>
      </c>
      <c r="G226" s="1" t="str">
        <f> IF(ISBLANK(B226), "", COUNTIF(Volunteer_Import!F226, "*North Berkeley Safeway*"))</f>
        <v/>
      </c>
      <c r="H226" s="1" t="str">
        <f> IF(ISBLANK(B226), "", COUNTIF(Volunteer_Import!F226, "*North Berkeley Trader Joe’s*"))</f>
        <v/>
      </c>
      <c r="I226" s="9" t="str">
        <f> IF(ISBLANK(B226), "", COUNTIF(Volunteer_Import!F226, "*South Berkeley Berkeley Bowl*"))</f>
        <v/>
      </c>
      <c r="J226" s="1" t="str">
        <f> IF(ISBLANK(B226), "", COUNTIF(Volunteer_Import!F226, "*South Berkeley/Oakland Safeway*"))</f>
        <v/>
      </c>
      <c r="K226" s="1" t="str">
        <f> IF(ISBLANK(B226), "", COUNTIF(Volunteer_Import!F226, "*Southwest Berkeley Berkeley Bowl*"))</f>
        <v/>
      </c>
      <c r="L226" s="1" t="str">
        <f> IF(ISBLANK(B226), "", COUNTIF(Volunteer_Import!F226, "*Other (open to local stores unlisted above)*"))</f>
        <v/>
      </c>
      <c r="M226" s="19" t="str">
        <f> IF(ISBLANK(B226), "", COUNTIF(Volunteer_Import!G226, "*Monday*"))</f>
        <v/>
      </c>
      <c r="N226" s="19" t="str">
        <f> IF(ISBLANK(B226), "", COUNTIF(Volunteer_Import!G226, "*Tuesday*"))</f>
        <v/>
      </c>
      <c r="O226" s="19" t="str">
        <f> IF(ISBLANK(B226), "", COUNTIF(Volunteer_Import!G226, "*Wednesday*"))</f>
        <v/>
      </c>
      <c r="P226" s="19" t="str">
        <f> IF(ISBLANK(B226), "", COUNTIF(Volunteer_Import!G226, "*Thursday*"))</f>
        <v/>
      </c>
      <c r="Q226" s="19" t="str">
        <f> IF(ISBLANK(B226), "", COUNTIF(Volunteer_Import!G226, "*Friday*"))</f>
        <v/>
      </c>
      <c r="R226" s="19" t="str">
        <f> IF(ISBLANK(B226), "", COUNTIF(Volunteer_Import!G226, "*Saturday*"))</f>
        <v/>
      </c>
      <c r="S226" s="19" t="str">
        <f> IF(ISBLANK(B226), "", COUNTIF(Volunteer_Import!G226, "*Sunday*"))</f>
        <v/>
      </c>
      <c r="T226" s="1" t="str">
        <f> IF(ISBLANK(B226), "", COUNTIF(Volunteer_Import!H226, "*6am - 8am*"))</f>
        <v/>
      </c>
      <c r="U226" s="19" t="str">
        <f> IF(ISBLANK(B226), "", COUNTIF(Volunteer_Import!H226, "*8am - 12pm*"))</f>
        <v/>
      </c>
      <c r="V226" s="19" t="str">
        <f> IF(ISBLANK(B226), "", COUNTIF(Volunteer_Import!H226, "*12pm - 3pm*"))</f>
        <v/>
      </c>
      <c r="W226" s="19" t="str">
        <f> IF(ISBLANK(B226), "", COUNTIF(Volunteer_Import!H226, "*3pm - 6pm*"))</f>
        <v/>
      </c>
      <c r="X226" s="19" t="str">
        <f> IF(ISBLANK(B226), "", COUNTIF(Volunteer_Import!H226, "*6pm - 9pm*"))</f>
        <v/>
      </c>
      <c r="Y226" s="19" t="str">
        <f> IF(ISBLANK(B226), "", COUNTIF(Volunteer_Import!H226, "*9pm - 11pm*"))</f>
        <v/>
      </c>
    </row>
    <row r="227">
      <c r="A227" s="1" t="str">
        <f t="array" ref="A227">IF(ISBLANK(B227), "", concatenate("V", ROW()))</f>
        <v/>
      </c>
      <c r="B227" s="1" t="str">
        <f>IFERROR(__xludf.DUMMYFUNCTION(" QUERY(Volunteer_Import!A227:H227, ""Select B"")"),"")</f>
        <v/>
      </c>
      <c r="C227" s="1" t="str">
        <f>IFERROR(__xludf.DUMMYFUNCTION(" IF(ISBLANK(B227), """", QUERY(Volunteer_Import!B227:I227, ""Select C""))"),"")</f>
        <v/>
      </c>
      <c r="D227" s="1" t="str">
        <f>IFERROR(__xludf.DUMMYFUNCTION(" IF(ISBLANK(B227), """", QUERY(Volunteer_Import!B227:I227, ""Select D""))"),"")</f>
        <v/>
      </c>
      <c r="E227" s="1" t="str">
        <f>IFERROR(__xludf.DUMMYFUNCTION(" IF(ISBLANK(B227), """", QUERY(Volunteer_Import!B227:I227, ""Select E""))"),"")</f>
        <v/>
      </c>
      <c r="F227" s="9" t="str">
        <f> IF(ISBLANK(B227), "", COUNTIF(Volunteer_Import!F227, "*Central Berkeley Trader Joe’s*"))</f>
        <v/>
      </c>
      <c r="G227" s="1" t="str">
        <f> IF(ISBLANK(B227), "", COUNTIF(Volunteer_Import!F227, "*North Berkeley Safeway*"))</f>
        <v/>
      </c>
      <c r="H227" s="1" t="str">
        <f> IF(ISBLANK(B227), "", COUNTIF(Volunteer_Import!F227, "*North Berkeley Trader Joe’s*"))</f>
        <v/>
      </c>
      <c r="I227" s="9" t="str">
        <f> IF(ISBLANK(B227), "", COUNTIF(Volunteer_Import!F227, "*South Berkeley Berkeley Bowl*"))</f>
        <v/>
      </c>
      <c r="J227" s="1" t="str">
        <f> IF(ISBLANK(B227), "", COUNTIF(Volunteer_Import!F227, "*South Berkeley/Oakland Safeway*"))</f>
        <v/>
      </c>
      <c r="K227" s="1" t="str">
        <f> IF(ISBLANK(B227), "", COUNTIF(Volunteer_Import!F227, "*Southwest Berkeley Berkeley Bowl*"))</f>
        <v/>
      </c>
      <c r="L227" s="1" t="str">
        <f> IF(ISBLANK(B227), "", COUNTIF(Volunteer_Import!F227, "*Other (open to local stores unlisted above)*"))</f>
        <v/>
      </c>
      <c r="M227" s="19" t="str">
        <f> IF(ISBLANK(B227), "", COUNTIF(Volunteer_Import!G227, "*Monday*"))</f>
        <v/>
      </c>
      <c r="N227" s="19" t="str">
        <f> IF(ISBLANK(B227), "", COUNTIF(Volunteer_Import!G227, "*Tuesday*"))</f>
        <v/>
      </c>
      <c r="O227" s="19" t="str">
        <f> IF(ISBLANK(B227), "", COUNTIF(Volunteer_Import!G227, "*Wednesday*"))</f>
        <v/>
      </c>
      <c r="P227" s="19" t="str">
        <f> IF(ISBLANK(B227), "", COUNTIF(Volunteer_Import!G227, "*Thursday*"))</f>
        <v/>
      </c>
      <c r="Q227" s="19" t="str">
        <f> IF(ISBLANK(B227), "", COUNTIF(Volunteer_Import!G227, "*Friday*"))</f>
        <v/>
      </c>
      <c r="R227" s="19" t="str">
        <f> IF(ISBLANK(B227), "", COUNTIF(Volunteer_Import!G227, "*Saturday*"))</f>
        <v/>
      </c>
      <c r="S227" s="19" t="str">
        <f> IF(ISBLANK(B227), "", COUNTIF(Volunteer_Import!G227, "*Sunday*"))</f>
        <v/>
      </c>
      <c r="T227" s="1" t="str">
        <f> IF(ISBLANK(B227), "", COUNTIF(Volunteer_Import!H227, "*6am - 8am*"))</f>
        <v/>
      </c>
      <c r="U227" s="19" t="str">
        <f> IF(ISBLANK(B227), "", COUNTIF(Volunteer_Import!H227, "*8am - 12pm*"))</f>
        <v/>
      </c>
      <c r="V227" s="19" t="str">
        <f> IF(ISBLANK(B227), "", COUNTIF(Volunteer_Import!H227, "*12pm - 3pm*"))</f>
        <v/>
      </c>
      <c r="W227" s="19" t="str">
        <f> IF(ISBLANK(B227), "", COUNTIF(Volunteer_Import!H227, "*3pm - 6pm*"))</f>
        <v/>
      </c>
      <c r="X227" s="19" t="str">
        <f> IF(ISBLANK(B227), "", COUNTIF(Volunteer_Import!H227, "*6pm - 9pm*"))</f>
        <v/>
      </c>
      <c r="Y227" s="19" t="str">
        <f> IF(ISBLANK(B227), "", COUNTIF(Volunteer_Import!H227, "*9pm - 11pm*"))</f>
        <v/>
      </c>
    </row>
    <row r="228">
      <c r="A228" s="1" t="str">
        <f t="array" ref="A228">IF(ISBLANK(B228), "", concatenate("V", ROW()))</f>
        <v/>
      </c>
      <c r="B228" s="1" t="str">
        <f>IFERROR(__xludf.DUMMYFUNCTION(" QUERY(Volunteer_Import!A228:H228, ""Select B"")"),"")</f>
        <v/>
      </c>
      <c r="C228" s="1" t="str">
        <f>IFERROR(__xludf.DUMMYFUNCTION(" IF(ISBLANK(B228), """", QUERY(Volunteer_Import!B228:I228, ""Select C""))"),"")</f>
        <v/>
      </c>
      <c r="D228" s="1" t="str">
        <f>IFERROR(__xludf.DUMMYFUNCTION(" IF(ISBLANK(B228), """", QUERY(Volunteer_Import!B228:I228, ""Select D""))"),"")</f>
        <v/>
      </c>
      <c r="E228" s="1" t="str">
        <f>IFERROR(__xludf.DUMMYFUNCTION(" IF(ISBLANK(B228), """", QUERY(Volunteer_Import!B228:I228, ""Select E""))"),"")</f>
        <v/>
      </c>
      <c r="F228" s="9" t="str">
        <f> IF(ISBLANK(B228), "", COUNTIF(Volunteer_Import!F228, "*Central Berkeley Trader Joe’s*"))</f>
        <v/>
      </c>
      <c r="G228" s="1" t="str">
        <f> IF(ISBLANK(B228), "", COUNTIF(Volunteer_Import!F228, "*North Berkeley Safeway*"))</f>
        <v/>
      </c>
      <c r="H228" s="1" t="str">
        <f> IF(ISBLANK(B228), "", COUNTIF(Volunteer_Import!F228, "*North Berkeley Trader Joe’s*"))</f>
        <v/>
      </c>
      <c r="I228" s="9" t="str">
        <f> IF(ISBLANK(B228), "", COUNTIF(Volunteer_Import!F228, "*South Berkeley Berkeley Bowl*"))</f>
        <v/>
      </c>
      <c r="J228" s="1" t="str">
        <f> IF(ISBLANK(B228), "", COUNTIF(Volunteer_Import!F228, "*South Berkeley/Oakland Safeway*"))</f>
        <v/>
      </c>
      <c r="K228" s="1" t="str">
        <f> IF(ISBLANK(B228), "", COUNTIF(Volunteer_Import!F228, "*Southwest Berkeley Berkeley Bowl*"))</f>
        <v/>
      </c>
      <c r="L228" s="1" t="str">
        <f> IF(ISBLANK(B228), "", COUNTIF(Volunteer_Import!F228, "*Other (open to local stores unlisted above)*"))</f>
        <v/>
      </c>
      <c r="M228" s="19" t="str">
        <f> IF(ISBLANK(B228), "", COUNTIF(Volunteer_Import!G228, "*Monday*"))</f>
        <v/>
      </c>
      <c r="N228" s="19" t="str">
        <f> IF(ISBLANK(B228), "", COUNTIF(Volunteer_Import!G228, "*Tuesday*"))</f>
        <v/>
      </c>
      <c r="O228" s="19" t="str">
        <f> IF(ISBLANK(B228), "", COUNTIF(Volunteer_Import!G228, "*Wednesday*"))</f>
        <v/>
      </c>
      <c r="P228" s="19" t="str">
        <f> IF(ISBLANK(B228), "", COUNTIF(Volunteer_Import!G228, "*Thursday*"))</f>
        <v/>
      </c>
      <c r="Q228" s="19" t="str">
        <f> IF(ISBLANK(B228), "", COUNTIF(Volunteer_Import!G228, "*Friday*"))</f>
        <v/>
      </c>
      <c r="R228" s="19" t="str">
        <f> IF(ISBLANK(B228), "", COUNTIF(Volunteer_Import!G228, "*Saturday*"))</f>
        <v/>
      </c>
      <c r="S228" s="19" t="str">
        <f> IF(ISBLANK(B228), "", COUNTIF(Volunteer_Import!G228, "*Sunday*"))</f>
        <v/>
      </c>
      <c r="T228" s="1" t="str">
        <f> IF(ISBLANK(B228), "", COUNTIF(Volunteer_Import!H228, "*6am - 8am*"))</f>
        <v/>
      </c>
      <c r="U228" s="19" t="str">
        <f> IF(ISBLANK(B228), "", COUNTIF(Volunteer_Import!H228, "*8am - 12pm*"))</f>
        <v/>
      </c>
      <c r="V228" s="19" t="str">
        <f> IF(ISBLANK(B228), "", COUNTIF(Volunteer_Import!H228, "*12pm - 3pm*"))</f>
        <v/>
      </c>
      <c r="W228" s="19" t="str">
        <f> IF(ISBLANK(B228), "", COUNTIF(Volunteer_Import!H228, "*3pm - 6pm*"))</f>
        <v/>
      </c>
      <c r="X228" s="19" t="str">
        <f> IF(ISBLANK(B228), "", COUNTIF(Volunteer_Import!H228, "*6pm - 9pm*"))</f>
        <v/>
      </c>
      <c r="Y228" s="19" t="str">
        <f> IF(ISBLANK(B228), "", COUNTIF(Volunteer_Import!H228, "*9pm - 11pm*"))</f>
        <v/>
      </c>
    </row>
    <row r="229">
      <c r="A229" s="1" t="str">
        <f t="array" ref="A229">IF(ISBLANK(B229), "", concatenate("V", ROW()))</f>
        <v/>
      </c>
      <c r="B229" s="1" t="str">
        <f>IFERROR(__xludf.DUMMYFUNCTION(" QUERY(Volunteer_Import!A229:H229, ""Select B"")"),"")</f>
        <v/>
      </c>
      <c r="C229" s="1" t="str">
        <f>IFERROR(__xludf.DUMMYFUNCTION(" IF(ISBLANK(B229), """", QUERY(Volunteer_Import!B229:I229, ""Select C""))"),"")</f>
        <v/>
      </c>
      <c r="D229" s="1" t="str">
        <f>IFERROR(__xludf.DUMMYFUNCTION(" IF(ISBLANK(B229), """", QUERY(Volunteer_Import!B229:I229, ""Select D""))"),"")</f>
        <v/>
      </c>
      <c r="E229" s="1" t="str">
        <f>IFERROR(__xludf.DUMMYFUNCTION(" IF(ISBLANK(B229), """", QUERY(Volunteer_Import!B229:I229, ""Select E""))"),"")</f>
        <v/>
      </c>
      <c r="F229" s="9" t="str">
        <f> IF(ISBLANK(B229), "", COUNTIF(Volunteer_Import!F229, "*Central Berkeley Trader Joe’s*"))</f>
        <v/>
      </c>
      <c r="G229" s="1" t="str">
        <f> IF(ISBLANK(B229), "", COUNTIF(Volunteer_Import!F229, "*North Berkeley Safeway*"))</f>
        <v/>
      </c>
      <c r="H229" s="1" t="str">
        <f> IF(ISBLANK(B229), "", COUNTIF(Volunteer_Import!F229, "*North Berkeley Trader Joe’s*"))</f>
        <v/>
      </c>
      <c r="I229" s="9" t="str">
        <f> IF(ISBLANK(B229), "", COUNTIF(Volunteer_Import!F229, "*South Berkeley Berkeley Bowl*"))</f>
        <v/>
      </c>
      <c r="J229" s="1" t="str">
        <f> IF(ISBLANK(B229), "", COUNTIF(Volunteer_Import!F229, "*South Berkeley/Oakland Safeway*"))</f>
        <v/>
      </c>
      <c r="K229" s="1" t="str">
        <f> IF(ISBLANK(B229), "", COUNTIF(Volunteer_Import!F229, "*Southwest Berkeley Berkeley Bowl*"))</f>
        <v/>
      </c>
      <c r="L229" s="1" t="str">
        <f> IF(ISBLANK(B229), "", COUNTIF(Volunteer_Import!F229, "*Other (open to local stores unlisted above)*"))</f>
        <v/>
      </c>
      <c r="M229" s="19" t="str">
        <f> IF(ISBLANK(B229), "", COUNTIF(Volunteer_Import!G229, "*Monday*"))</f>
        <v/>
      </c>
      <c r="N229" s="19" t="str">
        <f> IF(ISBLANK(B229), "", COUNTIF(Volunteer_Import!G229, "*Tuesday*"))</f>
        <v/>
      </c>
      <c r="O229" s="19" t="str">
        <f> IF(ISBLANK(B229), "", COUNTIF(Volunteer_Import!G229, "*Wednesday*"))</f>
        <v/>
      </c>
      <c r="P229" s="19" t="str">
        <f> IF(ISBLANK(B229), "", COUNTIF(Volunteer_Import!G229, "*Thursday*"))</f>
        <v/>
      </c>
      <c r="Q229" s="19" t="str">
        <f> IF(ISBLANK(B229), "", COUNTIF(Volunteer_Import!G229, "*Friday*"))</f>
        <v/>
      </c>
      <c r="R229" s="19" t="str">
        <f> IF(ISBLANK(B229), "", COUNTIF(Volunteer_Import!G229, "*Saturday*"))</f>
        <v/>
      </c>
      <c r="S229" s="19" t="str">
        <f> IF(ISBLANK(B229), "", COUNTIF(Volunteer_Import!G229, "*Sunday*"))</f>
        <v/>
      </c>
      <c r="T229" s="1" t="str">
        <f> IF(ISBLANK(B229), "", COUNTIF(Volunteer_Import!H229, "*6am - 8am*"))</f>
        <v/>
      </c>
      <c r="U229" s="19" t="str">
        <f> IF(ISBLANK(B229), "", COUNTIF(Volunteer_Import!H229, "*8am - 12pm*"))</f>
        <v/>
      </c>
      <c r="V229" s="19" t="str">
        <f> IF(ISBLANK(B229), "", COUNTIF(Volunteer_Import!H229, "*12pm - 3pm*"))</f>
        <v/>
      </c>
      <c r="W229" s="19" t="str">
        <f> IF(ISBLANK(B229), "", COUNTIF(Volunteer_Import!H229, "*3pm - 6pm*"))</f>
        <v/>
      </c>
      <c r="X229" s="19" t="str">
        <f> IF(ISBLANK(B229), "", COUNTIF(Volunteer_Import!H229, "*6pm - 9pm*"))</f>
        <v/>
      </c>
      <c r="Y229" s="19" t="str">
        <f> IF(ISBLANK(B229), "", COUNTIF(Volunteer_Import!H229, "*9pm - 11pm*"))</f>
        <v/>
      </c>
    </row>
    <row r="230">
      <c r="A230" s="1" t="str">
        <f t="array" ref="A230">IF(ISBLANK(B230), "", concatenate("V", ROW()))</f>
        <v/>
      </c>
      <c r="B230" s="1" t="str">
        <f>IFERROR(__xludf.DUMMYFUNCTION(" QUERY(Volunteer_Import!A230:H230, ""Select B"")"),"")</f>
        <v/>
      </c>
      <c r="C230" s="1" t="str">
        <f>IFERROR(__xludf.DUMMYFUNCTION(" IF(ISBLANK(B230), """", QUERY(Volunteer_Import!B230:I230, ""Select C""))"),"")</f>
        <v/>
      </c>
      <c r="D230" s="1" t="str">
        <f>IFERROR(__xludf.DUMMYFUNCTION(" IF(ISBLANK(B230), """", QUERY(Volunteer_Import!B230:I230, ""Select D""))"),"")</f>
        <v/>
      </c>
      <c r="E230" s="1" t="str">
        <f>IFERROR(__xludf.DUMMYFUNCTION(" IF(ISBLANK(B230), """", QUERY(Volunteer_Import!B230:I230, ""Select E""))"),"")</f>
        <v/>
      </c>
      <c r="F230" s="9" t="str">
        <f> IF(ISBLANK(B230), "", COUNTIF(Volunteer_Import!F230, "*Central Berkeley Trader Joe’s*"))</f>
        <v/>
      </c>
      <c r="G230" s="1" t="str">
        <f> IF(ISBLANK(B230), "", COUNTIF(Volunteer_Import!F230, "*North Berkeley Safeway*"))</f>
        <v/>
      </c>
      <c r="H230" s="1" t="str">
        <f> IF(ISBLANK(B230), "", COUNTIF(Volunteer_Import!F230, "*North Berkeley Trader Joe’s*"))</f>
        <v/>
      </c>
      <c r="I230" s="9" t="str">
        <f> IF(ISBLANK(B230), "", COUNTIF(Volunteer_Import!F230, "*South Berkeley Berkeley Bowl*"))</f>
        <v/>
      </c>
      <c r="J230" s="1" t="str">
        <f> IF(ISBLANK(B230), "", COUNTIF(Volunteer_Import!F230, "*South Berkeley/Oakland Safeway*"))</f>
        <v/>
      </c>
      <c r="K230" s="1" t="str">
        <f> IF(ISBLANK(B230), "", COUNTIF(Volunteer_Import!F230, "*Southwest Berkeley Berkeley Bowl*"))</f>
        <v/>
      </c>
      <c r="L230" s="1" t="str">
        <f> IF(ISBLANK(B230), "", COUNTIF(Volunteer_Import!F230, "*Other (open to local stores unlisted above)*"))</f>
        <v/>
      </c>
      <c r="M230" s="19" t="str">
        <f> IF(ISBLANK(B230), "", COUNTIF(Volunteer_Import!G230, "*Monday*"))</f>
        <v/>
      </c>
      <c r="N230" s="19" t="str">
        <f> IF(ISBLANK(B230), "", COUNTIF(Volunteer_Import!G230, "*Tuesday*"))</f>
        <v/>
      </c>
      <c r="O230" s="19" t="str">
        <f> IF(ISBLANK(B230), "", COUNTIF(Volunteer_Import!G230, "*Wednesday*"))</f>
        <v/>
      </c>
      <c r="P230" s="19" t="str">
        <f> IF(ISBLANK(B230), "", COUNTIF(Volunteer_Import!G230, "*Thursday*"))</f>
        <v/>
      </c>
      <c r="Q230" s="19" t="str">
        <f> IF(ISBLANK(B230), "", COUNTIF(Volunteer_Import!G230, "*Friday*"))</f>
        <v/>
      </c>
      <c r="R230" s="19" t="str">
        <f> IF(ISBLANK(B230), "", COUNTIF(Volunteer_Import!G230, "*Saturday*"))</f>
        <v/>
      </c>
      <c r="S230" s="19" t="str">
        <f> IF(ISBLANK(B230), "", COUNTIF(Volunteer_Import!G230, "*Sunday*"))</f>
        <v/>
      </c>
      <c r="T230" s="1" t="str">
        <f> IF(ISBLANK(B230), "", COUNTIF(Volunteer_Import!H230, "*6am - 8am*"))</f>
        <v/>
      </c>
      <c r="U230" s="19" t="str">
        <f> IF(ISBLANK(B230), "", COUNTIF(Volunteer_Import!H230, "*8am - 12pm*"))</f>
        <v/>
      </c>
      <c r="V230" s="19" t="str">
        <f> IF(ISBLANK(B230), "", COUNTIF(Volunteer_Import!H230, "*12pm - 3pm*"))</f>
        <v/>
      </c>
      <c r="W230" s="19" t="str">
        <f> IF(ISBLANK(B230), "", COUNTIF(Volunteer_Import!H230, "*3pm - 6pm*"))</f>
        <v/>
      </c>
      <c r="X230" s="19" t="str">
        <f> IF(ISBLANK(B230), "", COUNTIF(Volunteer_Import!H230, "*6pm - 9pm*"))</f>
        <v/>
      </c>
      <c r="Y230" s="19" t="str">
        <f> IF(ISBLANK(B230), "", COUNTIF(Volunteer_Import!H230, "*9pm - 11pm*"))</f>
        <v/>
      </c>
    </row>
    <row r="231">
      <c r="A231" s="1" t="str">
        <f t="array" ref="A231">IF(ISBLANK(B231), "", concatenate("V", ROW()))</f>
        <v/>
      </c>
      <c r="B231" s="1" t="str">
        <f>IFERROR(__xludf.DUMMYFUNCTION(" QUERY(Volunteer_Import!A231:H231, ""Select B"")"),"")</f>
        <v/>
      </c>
      <c r="C231" s="1" t="str">
        <f>IFERROR(__xludf.DUMMYFUNCTION(" IF(ISBLANK(B231), """", QUERY(Volunteer_Import!B231:I231, ""Select C""))"),"")</f>
        <v/>
      </c>
      <c r="D231" s="1" t="str">
        <f>IFERROR(__xludf.DUMMYFUNCTION(" IF(ISBLANK(B231), """", QUERY(Volunteer_Import!B231:I231, ""Select D""))"),"")</f>
        <v/>
      </c>
      <c r="E231" s="1" t="str">
        <f>IFERROR(__xludf.DUMMYFUNCTION(" IF(ISBLANK(B231), """", QUERY(Volunteer_Import!B231:I231, ""Select E""))"),"")</f>
        <v/>
      </c>
      <c r="F231" s="9" t="str">
        <f> IF(ISBLANK(B231), "", COUNTIF(Volunteer_Import!F231, "*Central Berkeley Trader Joe’s*"))</f>
        <v/>
      </c>
      <c r="G231" s="1" t="str">
        <f> IF(ISBLANK(B231), "", COUNTIF(Volunteer_Import!F231, "*North Berkeley Safeway*"))</f>
        <v/>
      </c>
      <c r="H231" s="1" t="str">
        <f> IF(ISBLANK(B231), "", COUNTIF(Volunteer_Import!F231, "*North Berkeley Trader Joe’s*"))</f>
        <v/>
      </c>
      <c r="I231" s="9" t="str">
        <f> IF(ISBLANK(B231), "", COUNTIF(Volunteer_Import!F231, "*South Berkeley Berkeley Bowl*"))</f>
        <v/>
      </c>
      <c r="J231" s="1" t="str">
        <f> IF(ISBLANK(B231), "", COUNTIF(Volunteer_Import!F231, "*South Berkeley/Oakland Safeway*"))</f>
        <v/>
      </c>
      <c r="K231" s="1" t="str">
        <f> IF(ISBLANK(B231), "", COUNTIF(Volunteer_Import!F231, "*Southwest Berkeley Berkeley Bowl*"))</f>
        <v/>
      </c>
      <c r="L231" s="1" t="str">
        <f> IF(ISBLANK(B231), "", COUNTIF(Volunteer_Import!F231, "*Other (open to local stores unlisted above)*"))</f>
        <v/>
      </c>
      <c r="M231" s="19" t="str">
        <f> IF(ISBLANK(B231), "", COUNTIF(Volunteer_Import!G231, "*Monday*"))</f>
        <v/>
      </c>
      <c r="N231" s="19" t="str">
        <f> IF(ISBLANK(B231), "", COUNTIF(Volunteer_Import!G231, "*Tuesday*"))</f>
        <v/>
      </c>
      <c r="O231" s="19" t="str">
        <f> IF(ISBLANK(B231), "", COUNTIF(Volunteer_Import!G231, "*Wednesday*"))</f>
        <v/>
      </c>
      <c r="P231" s="19" t="str">
        <f> IF(ISBLANK(B231), "", COUNTIF(Volunteer_Import!G231, "*Thursday*"))</f>
        <v/>
      </c>
      <c r="Q231" s="19" t="str">
        <f> IF(ISBLANK(B231), "", COUNTIF(Volunteer_Import!G231, "*Friday*"))</f>
        <v/>
      </c>
      <c r="R231" s="19" t="str">
        <f> IF(ISBLANK(B231), "", COUNTIF(Volunteer_Import!G231, "*Saturday*"))</f>
        <v/>
      </c>
      <c r="S231" s="19" t="str">
        <f> IF(ISBLANK(B231), "", COUNTIF(Volunteer_Import!G231, "*Sunday*"))</f>
        <v/>
      </c>
      <c r="T231" s="1" t="str">
        <f> IF(ISBLANK(B231), "", COUNTIF(Volunteer_Import!H231, "*6am - 8am*"))</f>
        <v/>
      </c>
      <c r="U231" s="19" t="str">
        <f> IF(ISBLANK(B231), "", COUNTIF(Volunteer_Import!H231, "*8am - 12pm*"))</f>
        <v/>
      </c>
      <c r="V231" s="19" t="str">
        <f> IF(ISBLANK(B231), "", COUNTIF(Volunteer_Import!H231, "*12pm - 3pm*"))</f>
        <v/>
      </c>
      <c r="W231" s="19" t="str">
        <f> IF(ISBLANK(B231), "", COUNTIF(Volunteer_Import!H231, "*3pm - 6pm*"))</f>
        <v/>
      </c>
      <c r="X231" s="19" t="str">
        <f> IF(ISBLANK(B231), "", COUNTIF(Volunteer_Import!H231, "*6pm - 9pm*"))</f>
        <v/>
      </c>
      <c r="Y231" s="19" t="str">
        <f> IF(ISBLANK(B231), "", COUNTIF(Volunteer_Import!H231, "*9pm - 11pm*"))</f>
        <v/>
      </c>
    </row>
    <row r="232">
      <c r="A232" s="1" t="str">
        <f t="array" ref="A232">IF(ISBLANK(B232), "", concatenate("V", ROW()))</f>
        <v/>
      </c>
      <c r="B232" s="1" t="str">
        <f>IFERROR(__xludf.DUMMYFUNCTION(" QUERY(Volunteer_Import!A232:H232, ""Select B"")"),"")</f>
        <v/>
      </c>
      <c r="C232" s="1" t="str">
        <f>IFERROR(__xludf.DUMMYFUNCTION(" IF(ISBLANK(B232), """", QUERY(Volunteer_Import!B232:I232, ""Select C""))"),"")</f>
        <v/>
      </c>
      <c r="D232" s="1" t="str">
        <f>IFERROR(__xludf.DUMMYFUNCTION(" IF(ISBLANK(B232), """", QUERY(Volunteer_Import!B232:I232, ""Select D""))"),"")</f>
        <v/>
      </c>
      <c r="E232" s="1" t="str">
        <f>IFERROR(__xludf.DUMMYFUNCTION(" IF(ISBLANK(B232), """", QUERY(Volunteer_Import!B232:I232, ""Select E""))"),"")</f>
        <v/>
      </c>
      <c r="F232" s="9" t="str">
        <f> IF(ISBLANK(B232), "", COUNTIF(Volunteer_Import!F232, "*Central Berkeley Trader Joe’s*"))</f>
        <v/>
      </c>
      <c r="G232" s="1" t="str">
        <f> IF(ISBLANK(B232), "", COUNTIF(Volunteer_Import!F232, "*North Berkeley Safeway*"))</f>
        <v/>
      </c>
      <c r="H232" s="1" t="str">
        <f> IF(ISBLANK(B232), "", COUNTIF(Volunteer_Import!F232, "*North Berkeley Trader Joe’s*"))</f>
        <v/>
      </c>
      <c r="I232" s="9" t="str">
        <f> IF(ISBLANK(B232), "", COUNTIF(Volunteer_Import!F232, "*South Berkeley Berkeley Bowl*"))</f>
        <v/>
      </c>
      <c r="J232" s="1" t="str">
        <f> IF(ISBLANK(B232), "", COUNTIF(Volunteer_Import!F232, "*South Berkeley/Oakland Safeway*"))</f>
        <v/>
      </c>
      <c r="K232" s="1" t="str">
        <f> IF(ISBLANK(B232), "", COUNTIF(Volunteer_Import!F232, "*Southwest Berkeley Berkeley Bowl*"))</f>
        <v/>
      </c>
      <c r="L232" s="1" t="str">
        <f> IF(ISBLANK(B232), "", COUNTIF(Volunteer_Import!F232, "*Other (open to local stores unlisted above)*"))</f>
        <v/>
      </c>
      <c r="M232" s="19" t="str">
        <f> IF(ISBLANK(B232), "", COUNTIF(Volunteer_Import!G232, "*Monday*"))</f>
        <v/>
      </c>
      <c r="N232" s="19" t="str">
        <f> IF(ISBLANK(B232), "", COUNTIF(Volunteer_Import!G232, "*Tuesday*"))</f>
        <v/>
      </c>
      <c r="O232" s="19" t="str">
        <f> IF(ISBLANK(B232), "", COUNTIF(Volunteer_Import!G232, "*Wednesday*"))</f>
        <v/>
      </c>
      <c r="P232" s="19" t="str">
        <f> IF(ISBLANK(B232), "", COUNTIF(Volunteer_Import!G232, "*Thursday*"))</f>
        <v/>
      </c>
      <c r="Q232" s="19" t="str">
        <f> IF(ISBLANK(B232), "", COUNTIF(Volunteer_Import!G232, "*Friday*"))</f>
        <v/>
      </c>
      <c r="R232" s="19" t="str">
        <f> IF(ISBLANK(B232), "", COUNTIF(Volunteer_Import!G232, "*Saturday*"))</f>
        <v/>
      </c>
      <c r="S232" s="19" t="str">
        <f> IF(ISBLANK(B232), "", COUNTIF(Volunteer_Import!G232, "*Sunday*"))</f>
        <v/>
      </c>
      <c r="T232" s="1" t="str">
        <f> IF(ISBLANK(B232), "", COUNTIF(Volunteer_Import!H232, "*6am - 8am*"))</f>
        <v/>
      </c>
      <c r="U232" s="19" t="str">
        <f> IF(ISBLANK(B232), "", COUNTIF(Volunteer_Import!H232, "*8am - 12pm*"))</f>
        <v/>
      </c>
      <c r="V232" s="19" t="str">
        <f> IF(ISBLANK(B232), "", COUNTIF(Volunteer_Import!H232, "*12pm - 3pm*"))</f>
        <v/>
      </c>
      <c r="W232" s="19" t="str">
        <f> IF(ISBLANK(B232), "", COUNTIF(Volunteer_Import!H232, "*3pm - 6pm*"))</f>
        <v/>
      </c>
      <c r="X232" s="19" t="str">
        <f> IF(ISBLANK(B232), "", COUNTIF(Volunteer_Import!H232, "*6pm - 9pm*"))</f>
        <v/>
      </c>
      <c r="Y232" s="19" t="str">
        <f> IF(ISBLANK(B232), "", COUNTIF(Volunteer_Import!H232, "*9pm - 11pm*"))</f>
        <v/>
      </c>
    </row>
    <row r="233">
      <c r="A233" s="1" t="str">
        <f t="array" ref="A233">IF(ISBLANK(B233), "", concatenate("V", ROW()))</f>
        <v/>
      </c>
      <c r="B233" s="1" t="str">
        <f>IFERROR(__xludf.DUMMYFUNCTION(" QUERY(Volunteer_Import!A233:H233, ""Select B"")"),"")</f>
        <v/>
      </c>
      <c r="C233" s="1" t="str">
        <f>IFERROR(__xludf.DUMMYFUNCTION(" IF(ISBLANK(B233), """", QUERY(Volunteer_Import!B233:I233, ""Select C""))"),"")</f>
        <v/>
      </c>
      <c r="D233" s="1" t="str">
        <f>IFERROR(__xludf.DUMMYFUNCTION(" IF(ISBLANK(B233), """", QUERY(Volunteer_Import!B233:I233, ""Select D""))"),"")</f>
        <v/>
      </c>
      <c r="E233" s="1" t="str">
        <f>IFERROR(__xludf.DUMMYFUNCTION(" IF(ISBLANK(B233), """", QUERY(Volunteer_Import!B233:I233, ""Select E""))"),"")</f>
        <v/>
      </c>
      <c r="F233" s="9" t="str">
        <f> IF(ISBLANK(B233), "", COUNTIF(Volunteer_Import!F233, "*Central Berkeley Trader Joe’s*"))</f>
        <v/>
      </c>
      <c r="G233" s="1" t="str">
        <f> IF(ISBLANK(B233), "", COUNTIF(Volunteer_Import!F233, "*North Berkeley Safeway*"))</f>
        <v/>
      </c>
      <c r="H233" s="1" t="str">
        <f> IF(ISBLANK(B233), "", COUNTIF(Volunteer_Import!F233, "*North Berkeley Trader Joe’s*"))</f>
        <v/>
      </c>
      <c r="I233" s="9" t="str">
        <f> IF(ISBLANK(B233), "", COUNTIF(Volunteer_Import!F233, "*South Berkeley Berkeley Bowl*"))</f>
        <v/>
      </c>
      <c r="J233" s="1" t="str">
        <f> IF(ISBLANK(B233), "", COUNTIF(Volunteer_Import!F233, "*South Berkeley/Oakland Safeway*"))</f>
        <v/>
      </c>
      <c r="K233" s="1" t="str">
        <f> IF(ISBLANK(B233), "", COUNTIF(Volunteer_Import!F233, "*Southwest Berkeley Berkeley Bowl*"))</f>
        <v/>
      </c>
      <c r="L233" s="1" t="str">
        <f> IF(ISBLANK(B233), "", COUNTIF(Volunteer_Import!F233, "*Other (open to local stores unlisted above)*"))</f>
        <v/>
      </c>
      <c r="M233" s="19" t="str">
        <f> IF(ISBLANK(B233), "", COUNTIF(Volunteer_Import!G233, "*Monday*"))</f>
        <v/>
      </c>
      <c r="N233" s="19" t="str">
        <f> IF(ISBLANK(B233), "", COUNTIF(Volunteer_Import!G233, "*Tuesday*"))</f>
        <v/>
      </c>
      <c r="O233" s="19" t="str">
        <f> IF(ISBLANK(B233), "", COUNTIF(Volunteer_Import!G233, "*Wednesday*"))</f>
        <v/>
      </c>
      <c r="P233" s="19" t="str">
        <f> IF(ISBLANK(B233), "", COUNTIF(Volunteer_Import!G233, "*Thursday*"))</f>
        <v/>
      </c>
      <c r="Q233" s="19" t="str">
        <f> IF(ISBLANK(B233), "", COUNTIF(Volunteer_Import!G233, "*Friday*"))</f>
        <v/>
      </c>
      <c r="R233" s="19" t="str">
        <f> IF(ISBLANK(B233), "", COUNTIF(Volunteer_Import!G233, "*Saturday*"))</f>
        <v/>
      </c>
      <c r="S233" s="19" t="str">
        <f> IF(ISBLANK(B233), "", COUNTIF(Volunteer_Import!G233, "*Sunday*"))</f>
        <v/>
      </c>
      <c r="T233" s="1" t="str">
        <f> IF(ISBLANK(B233), "", COUNTIF(Volunteer_Import!H233, "*6am - 8am*"))</f>
        <v/>
      </c>
      <c r="U233" s="19" t="str">
        <f> IF(ISBLANK(B233), "", COUNTIF(Volunteer_Import!H233, "*8am - 12pm*"))</f>
        <v/>
      </c>
      <c r="V233" s="19" t="str">
        <f> IF(ISBLANK(B233), "", COUNTIF(Volunteer_Import!H233, "*12pm - 3pm*"))</f>
        <v/>
      </c>
      <c r="W233" s="19" t="str">
        <f> IF(ISBLANK(B233), "", COUNTIF(Volunteer_Import!H233, "*3pm - 6pm*"))</f>
        <v/>
      </c>
      <c r="X233" s="19" t="str">
        <f> IF(ISBLANK(B233), "", COUNTIF(Volunteer_Import!H233, "*6pm - 9pm*"))</f>
        <v/>
      </c>
      <c r="Y233" s="19" t="str">
        <f> IF(ISBLANK(B233), "", COUNTIF(Volunteer_Import!H233, "*9pm - 11pm*"))</f>
        <v/>
      </c>
    </row>
    <row r="234">
      <c r="A234" s="1" t="str">
        <f t="array" ref="A234">IF(ISBLANK(B234), "", concatenate("V", ROW()))</f>
        <v/>
      </c>
      <c r="B234" s="1" t="str">
        <f>IFERROR(__xludf.DUMMYFUNCTION(" QUERY(Volunteer_Import!A234:H234, ""Select B"")"),"")</f>
        <v/>
      </c>
      <c r="C234" s="1" t="str">
        <f>IFERROR(__xludf.DUMMYFUNCTION(" IF(ISBLANK(B234), """", QUERY(Volunteer_Import!B234:I234, ""Select C""))"),"")</f>
        <v/>
      </c>
      <c r="D234" s="1" t="str">
        <f>IFERROR(__xludf.DUMMYFUNCTION(" IF(ISBLANK(B234), """", QUERY(Volunteer_Import!B234:I234, ""Select D""))"),"")</f>
        <v/>
      </c>
      <c r="E234" s="1" t="str">
        <f>IFERROR(__xludf.DUMMYFUNCTION(" IF(ISBLANK(B234), """", QUERY(Volunteer_Import!B234:I234, ""Select E""))"),"")</f>
        <v/>
      </c>
      <c r="F234" s="9" t="str">
        <f> IF(ISBLANK(B234), "", COUNTIF(Volunteer_Import!F234, "*Central Berkeley Trader Joe’s*"))</f>
        <v/>
      </c>
      <c r="G234" s="1" t="str">
        <f> IF(ISBLANK(B234), "", COUNTIF(Volunteer_Import!F234, "*North Berkeley Safeway*"))</f>
        <v/>
      </c>
      <c r="H234" s="1" t="str">
        <f> IF(ISBLANK(B234), "", COUNTIF(Volunteer_Import!F234, "*North Berkeley Trader Joe’s*"))</f>
        <v/>
      </c>
      <c r="I234" s="9" t="str">
        <f> IF(ISBLANK(B234), "", COUNTIF(Volunteer_Import!F234, "*South Berkeley Berkeley Bowl*"))</f>
        <v/>
      </c>
      <c r="J234" s="1" t="str">
        <f> IF(ISBLANK(B234), "", COUNTIF(Volunteer_Import!F234, "*South Berkeley/Oakland Safeway*"))</f>
        <v/>
      </c>
      <c r="K234" s="1" t="str">
        <f> IF(ISBLANK(B234), "", COUNTIF(Volunteer_Import!F234, "*Southwest Berkeley Berkeley Bowl*"))</f>
        <v/>
      </c>
      <c r="L234" s="1" t="str">
        <f> IF(ISBLANK(B234), "", COUNTIF(Volunteer_Import!F234, "*Other (open to local stores unlisted above)*"))</f>
        <v/>
      </c>
      <c r="M234" s="19" t="str">
        <f> IF(ISBLANK(B234), "", COUNTIF(Volunteer_Import!G234, "*Monday*"))</f>
        <v/>
      </c>
      <c r="N234" s="19" t="str">
        <f> IF(ISBLANK(B234), "", COUNTIF(Volunteer_Import!G234, "*Tuesday*"))</f>
        <v/>
      </c>
      <c r="O234" s="19" t="str">
        <f> IF(ISBLANK(B234), "", COUNTIF(Volunteer_Import!G234, "*Wednesday*"))</f>
        <v/>
      </c>
      <c r="P234" s="19" t="str">
        <f> IF(ISBLANK(B234), "", COUNTIF(Volunteer_Import!G234, "*Thursday*"))</f>
        <v/>
      </c>
      <c r="Q234" s="19" t="str">
        <f> IF(ISBLANK(B234), "", COUNTIF(Volunteer_Import!G234, "*Friday*"))</f>
        <v/>
      </c>
      <c r="R234" s="19" t="str">
        <f> IF(ISBLANK(B234), "", COUNTIF(Volunteer_Import!G234, "*Saturday*"))</f>
        <v/>
      </c>
      <c r="S234" s="19" t="str">
        <f> IF(ISBLANK(B234), "", COUNTIF(Volunteer_Import!G234, "*Sunday*"))</f>
        <v/>
      </c>
      <c r="T234" s="1" t="str">
        <f> IF(ISBLANK(B234), "", COUNTIF(Volunteer_Import!H234, "*6am - 8am*"))</f>
        <v/>
      </c>
      <c r="U234" s="19" t="str">
        <f> IF(ISBLANK(B234), "", COUNTIF(Volunteer_Import!H234, "*8am - 12pm*"))</f>
        <v/>
      </c>
      <c r="V234" s="19" t="str">
        <f> IF(ISBLANK(B234), "", COUNTIF(Volunteer_Import!H234, "*12pm - 3pm*"))</f>
        <v/>
      </c>
      <c r="W234" s="19" t="str">
        <f> IF(ISBLANK(B234), "", COUNTIF(Volunteer_Import!H234, "*3pm - 6pm*"))</f>
        <v/>
      </c>
      <c r="X234" s="19" t="str">
        <f> IF(ISBLANK(B234), "", COUNTIF(Volunteer_Import!H234, "*6pm - 9pm*"))</f>
        <v/>
      </c>
      <c r="Y234" s="19" t="str">
        <f> IF(ISBLANK(B234), "", COUNTIF(Volunteer_Import!H234, "*9pm - 11pm*"))</f>
        <v/>
      </c>
    </row>
    <row r="235">
      <c r="A235" s="1" t="str">
        <f t="array" ref="A235">IF(ISBLANK(B235), "", concatenate("V", ROW()))</f>
        <v/>
      </c>
      <c r="B235" s="1" t="str">
        <f>IFERROR(__xludf.DUMMYFUNCTION(" QUERY(Volunteer_Import!A235:H235, ""Select B"")"),"")</f>
        <v/>
      </c>
      <c r="C235" s="1" t="str">
        <f>IFERROR(__xludf.DUMMYFUNCTION(" IF(ISBLANK(B235), """", QUERY(Volunteer_Import!B235:I235, ""Select C""))"),"")</f>
        <v/>
      </c>
      <c r="D235" s="1" t="str">
        <f>IFERROR(__xludf.DUMMYFUNCTION(" IF(ISBLANK(B235), """", QUERY(Volunteer_Import!B235:I235, ""Select D""))"),"")</f>
        <v/>
      </c>
      <c r="E235" s="1" t="str">
        <f>IFERROR(__xludf.DUMMYFUNCTION(" IF(ISBLANK(B235), """", QUERY(Volunteer_Import!B235:I235, ""Select E""))"),"")</f>
        <v/>
      </c>
      <c r="F235" s="9" t="str">
        <f> IF(ISBLANK(B235), "", COUNTIF(Volunteer_Import!F235, "*Central Berkeley Trader Joe’s*"))</f>
        <v/>
      </c>
      <c r="G235" s="1" t="str">
        <f> IF(ISBLANK(B235), "", COUNTIF(Volunteer_Import!F235, "*North Berkeley Safeway*"))</f>
        <v/>
      </c>
      <c r="H235" s="1" t="str">
        <f> IF(ISBLANK(B235), "", COUNTIF(Volunteer_Import!F235, "*North Berkeley Trader Joe’s*"))</f>
        <v/>
      </c>
      <c r="I235" s="9" t="str">
        <f> IF(ISBLANK(B235), "", COUNTIF(Volunteer_Import!F235, "*South Berkeley Berkeley Bowl*"))</f>
        <v/>
      </c>
      <c r="J235" s="1" t="str">
        <f> IF(ISBLANK(B235), "", COUNTIF(Volunteer_Import!F235, "*South Berkeley/Oakland Safeway*"))</f>
        <v/>
      </c>
      <c r="K235" s="1" t="str">
        <f> IF(ISBLANK(B235), "", COUNTIF(Volunteer_Import!F235, "*Southwest Berkeley Berkeley Bowl*"))</f>
        <v/>
      </c>
      <c r="L235" s="1" t="str">
        <f> IF(ISBLANK(B235), "", COUNTIF(Volunteer_Import!F235, "*Other (open to local stores unlisted above)*"))</f>
        <v/>
      </c>
      <c r="M235" s="19" t="str">
        <f> IF(ISBLANK(B235), "", COUNTIF(Volunteer_Import!G235, "*Monday*"))</f>
        <v/>
      </c>
      <c r="N235" s="19" t="str">
        <f> IF(ISBLANK(B235), "", COUNTIF(Volunteer_Import!G235, "*Tuesday*"))</f>
        <v/>
      </c>
      <c r="O235" s="19" t="str">
        <f> IF(ISBLANK(B235), "", COUNTIF(Volunteer_Import!G235, "*Wednesday*"))</f>
        <v/>
      </c>
      <c r="P235" s="19" t="str">
        <f> IF(ISBLANK(B235), "", COUNTIF(Volunteer_Import!G235, "*Thursday*"))</f>
        <v/>
      </c>
      <c r="Q235" s="19" t="str">
        <f> IF(ISBLANK(B235), "", COUNTIF(Volunteer_Import!G235, "*Friday*"))</f>
        <v/>
      </c>
      <c r="R235" s="19" t="str">
        <f> IF(ISBLANK(B235), "", COUNTIF(Volunteer_Import!G235, "*Saturday*"))</f>
        <v/>
      </c>
      <c r="S235" s="19" t="str">
        <f> IF(ISBLANK(B235), "", COUNTIF(Volunteer_Import!G235, "*Sunday*"))</f>
        <v/>
      </c>
      <c r="T235" s="1" t="str">
        <f> IF(ISBLANK(B235), "", COUNTIF(Volunteer_Import!H235, "*6am - 8am*"))</f>
        <v/>
      </c>
      <c r="U235" s="19" t="str">
        <f> IF(ISBLANK(B235), "", COUNTIF(Volunteer_Import!H235, "*8am - 12pm*"))</f>
        <v/>
      </c>
      <c r="V235" s="19" t="str">
        <f> IF(ISBLANK(B235), "", COUNTIF(Volunteer_Import!H235, "*12pm - 3pm*"))</f>
        <v/>
      </c>
      <c r="W235" s="19" t="str">
        <f> IF(ISBLANK(B235), "", COUNTIF(Volunteer_Import!H235, "*3pm - 6pm*"))</f>
        <v/>
      </c>
      <c r="X235" s="19" t="str">
        <f> IF(ISBLANK(B235), "", COUNTIF(Volunteer_Import!H235, "*6pm - 9pm*"))</f>
        <v/>
      </c>
      <c r="Y235" s="19" t="str">
        <f> IF(ISBLANK(B235), "", COUNTIF(Volunteer_Import!H235, "*9pm - 11pm*"))</f>
        <v/>
      </c>
    </row>
    <row r="236">
      <c r="A236" s="1" t="str">
        <f t="array" ref="A236">IF(ISBLANK(B236), "", concatenate("V", ROW()))</f>
        <v/>
      </c>
      <c r="B236" s="1" t="str">
        <f>IFERROR(__xludf.DUMMYFUNCTION(" QUERY(Volunteer_Import!A236:H236, ""Select B"")"),"")</f>
        <v/>
      </c>
      <c r="C236" s="1" t="str">
        <f>IFERROR(__xludf.DUMMYFUNCTION(" IF(ISBLANK(B236), """", QUERY(Volunteer_Import!B236:I236, ""Select C""))"),"")</f>
        <v/>
      </c>
      <c r="D236" s="1" t="str">
        <f>IFERROR(__xludf.DUMMYFUNCTION(" IF(ISBLANK(B236), """", QUERY(Volunteer_Import!B236:I236, ""Select D""))"),"")</f>
        <v/>
      </c>
      <c r="E236" s="1" t="str">
        <f>IFERROR(__xludf.DUMMYFUNCTION(" IF(ISBLANK(B236), """", QUERY(Volunteer_Import!B236:I236, ""Select E""))"),"")</f>
        <v/>
      </c>
      <c r="F236" s="9" t="str">
        <f> IF(ISBLANK(B236), "", COUNTIF(Volunteer_Import!F236, "*Central Berkeley Trader Joe’s*"))</f>
        <v/>
      </c>
      <c r="G236" s="1" t="str">
        <f> IF(ISBLANK(B236), "", COUNTIF(Volunteer_Import!F236, "*North Berkeley Safeway*"))</f>
        <v/>
      </c>
      <c r="H236" s="1" t="str">
        <f> IF(ISBLANK(B236), "", COUNTIF(Volunteer_Import!F236, "*North Berkeley Trader Joe’s*"))</f>
        <v/>
      </c>
      <c r="I236" s="9" t="str">
        <f> IF(ISBLANK(B236), "", COUNTIF(Volunteer_Import!F236, "*South Berkeley Berkeley Bowl*"))</f>
        <v/>
      </c>
      <c r="J236" s="1" t="str">
        <f> IF(ISBLANK(B236), "", COUNTIF(Volunteer_Import!F236, "*South Berkeley/Oakland Safeway*"))</f>
        <v/>
      </c>
      <c r="K236" s="1" t="str">
        <f> IF(ISBLANK(B236), "", COUNTIF(Volunteer_Import!F236, "*Southwest Berkeley Berkeley Bowl*"))</f>
        <v/>
      </c>
      <c r="L236" s="1" t="str">
        <f> IF(ISBLANK(B236), "", COUNTIF(Volunteer_Import!F236, "*Other (open to local stores unlisted above)*"))</f>
        <v/>
      </c>
      <c r="M236" s="19" t="str">
        <f> IF(ISBLANK(B236), "", COUNTIF(Volunteer_Import!G236, "*Monday*"))</f>
        <v/>
      </c>
      <c r="N236" s="19" t="str">
        <f> IF(ISBLANK(B236), "", COUNTIF(Volunteer_Import!G236, "*Tuesday*"))</f>
        <v/>
      </c>
      <c r="O236" s="19" t="str">
        <f> IF(ISBLANK(B236), "", COUNTIF(Volunteer_Import!G236, "*Wednesday*"))</f>
        <v/>
      </c>
      <c r="P236" s="19" t="str">
        <f> IF(ISBLANK(B236), "", COUNTIF(Volunteer_Import!G236, "*Thursday*"))</f>
        <v/>
      </c>
      <c r="Q236" s="19" t="str">
        <f> IF(ISBLANK(B236), "", COUNTIF(Volunteer_Import!G236, "*Friday*"))</f>
        <v/>
      </c>
      <c r="R236" s="19" t="str">
        <f> IF(ISBLANK(B236), "", COUNTIF(Volunteer_Import!G236, "*Saturday*"))</f>
        <v/>
      </c>
      <c r="S236" s="19" t="str">
        <f> IF(ISBLANK(B236), "", COUNTIF(Volunteer_Import!G236, "*Sunday*"))</f>
        <v/>
      </c>
      <c r="T236" s="1" t="str">
        <f> IF(ISBLANK(B236), "", COUNTIF(Volunteer_Import!H236, "*6am - 8am*"))</f>
        <v/>
      </c>
      <c r="U236" s="19" t="str">
        <f> IF(ISBLANK(B236), "", COUNTIF(Volunteer_Import!H236, "*8am - 12pm*"))</f>
        <v/>
      </c>
      <c r="V236" s="19" t="str">
        <f> IF(ISBLANK(B236), "", COUNTIF(Volunteer_Import!H236, "*12pm - 3pm*"))</f>
        <v/>
      </c>
      <c r="W236" s="19" t="str">
        <f> IF(ISBLANK(B236), "", COUNTIF(Volunteer_Import!H236, "*3pm - 6pm*"))</f>
        <v/>
      </c>
      <c r="X236" s="19" t="str">
        <f> IF(ISBLANK(B236), "", COUNTIF(Volunteer_Import!H236, "*6pm - 9pm*"))</f>
        <v/>
      </c>
      <c r="Y236" s="19" t="str">
        <f> IF(ISBLANK(B236), "", COUNTIF(Volunteer_Import!H236, "*9pm - 11pm*"))</f>
        <v/>
      </c>
    </row>
    <row r="237">
      <c r="A237" s="1" t="str">
        <f t="array" ref="A237">IF(ISBLANK(B237), "", concatenate("V", ROW()))</f>
        <v/>
      </c>
      <c r="B237" s="1" t="str">
        <f>IFERROR(__xludf.DUMMYFUNCTION(" QUERY(Volunteer_Import!A237:H237, ""Select B"")"),"")</f>
        <v/>
      </c>
      <c r="C237" s="1" t="str">
        <f>IFERROR(__xludf.DUMMYFUNCTION(" IF(ISBLANK(B237), """", QUERY(Volunteer_Import!B237:I237, ""Select C""))"),"")</f>
        <v/>
      </c>
      <c r="D237" s="1" t="str">
        <f>IFERROR(__xludf.DUMMYFUNCTION(" IF(ISBLANK(B237), """", QUERY(Volunteer_Import!B237:I237, ""Select D""))"),"")</f>
        <v/>
      </c>
      <c r="E237" s="1" t="str">
        <f>IFERROR(__xludf.DUMMYFUNCTION(" IF(ISBLANK(B237), """", QUERY(Volunteer_Import!B237:I237, ""Select E""))"),"")</f>
        <v/>
      </c>
      <c r="F237" s="9" t="str">
        <f> IF(ISBLANK(B237), "", COUNTIF(Volunteer_Import!F237, "*Central Berkeley Trader Joe’s*"))</f>
        <v/>
      </c>
      <c r="G237" s="1" t="str">
        <f> IF(ISBLANK(B237), "", COUNTIF(Volunteer_Import!F237, "*North Berkeley Safeway*"))</f>
        <v/>
      </c>
      <c r="H237" s="1" t="str">
        <f> IF(ISBLANK(B237), "", COUNTIF(Volunteer_Import!F237, "*North Berkeley Trader Joe’s*"))</f>
        <v/>
      </c>
      <c r="I237" s="9" t="str">
        <f> IF(ISBLANK(B237), "", COUNTIF(Volunteer_Import!F237, "*South Berkeley Berkeley Bowl*"))</f>
        <v/>
      </c>
      <c r="J237" s="1" t="str">
        <f> IF(ISBLANK(B237), "", COUNTIF(Volunteer_Import!F237, "*South Berkeley/Oakland Safeway*"))</f>
        <v/>
      </c>
      <c r="K237" s="1" t="str">
        <f> IF(ISBLANK(B237), "", COUNTIF(Volunteer_Import!F237, "*Southwest Berkeley Berkeley Bowl*"))</f>
        <v/>
      </c>
      <c r="L237" s="1" t="str">
        <f> IF(ISBLANK(B237), "", COUNTIF(Volunteer_Import!F237, "*Other (open to local stores unlisted above)*"))</f>
        <v/>
      </c>
      <c r="M237" s="19" t="str">
        <f> IF(ISBLANK(B237), "", COUNTIF(Volunteer_Import!G237, "*Monday*"))</f>
        <v/>
      </c>
      <c r="N237" s="19" t="str">
        <f> IF(ISBLANK(B237), "", COUNTIF(Volunteer_Import!G237, "*Tuesday*"))</f>
        <v/>
      </c>
      <c r="O237" s="19" t="str">
        <f> IF(ISBLANK(B237), "", COUNTIF(Volunteer_Import!G237, "*Wednesday*"))</f>
        <v/>
      </c>
      <c r="P237" s="19" t="str">
        <f> IF(ISBLANK(B237), "", COUNTIF(Volunteer_Import!G237, "*Thursday*"))</f>
        <v/>
      </c>
      <c r="Q237" s="19" t="str">
        <f> IF(ISBLANK(B237), "", COUNTIF(Volunteer_Import!G237, "*Friday*"))</f>
        <v/>
      </c>
      <c r="R237" s="19" t="str">
        <f> IF(ISBLANK(B237), "", COUNTIF(Volunteer_Import!G237, "*Saturday*"))</f>
        <v/>
      </c>
      <c r="S237" s="19" t="str">
        <f> IF(ISBLANK(B237), "", COUNTIF(Volunteer_Import!G237, "*Sunday*"))</f>
        <v/>
      </c>
      <c r="T237" s="1" t="str">
        <f> IF(ISBLANK(B237), "", COUNTIF(Volunteer_Import!H237, "*6am - 8am*"))</f>
        <v/>
      </c>
      <c r="U237" s="19" t="str">
        <f> IF(ISBLANK(B237), "", COUNTIF(Volunteer_Import!H237, "*8am - 12pm*"))</f>
        <v/>
      </c>
      <c r="V237" s="19" t="str">
        <f> IF(ISBLANK(B237), "", COUNTIF(Volunteer_Import!H237, "*12pm - 3pm*"))</f>
        <v/>
      </c>
      <c r="W237" s="19" t="str">
        <f> IF(ISBLANK(B237), "", COUNTIF(Volunteer_Import!H237, "*3pm - 6pm*"))</f>
        <v/>
      </c>
      <c r="X237" s="19" t="str">
        <f> IF(ISBLANK(B237), "", COUNTIF(Volunteer_Import!H237, "*6pm - 9pm*"))</f>
        <v/>
      </c>
      <c r="Y237" s="19" t="str">
        <f> IF(ISBLANK(B237), "", COUNTIF(Volunteer_Import!H237, "*9pm - 11pm*"))</f>
        <v/>
      </c>
    </row>
    <row r="238">
      <c r="A238" s="1" t="str">
        <f t="array" ref="A238">IF(ISBLANK(B238), "", concatenate("V", ROW()))</f>
        <v/>
      </c>
      <c r="B238" s="1" t="str">
        <f>IFERROR(__xludf.DUMMYFUNCTION(" QUERY(Volunteer_Import!A238:H238, ""Select B"")"),"")</f>
        <v/>
      </c>
      <c r="C238" s="1" t="str">
        <f>IFERROR(__xludf.DUMMYFUNCTION(" IF(ISBLANK(B238), """", QUERY(Volunteer_Import!B238:I238, ""Select C""))"),"")</f>
        <v/>
      </c>
      <c r="D238" s="1" t="str">
        <f>IFERROR(__xludf.DUMMYFUNCTION(" IF(ISBLANK(B238), """", QUERY(Volunteer_Import!B238:I238, ""Select D""))"),"")</f>
        <v/>
      </c>
      <c r="E238" s="1" t="str">
        <f>IFERROR(__xludf.DUMMYFUNCTION(" IF(ISBLANK(B238), """", QUERY(Volunteer_Import!B238:I238, ""Select E""))"),"")</f>
        <v/>
      </c>
      <c r="F238" s="9" t="str">
        <f> IF(ISBLANK(B238), "", COUNTIF(Volunteer_Import!F238, "*Central Berkeley Trader Joe’s*"))</f>
        <v/>
      </c>
      <c r="G238" s="1" t="str">
        <f> IF(ISBLANK(B238), "", COUNTIF(Volunteer_Import!F238, "*North Berkeley Safeway*"))</f>
        <v/>
      </c>
      <c r="H238" s="1" t="str">
        <f> IF(ISBLANK(B238), "", COUNTIF(Volunteer_Import!F238, "*North Berkeley Trader Joe’s*"))</f>
        <v/>
      </c>
      <c r="I238" s="9" t="str">
        <f> IF(ISBLANK(B238), "", COUNTIF(Volunteer_Import!F238, "*South Berkeley Berkeley Bowl*"))</f>
        <v/>
      </c>
      <c r="J238" s="1" t="str">
        <f> IF(ISBLANK(B238), "", COUNTIF(Volunteer_Import!F238, "*South Berkeley/Oakland Safeway*"))</f>
        <v/>
      </c>
      <c r="K238" s="1" t="str">
        <f> IF(ISBLANK(B238), "", COUNTIF(Volunteer_Import!F238, "*Southwest Berkeley Berkeley Bowl*"))</f>
        <v/>
      </c>
      <c r="L238" s="1" t="str">
        <f> IF(ISBLANK(B238), "", COUNTIF(Volunteer_Import!F238, "*Other (open to local stores unlisted above)*"))</f>
        <v/>
      </c>
      <c r="M238" s="19" t="str">
        <f> IF(ISBLANK(B238), "", COUNTIF(Volunteer_Import!G238, "*Monday*"))</f>
        <v/>
      </c>
      <c r="N238" s="19" t="str">
        <f> IF(ISBLANK(B238), "", COUNTIF(Volunteer_Import!G238, "*Tuesday*"))</f>
        <v/>
      </c>
      <c r="O238" s="19" t="str">
        <f> IF(ISBLANK(B238), "", COUNTIF(Volunteer_Import!G238, "*Wednesday*"))</f>
        <v/>
      </c>
      <c r="P238" s="19" t="str">
        <f> IF(ISBLANK(B238), "", COUNTIF(Volunteer_Import!G238, "*Thursday*"))</f>
        <v/>
      </c>
      <c r="Q238" s="19" t="str">
        <f> IF(ISBLANK(B238), "", COUNTIF(Volunteer_Import!G238, "*Friday*"))</f>
        <v/>
      </c>
      <c r="R238" s="19" t="str">
        <f> IF(ISBLANK(B238), "", COUNTIF(Volunteer_Import!G238, "*Saturday*"))</f>
        <v/>
      </c>
      <c r="S238" s="19" t="str">
        <f> IF(ISBLANK(B238), "", COUNTIF(Volunteer_Import!G238, "*Sunday*"))</f>
        <v/>
      </c>
      <c r="T238" s="1" t="str">
        <f> IF(ISBLANK(B238), "", COUNTIF(Volunteer_Import!H238, "*6am - 8am*"))</f>
        <v/>
      </c>
      <c r="U238" s="19" t="str">
        <f> IF(ISBLANK(B238), "", COUNTIF(Volunteer_Import!H238, "*8am - 12pm*"))</f>
        <v/>
      </c>
      <c r="V238" s="19" t="str">
        <f> IF(ISBLANK(B238), "", COUNTIF(Volunteer_Import!H238, "*12pm - 3pm*"))</f>
        <v/>
      </c>
      <c r="W238" s="19" t="str">
        <f> IF(ISBLANK(B238), "", COUNTIF(Volunteer_Import!H238, "*3pm - 6pm*"))</f>
        <v/>
      </c>
      <c r="X238" s="19" t="str">
        <f> IF(ISBLANK(B238), "", COUNTIF(Volunteer_Import!H238, "*6pm - 9pm*"))</f>
        <v/>
      </c>
      <c r="Y238" s="19" t="str">
        <f> IF(ISBLANK(B238), "", COUNTIF(Volunteer_Import!H238, "*9pm - 11pm*"))</f>
        <v/>
      </c>
    </row>
    <row r="239">
      <c r="A239" s="1" t="str">
        <f t="array" ref="A239">IF(ISBLANK(B239), "", concatenate("V", ROW()))</f>
        <v/>
      </c>
      <c r="B239" s="1" t="str">
        <f>IFERROR(__xludf.DUMMYFUNCTION(" QUERY(Volunteer_Import!A239:H239, ""Select B"")"),"")</f>
        <v/>
      </c>
      <c r="C239" s="1" t="str">
        <f>IFERROR(__xludf.DUMMYFUNCTION(" IF(ISBLANK(B239), """", QUERY(Volunteer_Import!B239:I239, ""Select C""))"),"")</f>
        <v/>
      </c>
      <c r="D239" s="1" t="str">
        <f>IFERROR(__xludf.DUMMYFUNCTION(" IF(ISBLANK(B239), """", QUERY(Volunteer_Import!B239:I239, ""Select D""))"),"")</f>
        <v/>
      </c>
      <c r="E239" s="1" t="str">
        <f>IFERROR(__xludf.DUMMYFUNCTION(" IF(ISBLANK(B239), """", QUERY(Volunteer_Import!B239:I239, ""Select E""))"),"")</f>
        <v/>
      </c>
      <c r="F239" s="9" t="str">
        <f> IF(ISBLANK(B239), "", COUNTIF(Volunteer_Import!F239, "*Central Berkeley Trader Joe’s*"))</f>
        <v/>
      </c>
      <c r="G239" s="1" t="str">
        <f> IF(ISBLANK(B239), "", COUNTIF(Volunteer_Import!F239, "*North Berkeley Safeway*"))</f>
        <v/>
      </c>
      <c r="H239" s="1" t="str">
        <f> IF(ISBLANK(B239), "", COUNTIF(Volunteer_Import!F239, "*North Berkeley Trader Joe’s*"))</f>
        <v/>
      </c>
      <c r="I239" s="9" t="str">
        <f> IF(ISBLANK(B239), "", COUNTIF(Volunteer_Import!F239, "*South Berkeley Berkeley Bowl*"))</f>
        <v/>
      </c>
      <c r="J239" s="1" t="str">
        <f> IF(ISBLANK(B239), "", COUNTIF(Volunteer_Import!F239, "*South Berkeley/Oakland Safeway*"))</f>
        <v/>
      </c>
      <c r="K239" s="1" t="str">
        <f> IF(ISBLANK(B239), "", COUNTIF(Volunteer_Import!F239, "*Southwest Berkeley Berkeley Bowl*"))</f>
        <v/>
      </c>
      <c r="L239" s="1" t="str">
        <f> IF(ISBLANK(B239), "", COUNTIF(Volunteer_Import!F239, "*Other (open to local stores unlisted above)*"))</f>
        <v/>
      </c>
      <c r="M239" s="19" t="str">
        <f> IF(ISBLANK(B239), "", COUNTIF(Volunteer_Import!G239, "*Monday*"))</f>
        <v/>
      </c>
      <c r="N239" s="19" t="str">
        <f> IF(ISBLANK(B239), "", COUNTIF(Volunteer_Import!G239, "*Tuesday*"))</f>
        <v/>
      </c>
      <c r="O239" s="19" t="str">
        <f> IF(ISBLANK(B239), "", COUNTIF(Volunteer_Import!G239, "*Wednesday*"))</f>
        <v/>
      </c>
      <c r="P239" s="19" t="str">
        <f> IF(ISBLANK(B239), "", COUNTIF(Volunteer_Import!G239, "*Thursday*"))</f>
        <v/>
      </c>
      <c r="Q239" s="19" t="str">
        <f> IF(ISBLANK(B239), "", COUNTIF(Volunteer_Import!G239, "*Friday*"))</f>
        <v/>
      </c>
      <c r="R239" s="19" t="str">
        <f> IF(ISBLANK(B239), "", COUNTIF(Volunteer_Import!G239, "*Saturday*"))</f>
        <v/>
      </c>
      <c r="S239" s="19" t="str">
        <f> IF(ISBLANK(B239), "", COUNTIF(Volunteer_Import!G239, "*Sunday*"))</f>
        <v/>
      </c>
      <c r="T239" s="1" t="str">
        <f> IF(ISBLANK(B239), "", COUNTIF(Volunteer_Import!H239, "*6am - 8am*"))</f>
        <v/>
      </c>
      <c r="U239" s="19" t="str">
        <f> IF(ISBLANK(B239), "", COUNTIF(Volunteer_Import!H239, "*8am - 12pm*"))</f>
        <v/>
      </c>
      <c r="V239" s="19" t="str">
        <f> IF(ISBLANK(B239), "", COUNTIF(Volunteer_Import!H239, "*12pm - 3pm*"))</f>
        <v/>
      </c>
      <c r="W239" s="19" t="str">
        <f> IF(ISBLANK(B239), "", COUNTIF(Volunteer_Import!H239, "*3pm - 6pm*"))</f>
        <v/>
      </c>
      <c r="X239" s="19" t="str">
        <f> IF(ISBLANK(B239), "", COUNTIF(Volunteer_Import!H239, "*6pm - 9pm*"))</f>
        <v/>
      </c>
      <c r="Y239" s="19" t="str">
        <f> IF(ISBLANK(B239), "", COUNTIF(Volunteer_Import!H239, "*9pm - 11pm*"))</f>
        <v/>
      </c>
    </row>
    <row r="240">
      <c r="A240" s="1" t="str">
        <f t="array" ref="A240">IF(ISBLANK(B240), "", concatenate("V", ROW()))</f>
        <v/>
      </c>
      <c r="B240" s="1" t="str">
        <f>IFERROR(__xludf.DUMMYFUNCTION(" QUERY(Volunteer_Import!A240:H240, ""Select B"")"),"")</f>
        <v/>
      </c>
      <c r="C240" s="1" t="str">
        <f>IFERROR(__xludf.DUMMYFUNCTION(" IF(ISBLANK(B240), """", QUERY(Volunteer_Import!B240:I240, ""Select C""))"),"")</f>
        <v/>
      </c>
      <c r="D240" s="1" t="str">
        <f>IFERROR(__xludf.DUMMYFUNCTION(" IF(ISBLANK(B240), """", QUERY(Volunteer_Import!B240:I240, ""Select D""))"),"")</f>
        <v/>
      </c>
      <c r="E240" s="1" t="str">
        <f>IFERROR(__xludf.DUMMYFUNCTION(" IF(ISBLANK(B240), """", QUERY(Volunteer_Import!B240:I240, ""Select E""))"),"")</f>
        <v/>
      </c>
      <c r="F240" s="9" t="str">
        <f> IF(ISBLANK(B240), "", COUNTIF(Volunteer_Import!F240, "*Central Berkeley Trader Joe’s*"))</f>
        <v/>
      </c>
      <c r="G240" s="1" t="str">
        <f> IF(ISBLANK(B240), "", COUNTIF(Volunteer_Import!F240, "*North Berkeley Safeway*"))</f>
        <v/>
      </c>
      <c r="H240" s="1" t="str">
        <f> IF(ISBLANK(B240), "", COUNTIF(Volunteer_Import!F240, "*North Berkeley Trader Joe’s*"))</f>
        <v/>
      </c>
      <c r="I240" s="9" t="str">
        <f> IF(ISBLANK(B240), "", COUNTIF(Volunteer_Import!F240, "*South Berkeley Berkeley Bowl*"))</f>
        <v/>
      </c>
      <c r="J240" s="1" t="str">
        <f> IF(ISBLANK(B240), "", COUNTIF(Volunteer_Import!F240, "*South Berkeley/Oakland Safeway*"))</f>
        <v/>
      </c>
      <c r="K240" s="1" t="str">
        <f> IF(ISBLANK(B240), "", COUNTIF(Volunteer_Import!F240, "*Southwest Berkeley Berkeley Bowl*"))</f>
        <v/>
      </c>
      <c r="L240" s="1" t="str">
        <f> IF(ISBLANK(B240), "", COUNTIF(Volunteer_Import!F240, "*Other (open to local stores unlisted above)*"))</f>
        <v/>
      </c>
      <c r="M240" s="19" t="str">
        <f> IF(ISBLANK(B240), "", COUNTIF(Volunteer_Import!G240, "*Monday*"))</f>
        <v/>
      </c>
      <c r="N240" s="19" t="str">
        <f> IF(ISBLANK(B240), "", COUNTIF(Volunteer_Import!G240, "*Tuesday*"))</f>
        <v/>
      </c>
      <c r="O240" s="19" t="str">
        <f> IF(ISBLANK(B240), "", COUNTIF(Volunteer_Import!G240, "*Wednesday*"))</f>
        <v/>
      </c>
      <c r="P240" s="19" t="str">
        <f> IF(ISBLANK(B240), "", COUNTIF(Volunteer_Import!G240, "*Thursday*"))</f>
        <v/>
      </c>
      <c r="Q240" s="19" t="str">
        <f> IF(ISBLANK(B240), "", COUNTIF(Volunteer_Import!G240, "*Friday*"))</f>
        <v/>
      </c>
      <c r="R240" s="19" t="str">
        <f> IF(ISBLANK(B240), "", COUNTIF(Volunteer_Import!G240, "*Saturday*"))</f>
        <v/>
      </c>
      <c r="S240" s="19" t="str">
        <f> IF(ISBLANK(B240), "", COUNTIF(Volunteer_Import!G240, "*Sunday*"))</f>
        <v/>
      </c>
      <c r="T240" s="1" t="str">
        <f> IF(ISBLANK(B240), "", COUNTIF(Volunteer_Import!H240, "*6am - 8am*"))</f>
        <v/>
      </c>
      <c r="U240" s="19" t="str">
        <f> IF(ISBLANK(B240), "", COUNTIF(Volunteer_Import!H240, "*8am - 12pm*"))</f>
        <v/>
      </c>
      <c r="V240" s="19" t="str">
        <f> IF(ISBLANK(B240), "", COUNTIF(Volunteer_Import!H240, "*12pm - 3pm*"))</f>
        <v/>
      </c>
      <c r="W240" s="19" t="str">
        <f> IF(ISBLANK(B240), "", COUNTIF(Volunteer_Import!H240, "*3pm - 6pm*"))</f>
        <v/>
      </c>
      <c r="X240" s="19" t="str">
        <f> IF(ISBLANK(B240), "", COUNTIF(Volunteer_Import!H240, "*6pm - 9pm*"))</f>
        <v/>
      </c>
      <c r="Y240" s="19" t="str">
        <f> IF(ISBLANK(B240), "", COUNTIF(Volunteer_Import!H240, "*9pm - 11pm*"))</f>
        <v/>
      </c>
    </row>
    <row r="241">
      <c r="A241" s="1" t="str">
        <f t="array" ref="A241">IF(ISBLANK(B241), "", concatenate("V", ROW()))</f>
        <v/>
      </c>
      <c r="B241" s="1" t="str">
        <f>IFERROR(__xludf.DUMMYFUNCTION(" QUERY(Volunteer_Import!A241:H241, ""Select B"")"),"")</f>
        <v/>
      </c>
      <c r="C241" s="1" t="str">
        <f>IFERROR(__xludf.DUMMYFUNCTION(" IF(ISBLANK(B241), """", QUERY(Volunteer_Import!B241:I241, ""Select C""))"),"")</f>
        <v/>
      </c>
      <c r="D241" s="1" t="str">
        <f>IFERROR(__xludf.DUMMYFUNCTION(" IF(ISBLANK(B241), """", QUERY(Volunteer_Import!B241:I241, ""Select D""))"),"")</f>
        <v/>
      </c>
      <c r="E241" s="1" t="str">
        <f>IFERROR(__xludf.DUMMYFUNCTION(" IF(ISBLANK(B241), """", QUERY(Volunteer_Import!B241:I241, ""Select E""))"),"")</f>
        <v/>
      </c>
      <c r="F241" s="9" t="str">
        <f> IF(ISBLANK(B241), "", COUNTIF(Volunteer_Import!F241, "*Central Berkeley Trader Joe’s*"))</f>
        <v/>
      </c>
      <c r="G241" s="1" t="str">
        <f> IF(ISBLANK(B241), "", COUNTIF(Volunteer_Import!F241, "*North Berkeley Safeway*"))</f>
        <v/>
      </c>
      <c r="H241" s="1" t="str">
        <f> IF(ISBLANK(B241), "", COUNTIF(Volunteer_Import!F241, "*North Berkeley Trader Joe’s*"))</f>
        <v/>
      </c>
      <c r="I241" s="9" t="str">
        <f> IF(ISBLANK(B241), "", COUNTIF(Volunteer_Import!F241, "*South Berkeley Berkeley Bowl*"))</f>
        <v/>
      </c>
      <c r="J241" s="1" t="str">
        <f> IF(ISBLANK(B241), "", COUNTIF(Volunteer_Import!F241, "*South Berkeley/Oakland Safeway*"))</f>
        <v/>
      </c>
      <c r="K241" s="1" t="str">
        <f> IF(ISBLANK(B241), "", COUNTIF(Volunteer_Import!F241, "*Southwest Berkeley Berkeley Bowl*"))</f>
        <v/>
      </c>
      <c r="L241" s="1" t="str">
        <f> IF(ISBLANK(B241), "", COUNTIF(Volunteer_Import!F241, "*Other (open to local stores unlisted above)*"))</f>
        <v/>
      </c>
      <c r="M241" s="19" t="str">
        <f> IF(ISBLANK(B241), "", COUNTIF(Volunteer_Import!G241, "*Monday*"))</f>
        <v/>
      </c>
      <c r="N241" s="19" t="str">
        <f> IF(ISBLANK(B241), "", COUNTIF(Volunteer_Import!G241, "*Tuesday*"))</f>
        <v/>
      </c>
      <c r="O241" s="19" t="str">
        <f> IF(ISBLANK(B241), "", COUNTIF(Volunteer_Import!G241, "*Wednesday*"))</f>
        <v/>
      </c>
      <c r="P241" s="19" t="str">
        <f> IF(ISBLANK(B241), "", COUNTIF(Volunteer_Import!G241, "*Thursday*"))</f>
        <v/>
      </c>
      <c r="Q241" s="19" t="str">
        <f> IF(ISBLANK(B241), "", COUNTIF(Volunteer_Import!G241, "*Friday*"))</f>
        <v/>
      </c>
      <c r="R241" s="19" t="str">
        <f> IF(ISBLANK(B241), "", COUNTIF(Volunteer_Import!G241, "*Saturday*"))</f>
        <v/>
      </c>
      <c r="S241" s="19" t="str">
        <f> IF(ISBLANK(B241), "", COUNTIF(Volunteer_Import!G241, "*Sunday*"))</f>
        <v/>
      </c>
      <c r="T241" s="1" t="str">
        <f> IF(ISBLANK(B241), "", COUNTIF(Volunteer_Import!H241, "*6am - 8am*"))</f>
        <v/>
      </c>
      <c r="U241" s="19" t="str">
        <f> IF(ISBLANK(B241), "", COUNTIF(Volunteer_Import!H241, "*8am - 12pm*"))</f>
        <v/>
      </c>
      <c r="V241" s="19" t="str">
        <f> IF(ISBLANK(B241), "", COUNTIF(Volunteer_Import!H241, "*12pm - 3pm*"))</f>
        <v/>
      </c>
      <c r="W241" s="19" t="str">
        <f> IF(ISBLANK(B241), "", COUNTIF(Volunteer_Import!H241, "*3pm - 6pm*"))</f>
        <v/>
      </c>
      <c r="X241" s="19" t="str">
        <f> IF(ISBLANK(B241), "", COUNTIF(Volunteer_Import!H241, "*6pm - 9pm*"))</f>
        <v/>
      </c>
      <c r="Y241" s="19" t="str">
        <f> IF(ISBLANK(B241), "", COUNTIF(Volunteer_Import!H241, "*9pm - 11pm*"))</f>
        <v/>
      </c>
    </row>
    <row r="242">
      <c r="A242" s="1" t="str">
        <f t="array" ref="A242">IF(ISBLANK(B242), "", concatenate("V", ROW()))</f>
        <v/>
      </c>
      <c r="B242" s="1" t="str">
        <f>IFERROR(__xludf.DUMMYFUNCTION(" QUERY(Volunteer_Import!A242:H242, ""Select B"")"),"")</f>
        <v/>
      </c>
      <c r="C242" s="1" t="str">
        <f>IFERROR(__xludf.DUMMYFUNCTION(" IF(ISBLANK(B242), """", QUERY(Volunteer_Import!B242:I242, ""Select C""))"),"")</f>
        <v/>
      </c>
      <c r="D242" s="1" t="str">
        <f>IFERROR(__xludf.DUMMYFUNCTION(" IF(ISBLANK(B242), """", QUERY(Volunteer_Import!B242:I242, ""Select D""))"),"")</f>
        <v/>
      </c>
      <c r="E242" s="1" t="str">
        <f>IFERROR(__xludf.DUMMYFUNCTION(" IF(ISBLANK(B242), """", QUERY(Volunteer_Import!B242:I242, ""Select E""))"),"")</f>
        <v/>
      </c>
      <c r="F242" s="9" t="str">
        <f> IF(ISBLANK(B242), "", COUNTIF(Volunteer_Import!F242, "*Central Berkeley Trader Joe’s*"))</f>
        <v/>
      </c>
      <c r="G242" s="1" t="str">
        <f> IF(ISBLANK(B242), "", COUNTIF(Volunteer_Import!F242, "*North Berkeley Safeway*"))</f>
        <v/>
      </c>
      <c r="H242" s="1" t="str">
        <f> IF(ISBLANK(B242), "", COUNTIF(Volunteer_Import!F242, "*North Berkeley Trader Joe’s*"))</f>
        <v/>
      </c>
      <c r="I242" s="9" t="str">
        <f> IF(ISBLANK(B242), "", COUNTIF(Volunteer_Import!F242, "*South Berkeley Berkeley Bowl*"))</f>
        <v/>
      </c>
      <c r="J242" s="1" t="str">
        <f> IF(ISBLANK(B242), "", COUNTIF(Volunteer_Import!F242, "*South Berkeley/Oakland Safeway*"))</f>
        <v/>
      </c>
      <c r="K242" s="1" t="str">
        <f> IF(ISBLANK(B242), "", COUNTIF(Volunteer_Import!F242, "*Southwest Berkeley Berkeley Bowl*"))</f>
        <v/>
      </c>
      <c r="L242" s="1" t="str">
        <f> IF(ISBLANK(B242), "", COUNTIF(Volunteer_Import!F242, "*Other (open to local stores unlisted above)*"))</f>
        <v/>
      </c>
      <c r="M242" s="19" t="str">
        <f> IF(ISBLANK(B242), "", COUNTIF(Volunteer_Import!G242, "*Monday*"))</f>
        <v/>
      </c>
      <c r="N242" s="19" t="str">
        <f> IF(ISBLANK(B242), "", COUNTIF(Volunteer_Import!G242, "*Tuesday*"))</f>
        <v/>
      </c>
      <c r="O242" s="19" t="str">
        <f> IF(ISBLANK(B242), "", COUNTIF(Volunteer_Import!G242, "*Wednesday*"))</f>
        <v/>
      </c>
      <c r="P242" s="19" t="str">
        <f> IF(ISBLANK(B242), "", COUNTIF(Volunteer_Import!G242, "*Thursday*"))</f>
        <v/>
      </c>
      <c r="Q242" s="19" t="str">
        <f> IF(ISBLANK(B242), "", COUNTIF(Volunteer_Import!G242, "*Friday*"))</f>
        <v/>
      </c>
      <c r="R242" s="19" t="str">
        <f> IF(ISBLANK(B242), "", COUNTIF(Volunteer_Import!G242, "*Saturday*"))</f>
        <v/>
      </c>
      <c r="S242" s="19" t="str">
        <f> IF(ISBLANK(B242), "", COUNTIF(Volunteer_Import!G242, "*Sunday*"))</f>
        <v/>
      </c>
      <c r="T242" s="1" t="str">
        <f> IF(ISBLANK(B242), "", COUNTIF(Volunteer_Import!H242, "*6am - 8am*"))</f>
        <v/>
      </c>
      <c r="U242" s="19" t="str">
        <f> IF(ISBLANK(B242), "", COUNTIF(Volunteer_Import!H242, "*8am - 12pm*"))</f>
        <v/>
      </c>
      <c r="V242" s="19" t="str">
        <f> IF(ISBLANK(B242), "", COUNTIF(Volunteer_Import!H242, "*12pm - 3pm*"))</f>
        <v/>
      </c>
      <c r="W242" s="19" t="str">
        <f> IF(ISBLANK(B242), "", COUNTIF(Volunteer_Import!H242, "*3pm - 6pm*"))</f>
        <v/>
      </c>
      <c r="X242" s="19" t="str">
        <f> IF(ISBLANK(B242), "", COUNTIF(Volunteer_Import!H242, "*6pm - 9pm*"))</f>
        <v/>
      </c>
      <c r="Y242" s="19" t="str">
        <f> IF(ISBLANK(B242), "", COUNTIF(Volunteer_Import!H242, "*9pm - 11pm*"))</f>
        <v/>
      </c>
    </row>
    <row r="243">
      <c r="A243" s="1" t="str">
        <f t="array" ref="A243">IF(ISBLANK(B243), "", concatenate("V", ROW()))</f>
        <v/>
      </c>
      <c r="B243" s="1" t="str">
        <f>IFERROR(__xludf.DUMMYFUNCTION(" QUERY(Volunteer_Import!A243:H243, ""Select B"")"),"")</f>
        <v/>
      </c>
      <c r="C243" s="1" t="str">
        <f>IFERROR(__xludf.DUMMYFUNCTION(" IF(ISBLANK(B243), """", QUERY(Volunteer_Import!B243:I243, ""Select C""))"),"")</f>
        <v/>
      </c>
      <c r="D243" s="1" t="str">
        <f>IFERROR(__xludf.DUMMYFUNCTION(" IF(ISBLANK(B243), """", QUERY(Volunteer_Import!B243:I243, ""Select D""))"),"")</f>
        <v/>
      </c>
      <c r="E243" s="1" t="str">
        <f>IFERROR(__xludf.DUMMYFUNCTION(" IF(ISBLANK(B243), """", QUERY(Volunteer_Import!B243:I243, ""Select E""))"),"")</f>
        <v/>
      </c>
      <c r="F243" s="9" t="str">
        <f> IF(ISBLANK(B243), "", COUNTIF(Volunteer_Import!F243, "*Central Berkeley Trader Joe’s*"))</f>
        <v/>
      </c>
      <c r="G243" s="1" t="str">
        <f> IF(ISBLANK(B243), "", COUNTIF(Volunteer_Import!F243, "*North Berkeley Safeway*"))</f>
        <v/>
      </c>
      <c r="H243" s="1" t="str">
        <f> IF(ISBLANK(B243), "", COUNTIF(Volunteer_Import!F243, "*North Berkeley Trader Joe’s*"))</f>
        <v/>
      </c>
      <c r="I243" s="9" t="str">
        <f> IF(ISBLANK(B243), "", COUNTIF(Volunteer_Import!F243, "*South Berkeley Berkeley Bowl*"))</f>
        <v/>
      </c>
      <c r="J243" s="1" t="str">
        <f> IF(ISBLANK(B243), "", COUNTIF(Volunteer_Import!F243, "*South Berkeley/Oakland Safeway*"))</f>
        <v/>
      </c>
      <c r="K243" s="1" t="str">
        <f> IF(ISBLANK(B243), "", COUNTIF(Volunteer_Import!F243, "*Southwest Berkeley Berkeley Bowl*"))</f>
        <v/>
      </c>
      <c r="L243" s="1" t="str">
        <f> IF(ISBLANK(B243), "", COUNTIF(Volunteer_Import!F243, "*Other (open to local stores unlisted above)*"))</f>
        <v/>
      </c>
      <c r="M243" s="19" t="str">
        <f> IF(ISBLANK(B243), "", COUNTIF(Volunteer_Import!G243, "*Monday*"))</f>
        <v/>
      </c>
      <c r="N243" s="19" t="str">
        <f> IF(ISBLANK(B243), "", COUNTIF(Volunteer_Import!G243, "*Tuesday*"))</f>
        <v/>
      </c>
      <c r="O243" s="19" t="str">
        <f> IF(ISBLANK(B243), "", COUNTIF(Volunteer_Import!G243, "*Wednesday*"))</f>
        <v/>
      </c>
      <c r="P243" s="19" t="str">
        <f> IF(ISBLANK(B243), "", COUNTIF(Volunteer_Import!G243, "*Thursday*"))</f>
        <v/>
      </c>
      <c r="Q243" s="19" t="str">
        <f> IF(ISBLANK(B243), "", COUNTIF(Volunteer_Import!G243, "*Friday*"))</f>
        <v/>
      </c>
      <c r="R243" s="19" t="str">
        <f> IF(ISBLANK(B243), "", COUNTIF(Volunteer_Import!G243, "*Saturday*"))</f>
        <v/>
      </c>
      <c r="S243" s="19" t="str">
        <f> IF(ISBLANK(B243), "", COUNTIF(Volunteer_Import!G243, "*Sunday*"))</f>
        <v/>
      </c>
      <c r="T243" s="1" t="str">
        <f> IF(ISBLANK(B243), "", COUNTIF(Volunteer_Import!H243, "*6am - 8am*"))</f>
        <v/>
      </c>
      <c r="U243" s="19" t="str">
        <f> IF(ISBLANK(B243), "", COUNTIF(Volunteer_Import!H243, "*8am - 12pm*"))</f>
        <v/>
      </c>
      <c r="V243" s="19" t="str">
        <f> IF(ISBLANK(B243), "", COUNTIF(Volunteer_Import!H243, "*12pm - 3pm*"))</f>
        <v/>
      </c>
      <c r="W243" s="19" t="str">
        <f> IF(ISBLANK(B243), "", COUNTIF(Volunteer_Import!H243, "*3pm - 6pm*"))</f>
        <v/>
      </c>
      <c r="X243" s="19" t="str">
        <f> IF(ISBLANK(B243), "", COUNTIF(Volunteer_Import!H243, "*6pm - 9pm*"))</f>
        <v/>
      </c>
      <c r="Y243" s="19" t="str">
        <f> IF(ISBLANK(B243), "", COUNTIF(Volunteer_Import!H243, "*9pm - 11pm*"))</f>
        <v/>
      </c>
    </row>
    <row r="244">
      <c r="A244" s="1" t="str">
        <f t="array" ref="A244">IF(ISBLANK(B244), "", concatenate("V", ROW()))</f>
        <v/>
      </c>
      <c r="B244" s="1" t="str">
        <f>IFERROR(__xludf.DUMMYFUNCTION(" QUERY(Volunteer_Import!A244:H244, ""Select B"")"),"")</f>
        <v/>
      </c>
      <c r="C244" s="1" t="str">
        <f>IFERROR(__xludf.DUMMYFUNCTION(" IF(ISBLANK(B244), """", QUERY(Volunteer_Import!B244:I244, ""Select C""))"),"")</f>
        <v/>
      </c>
      <c r="D244" s="1" t="str">
        <f>IFERROR(__xludf.DUMMYFUNCTION(" IF(ISBLANK(B244), """", QUERY(Volunteer_Import!B244:I244, ""Select D""))"),"")</f>
        <v/>
      </c>
      <c r="E244" s="1" t="str">
        <f>IFERROR(__xludf.DUMMYFUNCTION(" IF(ISBLANK(B244), """", QUERY(Volunteer_Import!B244:I244, ""Select E""))"),"")</f>
        <v/>
      </c>
      <c r="F244" s="9" t="str">
        <f> IF(ISBLANK(B244), "", COUNTIF(Volunteer_Import!F244, "*Central Berkeley Trader Joe’s*"))</f>
        <v/>
      </c>
      <c r="G244" s="1" t="str">
        <f> IF(ISBLANK(B244), "", COUNTIF(Volunteer_Import!F244, "*North Berkeley Safeway*"))</f>
        <v/>
      </c>
      <c r="H244" s="1" t="str">
        <f> IF(ISBLANK(B244), "", COUNTIF(Volunteer_Import!F244, "*North Berkeley Trader Joe’s*"))</f>
        <v/>
      </c>
      <c r="I244" s="9" t="str">
        <f> IF(ISBLANK(B244), "", COUNTIF(Volunteer_Import!F244, "*South Berkeley Berkeley Bowl*"))</f>
        <v/>
      </c>
      <c r="J244" s="1" t="str">
        <f> IF(ISBLANK(B244), "", COUNTIF(Volunteer_Import!F244, "*South Berkeley/Oakland Safeway*"))</f>
        <v/>
      </c>
      <c r="K244" s="1" t="str">
        <f> IF(ISBLANK(B244), "", COUNTIF(Volunteer_Import!F244, "*Southwest Berkeley Berkeley Bowl*"))</f>
        <v/>
      </c>
      <c r="L244" s="1" t="str">
        <f> IF(ISBLANK(B244), "", COUNTIF(Volunteer_Import!F244, "*Other (open to local stores unlisted above)*"))</f>
        <v/>
      </c>
      <c r="M244" s="19" t="str">
        <f> IF(ISBLANK(B244), "", COUNTIF(Volunteer_Import!G244, "*Monday*"))</f>
        <v/>
      </c>
      <c r="N244" s="19" t="str">
        <f> IF(ISBLANK(B244), "", COUNTIF(Volunteer_Import!G244, "*Tuesday*"))</f>
        <v/>
      </c>
      <c r="O244" s="19" t="str">
        <f> IF(ISBLANK(B244), "", COUNTIF(Volunteer_Import!G244, "*Wednesday*"))</f>
        <v/>
      </c>
      <c r="P244" s="19" t="str">
        <f> IF(ISBLANK(B244), "", COUNTIF(Volunteer_Import!G244, "*Thursday*"))</f>
        <v/>
      </c>
      <c r="Q244" s="19" t="str">
        <f> IF(ISBLANK(B244), "", COUNTIF(Volunteer_Import!G244, "*Friday*"))</f>
        <v/>
      </c>
      <c r="R244" s="19" t="str">
        <f> IF(ISBLANK(B244), "", COUNTIF(Volunteer_Import!G244, "*Saturday*"))</f>
        <v/>
      </c>
      <c r="S244" s="19" t="str">
        <f> IF(ISBLANK(B244), "", COUNTIF(Volunteer_Import!G244, "*Sunday*"))</f>
        <v/>
      </c>
      <c r="T244" s="1" t="str">
        <f> IF(ISBLANK(B244), "", COUNTIF(Volunteer_Import!H244, "*6am - 8am*"))</f>
        <v/>
      </c>
      <c r="U244" s="19" t="str">
        <f> IF(ISBLANK(B244), "", COUNTIF(Volunteer_Import!H244, "*8am - 12pm*"))</f>
        <v/>
      </c>
      <c r="V244" s="19" t="str">
        <f> IF(ISBLANK(B244), "", COUNTIF(Volunteer_Import!H244, "*12pm - 3pm*"))</f>
        <v/>
      </c>
      <c r="W244" s="19" t="str">
        <f> IF(ISBLANK(B244), "", COUNTIF(Volunteer_Import!H244, "*3pm - 6pm*"))</f>
        <v/>
      </c>
      <c r="X244" s="19" t="str">
        <f> IF(ISBLANK(B244), "", COUNTIF(Volunteer_Import!H244, "*6pm - 9pm*"))</f>
        <v/>
      </c>
      <c r="Y244" s="19" t="str">
        <f> IF(ISBLANK(B244), "", COUNTIF(Volunteer_Import!H244, "*9pm - 11pm*"))</f>
        <v/>
      </c>
    </row>
    <row r="245">
      <c r="A245" s="1" t="str">
        <f t="array" ref="A245">IF(ISBLANK(B245), "", concatenate("V", ROW()))</f>
        <v/>
      </c>
      <c r="B245" s="1" t="str">
        <f>IFERROR(__xludf.DUMMYFUNCTION(" QUERY(Volunteer_Import!A245:H245, ""Select B"")"),"")</f>
        <v/>
      </c>
      <c r="C245" s="1" t="str">
        <f>IFERROR(__xludf.DUMMYFUNCTION(" IF(ISBLANK(B245), """", QUERY(Volunteer_Import!B245:I245, ""Select C""))"),"")</f>
        <v/>
      </c>
      <c r="D245" s="1" t="str">
        <f>IFERROR(__xludf.DUMMYFUNCTION(" IF(ISBLANK(B245), """", QUERY(Volunteer_Import!B245:I245, ""Select D""))"),"")</f>
        <v/>
      </c>
      <c r="E245" s="1" t="str">
        <f>IFERROR(__xludf.DUMMYFUNCTION(" IF(ISBLANK(B245), """", QUERY(Volunteer_Import!B245:I245, ""Select E""))"),"")</f>
        <v/>
      </c>
      <c r="F245" s="9" t="str">
        <f> IF(ISBLANK(B245), "", COUNTIF(Volunteer_Import!F245, "*Central Berkeley Trader Joe’s*"))</f>
        <v/>
      </c>
      <c r="G245" s="1" t="str">
        <f> IF(ISBLANK(B245), "", COUNTIF(Volunteer_Import!F245, "*North Berkeley Safeway*"))</f>
        <v/>
      </c>
      <c r="H245" s="1" t="str">
        <f> IF(ISBLANK(B245), "", COUNTIF(Volunteer_Import!F245, "*North Berkeley Trader Joe’s*"))</f>
        <v/>
      </c>
      <c r="I245" s="9" t="str">
        <f> IF(ISBLANK(B245), "", COUNTIF(Volunteer_Import!F245, "*South Berkeley Berkeley Bowl*"))</f>
        <v/>
      </c>
      <c r="J245" s="1" t="str">
        <f> IF(ISBLANK(B245), "", COUNTIF(Volunteer_Import!F245, "*South Berkeley/Oakland Safeway*"))</f>
        <v/>
      </c>
      <c r="K245" s="1" t="str">
        <f> IF(ISBLANK(B245), "", COUNTIF(Volunteer_Import!F245, "*Southwest Berkeley Berkeley Bowl*"))</f>
        <v/>
      </c>
      <c r="L245" s="1" t="str">
        <f> IF(ISBLANK(B245), "", COUNTIF(Volunteer_Import!F245, "*Other (open to local stores unlisted above)*"))</f>
        <v/>
      </c>
      <c r="M245" s="19" t="str">
        <f> IF(ISBLANK(B245), "", COUNTIF(Volunteer_Import!G245, "*Monday*"))</f>
        <v/>
      </c>
      <c r="N245" s="19" t="str">
        <f> IF(ISBLANK(B245), "", COUNTIF(Volunteer_Import!G245, "*Tuesday*"))</f>
        <v/>
      </c>
      <c r="O245" s="19" t="str">
        <f> IF(ISBLANK(B245), "", COUNTIF(Volunteer_Import!G245, "*Wednesday*"))</f>
        <v/>
      </c>
      <c r="P245" s="19" t="str">
        <f> IF(ISBLANK(B245), "", COUNTIF(Volunteer_Import!G245, "*Thursday*"))</f>
        <v/>
      </c>
      <c r="Q245" s="19" t="str">
        <f> IF(ISBLANK(B245), "", COUNTIF(Volunteer_Import!G245, "*Friday*"))</f>
        <v/>
      </c>
      <c r="R245" s="19" t="str">
        <f> IF(ISBLANK(B245), "", COUNTIF(Volunteer_Import!G245, "*Saturday*"))</f>
        <v/>
      </c>
      <c r="S245" s="19" t="str">
        <f> IF(ISBLANK(B245), "", COUNTIF(Volunteer_Import!G245, "*Sunday*"))</f>
        <v/>
      </c>
      <c r="T245" s="1" t="str">
        <f> IF(ISBLANK(B245), "", COUNTIF(Volunteer_Import!H245, "*6am - 8am*"))</f>
        <v/>
      </c>
      <c r="U245" s="19" t="str">
        <f> IF(ISBLANK(B245), "", COUNTIF(Volunteer_Import!H245, "*8am - 12pm*"))</f>
        <v/>
      </c>
      <c r="V245" s="19" t="str">
        <f> IF(ISBLANK(B245), "", COUNTIF(Volunteer_Import!H245, "*12pm - 3pm*"))</f>
        <v/>
      </c>
      <c r="W245" s="19" t="str">
        <f> IF(ISBLANK(B245), "", COUNTIF(Volunteer_Import!H245, "*3pm - 6pm*"))</f>
        <v/>
      </c>
      <c r="X245" s="19" t="str">
        <f> IF(ISBLANK(B245), "", COUNTIF(Volunteer_Import!H245, "*6pm - 9pm*"))</f>
        <v/>
      </c>
      <c r="Y245" s="19" t="str">
        <f> IF(ISBLANK(B245), "", COUNTIF(Volunteer_Import!H245, "*9pm - 11pm*"))</f>
        <v/>
      </c>
    </row>
    <row r="246">
      <c r="A246" s="1" t="str">
        <f t="array" ref="A246">IF(ISBLANK(B246), "", concatenate("V", ROW()))</f>
        <v/>
      </c>
      <c r="B246" s="1" t="str">
        <f>IFERROR(__xludf.DUMMYFUNCTION(" QUERY(Volunteer_Import!A246:H246, ""Select B"")"),"")</f>
        <v/>
      </c>
      <c r="C246" s="1" t="str">
        <f>IFERROR(__xludf.DUMMYFUNCTION(" IF(ISBLANK(B246), """", QUERY(Volunteer_Import!B246:I246, ""Select C""))"),"")</f>
        <v/>
      </c>
      <c r="D246" s="1" t="str">
        <f>IFERROR(__xludf.DUMMYFUNCTION(" IF(ISBLANK(B246), """", QUERY(Volunteer_Import!B246:I246, ""Select D""))"),"")</f>
        <v/>
      </c>
      <c r="E246" s="1" t="str">
        <f>IFERROR(__xludf.DUMMYFUNCTION(" IF(ISBLANK(B246), """", QUERY(Volunteer_Import!B246:I246, ""Select E""))"),"")</f>
        <v/>
      </c>
      <c r="F246" s="9" t="str">
        <f> IF(ISBLANK(B246), "", COUNTIF(Volunteer_Import!F246, "*Central Berkeley Trader Joe’s*"))</f>
        <v/>
      </c>
      <c r="G246" s="1" t="str">
        <f> IF(ISBLANK(B246), "", COUNTIF(Volunteer_Import!F246, "*North Berkeley Safeway*"))</f>
        <v/>
      </c>
      <c r="H246" s="1" t="str">
        <f> IF(ISBLANK(B246), "", COUNTIF(Volunteer_Import!F246, "*North Berkeley Trader Joe’s*"))</f>
        <v/>
      </c>
      <c r="I246" s="9" t="str">
        <f> IF(ISBLANK(B246), "", COUNTIF(Volunteer_Import!F246, "*South Berkeley Berkeley Bowl*"))</f>
        <v/>
      </c>
      <c r="J246" s="1" t="str">
        <f> IF(ISBLANK(B246), "", COUNTIF(Volunteer_Import!F246, "*South Berkeley/Oakland Safeway*"))</f>
        <v/>
      </c>
      <c r="K246" s="1" t="str">
        <f> IF(ISBLANK(B246), "", COUNTIF(Volunteer_Import!F246, "*Southwest Berkeley Berkeley Bowl*"))</f>
        <v/>
      </c>
      <c r="L246" s="1" t="str">
        <f> IF(ISBLANK(B246), "", COUNTIF(Volunteer_Import!F246, "*Other (open to local stores unlisted above)*"))</f>
        <v/>
      </c>
      <c r="M246" s="19" t="str">
        <f> IF(ISBLANK(B246), "", COUNTIF(Volunteer_Import!G246, "*Monday*"))</f>
        <v/>
      </c>
      <c r="N246" s="19" t="str">
        <f> IF(ISBLANK(B246), "", COUNTIF(Volunteer_Import!G246, "*Tuesday*"))</f>
        <v/>
      </c>
      <c r="O246" s="19" t="str">
        <f> IF(ISBLANK(B246), "", COUNTIF(Volunteer_Import!G246, "*Wednesday*"))</f>
        <v/>
      </c>
      <c r="P246" s="19" t="str">
        <f> IF(ISBLANK(B246), "", COUNTIF(Volunteer_Import!G246, "*Thursday*"))</f>
        <v/>
      </c>
      <c r="Q246" s="19" t="str">
        <f> IF(ISBLANK(B246), "", COUNTIF(Volunteer_Import!G246, "*Friday*"))</f>
        <v/>
      </c>
      <c r="R246" s="19" t="str">
        <f> IF(ISBLANK(B246), "", COUNTIF(Volunteer_Import!G246, "*Saturday*"))</f>
        <v/>
      </c>
      <c r="S246" s="19" t="str">
        <f> IF(ISBLANK(B246), "", COUNTIF(Volunteer_Import!G246, "*Sunday*"))</f>
        <v/>
      </c>
      <c r="T246" s="1" t="str">
        <f> IF(ISBLANK(B246), "", COUNTIF(Volunteer_Import!H246, "*6am - 8am*"))</f>
        <v/>
      </c>
      <c r="U246" s="19" t="str">
        <f> IF(ISBLANK(B246), "", COUNTIF(Volunteer_Import!H246, "*8am - 12pm*"))</f>
        <v/>
      </c>
      <c r="V246" s="19" t="str">
        <f> IF(ISBLANK(B246), "", COUNTIF(Volunteer_Import!H246, "*12pm - 3pm*"))</f>
        <v/>
      </c>
      <c r="W246" s="19" t="str">
        <f> IF(ISBLANK(B246), "", COUNTIF(Volunteer_Import!H246, "*3pm - 6pm*"))</f>
        <v/>
      </c>
      <c r="X246" s="19" t="str">
        <f> IF(ISBLANK(B246), "", COUNTIF(Volunteer_Import!H246, "*6pm - 9pm*"))</f>
        <v/>
      </c>
      <c r="Y246" s="19" t="str">
        <f> IF(ISBLANK(B246), "", COUNTIF(Volunteer_Import!H246, "*9pm - 11pm*"))</f>
        <v/>
      </c>
    </row>
    <row r="247">
      <c r="A247" s="1" t="str">
        <f t="array" ref="A247">IF(ISBLANK(B247), "", concatenate("V", ROW()))</f>
        <v/>
      </c>
      <c r="B247" s="1" t="str">
        <f>IFERROR(__xludf.DUMMYFUNCTION(" QUERY(Volunteer_Import!A247:H247, ""Select B"")"),"")</f>
        <v/>
      </c>
      <c r="C247" s="1" t="str">
        <f>IFERROR(__xludf.DUMMYFUNCTION(" IF(ISBLANK(B247), """", QUERY(Volunteer_Import!B247:I247, ""Select C""))"),"")</f>
        <v/>
      </c>
      <c r="D247" s="1" t="str">
        <f>IFERROR(__xludf.DUMMYFUNCTION(" IF(ISBLANK(B247), """", QUERY(Volunteer_Import!B247:I247, ""Select D""))"),"")</f>
        <v/>
      </c>
      <c r="E247" s="1" t="str">
        <f>IFERROR(__xludf.DUMMYFUNCTION(" IF(ISBLANK(B247), """", QUERY(Volunteer_Import!B247:I247, ""Select E""))"),"")</f>
        <v/>
      </c>
      <c r="F247" s="9" t="str">
        <f> IF(ISBLANK(B247), "", COUNTIF(Volunteer_Import!F247, "*Central Berkeley Trader Joe’s*"))</f>
        <v/>
      </c>
      <c r="G247" s="1" t="str">
        <f> IF(ISBLANK(B247), "", COUNTIF(Volunteer_Import!F247, "*North Berkeley Safeway*"))</f>
        <v/>
      </c>
      <c r="H247" s="1" t="str">
        <f> IF(ISBLANK(B247), "", COUNTIF(Volunteer_Import!F247, "*North Berkeley Trader Joe’s*"))</f>
        <v/>
      </c>
      <c r="I247" s="9" t="str">
        <f> IF(ISBLANK(B247), "", COUNTIF(Volunteer_Import!F247, "*South Berkeley Berkeley Bowl*"))</f>
        <v/>
      </c>
      <c r="J247" s="1" t="str">
        <f> IF(ISBLANK(B247), "", COUNTIF(Volunteer_Import!F247, "*South Berkeley/Oakland Safeway*"))</f>
        <v/>
      </c>
      <c r="K247" s="1" t="str">
        <f> IF(ISBLANK(B247), "", COUNTIF(Volunteer_Import!F247, "*Southwest Berkeley Berkeley Bowl*"))</f>
        <v/>
      </c>
      <c r="L247" s="1" t="str">
        <f> IF(ISBLANK(B247), "", COUNTIF(Volunteer_Import!F247, "*Other (open to local stores unlisted above)*"))</f>
        <v/>
      </c>
      <c r="M247" s="19" t="str">
        <f> IF(ISBLANK(B247), "", COUNTIF(Volunteer_Import!G247, "*Monday*"))</f>
        <v/>
      </c>
      <c r="N247" s="19" t="str">
        <f> IF(ISBLANK(B247), "", COUNTIF(Volunteer_Import!G247, "*Tuesday*"))</f>
        <v/>
      </c>
      <c r="O247" s="19" t="str">
        <f> IF(ISBLANK(B247), "", COUNTIF(Volunteer_Import!G247, "*Wednesday*"))</f>
        <v/>
      </c>
      <c r="P247" s="19" t="str">
        <f> IF(ISBLANK(B247), "", COUNTIF(Volunteer_Import!G247, "*Thursday*"))</f>
        <v/>
      </c>
      <c r="Q247" s="19" t="str">
        <f> IF(ISBLANK(B247), "", COUNTIF(Volunteer_Import!G247, "*Friday*"))</f>
        <v/>
      </c>
      <c r="R247" s="19" t="str">
        <f> IF(ISBLANK(B247), "", COUNTIF(Volunteer_Import!G247, "*Saturday*"))</f>
        <v/>
      </c>
      <c r="S247" s="19" t="str">
        <f> IF(ISBLANK(B247), "", COUNTIF(Volunteer_Import!G247, "*Sunday*"))</f>
        <v/>
      </c>
      <c r="T247" s="1" t="str">
        <f> IF(ISBLANK(B247), "", COUNTIF(Volunteer_Import!H247, "*6am - 8am*"))</f>
        <v/>
      </c>
      <c r="U247" s="19" t="str">
        <f> IF(ISBLANK(B247), "", COUNTIF(Volunteer_Import!H247, "*8am - 12pm*"))</f>
        <v/>
      </c>
      <c r="V247" s="19" t="str">
        <f> IF(ISBLANK(B247), "", COUNTIF(Volunteer_Import!H247, "*12pm - 3pm*"))</f>
        <v/>
      </c>
      <c r="W247" s="19" t="str">
        <f> IF(ISBLANK(B247), "", COUNTIF(Volunteer_Import!H247, "*3pm - 6pm*"))</f>
        <v/>
      </c>
      <c r="X247" s="19" t="str">
        <f> IF(ISBLANK(B247), "", COUNTIF(Volunteer_Import!H247, "*6pm - 9pm*"))</f>
        <v/>
      </c>
      <c r="Y247" s="19" t="str">
        <f> IF(ISBLANK(B247), "", COUNTIF(Volunteer_Import!H247, "*9pm - 11pm*"))</f>
        <v/>
      </c>
    </row>
    <row r="248">
      <c r="A248" s="1" t="str">
        <f t="array" ref="A248">IF(ISBLANK(B248), "", concatenate("V", ROW()))</f>
        <v/>
      </c>
      <c r="B248" s="1" t="str">
        <f>IFERROR(__xludf.DUMMYFUNCTION(" QUERY(Volunteer_Import!A248:H248, ""Select B"")"),"")</f>
        <v/>
      </c>
      <c r="C248" s="1" t="str">
        <f>IFERROR(__xludf.DUMMYFUNCTION(" IF(ISBLANK(B248), """", QUERY(Volunteer_Import!B248:I248, ""Select C""))"),"")</f>
        <v/>
      </c>
      <c r="D248" s="1" t="str">
        <f>IFERROR(__xludf.DUMMYFUNCTION(" IF(ISBLANK(B248), """", QUERY(Volunteer_Import!B248:I248, ""Select D""))"),"")</f>
        <v/>
      </c>
      <c r="E248" s="1" t="str">
        <f>IFERROR(__xludf.DUMMYFUNCTION(" IF(ISBLANK(B248), """", QUERY(Volunteer_Import!B248:I248, ""Select E""))"),"")</f>
        <v/>
      </c>
      <c r="F248" s="9" t="str">
        <f> IF(ISBLANK(B248), "", COUNTIF(Volunteer_Import!F248, "*Central Berkeley Trader Joe’s*"))</f>
        <v/>
      </c>
      <c r="G248" s="1" t="str">
        <f> IF(ISBLANK(B248), "", COUNTIF(Volunteer_Import!F248, "*North Berkeley Safeway*"))</f>
        <v/>
      </c>
      <c r="H248" s="1" t="str">
        <f> IF(ISBLANK(B248), "", COUNTIF(Volunteer_Import!F248, "*North Berkeley Trader Joe’s*"))</f>
        <v/>
      </c>
      <c r="I248" s="9" t="str">
        <f> IF(ISBLANK(B248), "", COUNTIF(Volunteer_Import!F248, "*South Berkeley Berkeley Bowl*"))</f>
        <v/>
      </c>
      <c r="J248" s="1" t="str">
        <f> IF(ISBLANK(B248), "", COUNTIF(Volunteer_Import!F248, "*South Berkeley/Oakland Safeway*"))</f>
        <v/>
      </c>
      <c r="K248" s="1" t="str">
        <f> IF(ISBLANK(B248), "", COUNTIF(Volunteer_Import!F248, "*Southwest Berkeley Berkeley Bowl*"))</f>
        <v/>
      </c>
      <c r="L248" s="1" t="str">
        <f> IF(ISBLANK(B248), "", COUNTIF(Volunteer_Import!F248, "*Other (open to local stores unlisted above)*"))</f>
        <v/>
      </c>
      <c r="M248" s="19" t="str">
        <f> IF(ISBLANK(B248), "", COUNTIF(Volunteer_Import!G248, "*Monday*"))</f>
        <v/>
      </c>
      <c r="N248" s="19" t="str">
        <f> IF(ISBLANK(B248), "", COUNTIF(Volunteer_Import!G248, "*Tuesday*"))</f>
        <v/>
      </c>
      <c r="O248" s="19" t="str">
        <f> IF(ISBLANK(B248), "", COUNTIF(Volunteer_Import!G248, "*Wednesday*"))</f>
        <v/>
      </c>
      <c r="P248" s="19" t="str">
        <f> IF(ISBLANK(B248), "", COUNTIF(Volunteer_Import!G248, "*Thursday*"))</f>
        <v/>
      </c>
      <c r="Q248" s="19" t="str">
        <f> IF(ISBLANK(B248), "", COUNTIF(Volunteer_Import!G248, "*Friday*"))</f>
        <v/>
      </c>
      <c r="R248" s="19" t="str">
        <f> IF(ISBLANK(B248), "", COUNTIF(Volunteer_Import!G248, "*Saturday*"))</f>
        <v/>
      </c>
      <c r="S248" s="19" t="str">
        <f> IF(ISBLANK(B248), "", COUNTIF(Volunteer_Import!G248, "*Sunday*"))</f>
        <v/>
      </c>
      <c r="T248" s="1" t="str">
        <f> IF(ISBLANK(B248), "", COUNTIF(Volunteer_Import!H248, "*6am - 8am*"))</f>
        <v/>
      </c>
      <c r="U248" s="19" t="str">
        <f> IF(ISBLANK(B248), "", COUNTIF(Volunteer_Import!H248, "*8am - 12pm*"))</f>
        <v/>
      </c>
      <c r="V248" s="19" t="str">
        <f> IF(ISBLANK(B248), "", COUNTIF(Volunteer_Import!H248, "*12pm - 3pm*"))</f>
        <v/>
      </c>
      <c r="W248" s="19" t="str">
        <f> IF(ISBLANK(B248), "", COUNTIF(Volunteer_Import!H248, "*3pm - 6pm*"))</f>
        <v/>
      </c>
      <c r="X248" s="19" t="str">
        <f> IF(ISBLANK(B248), "", COUNTIF(Volunteer_Import!H248, "*6pm - 9pm*"))</f>
        <v/>
      </c>
      <c r="Y248" s="19" t="str">
        <f> IF(ISBLANK(B248), "", COUNTIF(Volunteer_Import!H248, "*9pm - 11pm*"))</f>
        <v/>
      </c>
    </row>
    <row r="249">
      <c r="A249" s="1" t="str">
        <f t="array" ref="A249">IF(ISBLANK(B249), "", concatenate("V", ROW()))</f>
        <v/>
      </c>
      <c r="B249" s="1" t="str">
        <f>IFERROR(__xludf.DUMMYFUNCTION(" QUERY(Volunteer_Import!A249:H249, ""Select B"")"),"")</f>
        <v/>
      </c>
      <c r="C249" s="1" t="str">
        <f>IFERROR(__xludf.DUMMYFUNCTION(" IF(ISBLANK(B249), """", QUERY(Volunteer_Import!B249:I249, ""Select C""))"),"")</f>
        <v/>
      </c>
      <c r="D249" s="1" t="str">
        <f>IFERROR(__xludf.DUMMYFUNCTION(" IF(ISBLANK(B249), """", QUERY(Volunteer_Import!B249:I249, ""Select D""))"),"")</f>
        <v/>
      </c>
      <c r="E249" s="1" t="str">
        <f>IFERROR(__xludf.DUMMYFUNCTION(" IF(ISBLANK(B249), """", QUERY(Volunteer_Import!B249:I249, ""Select E""))"),"")</f>
        <v/>
      </c>
      <c r="F249" s="9" t="str">
        <f> IF(ISBLANK(B249), "", COUNTIF(Volunteer_Import!F249, "*Central Berkeley Trader Joe’s*"))</f>
        <v/>
      </c>
      <c r="G249" s="1" t="str">
        <f> IF(ISBLANK(B249), "", COUNTIF(Volunteer_Import!F249, "*North Berkeley Safeway*"))</f>
        <v/>
      </c>
      <c r="H249" s="1" t="str">
        <f> IF(ISBLANK(B249), "", COUNTIF(Volunteer_Import!F249, "*North Berkeley Trader Joe’s*"))</f>
        <v/>
      </c>
      <c r="I249" s="9" t="str">
        <f> IF(ISBLANK(B249), "", COUNTIF(Volunteer_Import!F249, "*South Berkeley Berkeley Bowl*"))</f>
        <v/>
      </c>
      <c r="J249" s="1" t="str">
        <f> IF(ISBLANK(B249), "", COUNTIF(Volunteer_Import!F249, "*South Berkeley/Oakland Safeway*"))</f>
        <v/>
      </c>
      <c r="K249" s="1" t="str">
        <f> IF(ISBLANK(B249), "", COUNTIF(Volunteer_Import!F249, "*Southwest Berkeley Berkeley Bowl*"))</f>
        <v/>
      </c>
      <c r="L249" s="1" t="str">
        <f> IF(ISBLANK(B249), "", COUNTIF(Volunteer_Import!F249, "*Other (open to local stores unlisted above)*"))</f>
        <v/>
      </c>
      <c r="M249" s="19" t="str">
        <f> IF(ISBLANK(B249), "", COUNTIF(Volunteer_Import!G249, "*Monday*"))</f>
        <v/>
      </c>
      <c r="N249" s="19" t="str">
        <f> IF(ISBLANK(B249), "", COUNTIF(Volunteer_Import!G249, "*Tuesday*"))</f>
        <v/>
      </c>
      <c r="O249" s="19" t="str">
        <f> IF(ISBLANK(B249), "", COUNTIF(Volunteer_Import!G249, "*Wednesday*"))</f>
        <v/>
      </c>
      <c r="P249" s="19" t="str">
        <f> IF(ISBLANK(B249), "", COUNTIF(Volunteer_Import!G249, "*Thursday*"))</f>
        <v/>
      </c>
      <c r="Q249" s="19" t="str">
        <f> IF(ISBLANK(B249), "", COUNTIF(Volunteer_Import!G249, "*Friday*"))</f>
        <v/>
      </c>
      <c r="R249" s="19" t="str">
        <f> IF(ISBLANK(B249), "", COUNTIF(Volunteer_Import!G249, "*Saturday*"))</f>
        <v/>
      </c>
      <c r="S249" s="19" t="str">
        <f> IF(ISBLANK(B249), "", COUNTIF(Volunteer_Import!G249, "*Sunday*"))</f>
        <v/>
      </c>
      <c r="T249" s="1" t="str">
        <f> IF(ISBLANK(B249), "", COUNTIF(Volunteer_Import!H249, "*6am - 8am*"))</f>
        <v/>
      </c>
      <c r="U249" s="19" t="str">
        <f> IF(ISBLANK(B249), "", COUNTIF(Volunteer_Import!H249, "*8am - 12pm*"))</f>
        <v/>
      </c>
      <c r="V249" s="19" t="str">
        <f> IF(ISBLANK(B249), "", COUNTIF(Volunteer_Import!H249, "*12pm - 3pm*"))</f>
        <v/>
      </c>
      <c r="W249" s="19" t="str">
        <f> IF(ISBLANK(B249), "", COUNTIF(Volunteer_Import!H249, "*3pm - 6pm*"))</f>
        <v/>
      </c>
      <c r="X249" s="19" t="str">
        <f> IF(ISBLANK(B249), "", COUNTIF(Volunteer_Import!H249, "*6pm - 9pm*"))</f>
        <v/>
      </c>
      <c r="Y249" s="19" t="str">
        <f> IF(ISBLANK(B249), "", COUNTIF(Volunteer_Import!H249, "*9pm - 11pm*"))</f>
        <v/>
      </c>
    </row>
    <row r="250">
      <c r="A250" s="1" t="str">
        <f t="array" ref="A250">IF(ISBLANK(B250), "", concatenate("V", ROW()))</f>
        <v/>
      </c>
      <c r="B250" s="1" t="str">
        <f>IFERROR(__xludf.DUMMYFUNCTION(" QUERY(Volunteer_Import!A250:H250, ""Select B"")"),"")</f>
        <v/>
      </c>
      <c r="C250" s="1" t="str">
        <f>IFERROR(__xludf.DUMMYFUNCTION(" IF(ISBLANK(B250), """", QUERY(Volunteer_Import!B250:I250, ""Select C""))"),"")</f>
        <v/>
      </c>
      <c r="D250" s="1" t="str">
        <f>IFERROR(__xludf.DUMMYFUNCTION(" IF(ISBLANK(B250), """", QUERY(Volunteer_Import!B250:I250, ""Select D""))"),"")</f>
        <v/>
      </c>
      <c r="E250" s="1" t="str">
        <f>IFERROR(__xludf.DUMMYFUNCTION(" IF(ISBLANK(B250), """", QUERY(Volunteer_Import!B250:I250, ""Select E""))"),"")</f>
        <v/>
      </c>
      <c r="F250" s="9" t="str">
        <f> IF(ISBLANK(B250), "", COUNTIF(Volunteer_Import!F250, "*Central Berkeley Trader Joe’s*"))</f>
        <v/>
      </c>
      <c r="G250" s="1" t="str">
        <f> IF(ISBLANK(B250), "", COUNTIF(Volunteer_Import!F250, "*North Berkeley Safeway*"))</f>
        <v/>
      </c>
      <c r="H250" s="1" t="str">
        <f> IF(ISBLANK(B250), "", COUNTIF(Volunteer_Import!F250, "*North Berkeley Trader Joe’s*"))</f>
        <v/>
      </c>
      <c r="I250" s="9" t="str">
        <f> IF(ISBLANK(B250), "", COUNTIF(Volunteer_Import!F250, "*South Berkeley Berkeley Bowl*"))</f>
        <v/>
      </c>
      <c r="J250" s="1" t="str">
        <f> IF(ISBLANK(B250), "", COUNTIF(Volunteer_Import!F250, "*South Berkeley/Oakland Safeway*"))</f>
        <v/>
      </c>
      <c r="K250" s="1" t="str">
        <f> IF(ISBLANK(B250), "", COUNTIF(Volunteer_Import!F250, "*Southwest Berkeley Berkeley Bowl*"))</f>
        <v/>
      </c>
      <c r="L250" s="1" t="str">
        <f> IF(ISBLANK(B250), "", COUNTIF(Volunteer_Import!F250, "*Other (open to local stores unlisted above)*"))</f>
        <v/>
      </c>
      <c r="M250" s="19" t="str">
        <f> IF(ISBLANK(B250), "", COUNTIF(Volunteer_Import!G250, "*Monday*"))</f>
        <v/>
      </c>
      <c r="N250" s="19" t="str">
        <f> IF(ISBLANK(B250), "", COUNTIF(Volunteer_Import!G250, "*Tuesday*"))</f>
        <v/>
      </c>
      <c r="O250" s="19" t="str">
        <f> IF(ISBLANK(B250), "", COUNTIF(Volunteer_Import!G250, "*Wednesday*"))</f>
        <v/>
      </c>
      <c r="P250" s="19" t="str">
        <f> IF(ISBLANK(B250), "", COUNTIF(Volunteer_Import!G250, "*Thursday*"))</f>
        <v/>
      </c>
      <c r="Q250" s="19" t="str">
        <f> IF(ISBLANK(B250), "", COUNTIF(Volunteer_Import!G250, "*Friday*"))</f>
        <v/>
      </c>
      <c r="R250" s="19" t="str">
        <f> IF(ISBLANK(B250), "", COUNTIF(Volunteer_Import!G250, "*Saturday*"))</f>
        <v/>
      </c>
      <c r="S250" s="19" t="str">
        <f> IF(ISBLANK(B250), "", COUNTIF(Volunteer_Import!G250, "*Sunday*"))</f>
        <v/>
      </c>
      <c r="T250" s="1" t="str">
        <f> IF(ISBLANK(B250), "", COUNTIF(Volunteer_Import!H250, "*6am - 8am*"))</f>
        <v/>
      </c>
      <c r="U250" s="19" t="str">
        <f> IF(ISBLANK(B250), "", COUNTIF(Volunteer_Import!H250, "*8am - 12pm*"))</f>
        <v/>
      </c>
      <c r="V250" s="19" t="str">
        <f> IF(ISBLANK(B250), "", COUNTIF(Volunteer_Import!H250, "*12pm - 3pm*"))</f>
        <v/>
      </c>
      <c r="W250" s="19" t="str">
        <f> IF(ISBLANK(B250), "", COUNTIF(Volunteer_Import!H250, "*3pm - 6pm*"))</f>
        <v/>
      </c>
      <c r="X250" s="19" t="str">
        <f> IF(ISBLANK(B250), "", COUNTIF(Volunteer_Import!H250, "*6pm - 9pm*"))</f>
        <v/>
      </c>
      <c r="Y250" s="19" t="str">
        <f> IF(ISBLANK(B250), "", COUNTIF(Volunteer_Import!H250, "*9pm - 11pm*"))</f>
        <v/>
      </c>
    </row>
    <row r="251">
      <c r="A251" s="1" t="str">
        <f t="array" ref="A251">IF(ISBLANK(B251), "", concatenate("V", ROW()))</f>
        <v/>
      </c>
      <c r="B251" s="1" t="str">
        <f>IFERROR(__xludf.DUMMYFUNCTION(" QUERY(Volunteer_Import!A251:H251, ""Select B"")"),"")</f>
        <v/>
      </c>
      <c r="C251" s="1" t="str">
        <f>IFERROR(__xludf.DUMMYFUNCTION(" IF(ISBLANK(B251), """", QUERY(Volunteer_Import!B251:I251, ""Select C""))"),"")</f>
        <v/>
      </c>
      <c r="D251" s="1" t="str">
        <f>IFERROR(__xludf.DUMMYFUNCTION(" IF(ISBLANK(B251), """", QUERY(Volunteer_Import!B251:I251, ""Select D""))"),"")</f>
        <v/>
      </c>
      <c r="E251" s="1" t="str">
        <f>IFERROR(__xludf.DUMMYFUNCTION(" IF(ISBLANK(B251), """", QUERY(Volunteer_Import!B251:I251, ""Select E""))"),"")</f>
        <v/>
      </c>
      <c r="F251" s="9" t="str">
        <f> IF(ISBLANK(B251), "", COUNTIF(Volunteer_Import!F251, "*Central Berkeley Trader Joe’s*"))</f>
        <v/>
      </c>
      <c r="G251" s="1" t="str">
        <f> IF(ISBLANK(B251), "", COUNTIF(Volunteer_Import!F251, "*North Berkeley Safeway*"))</f>
        <v/>
      </c>
      <c r="H251" s="1" t="str">
        <f> IF(ISBLANK(B251), "", COUNTIF(Volunteer_Import!F251, "*North Berkeley Trader Joe’s*"))</f>
        <v/>
      </c>
      <c r="I251" s="9" t="str">
        <f> IF(ISBLANK(B251), "", COUNTIF(Volunteer_Import!F251, "*South Berkeley Berkeley Bowl*"))</f>
        <v/>
      </c>
      <c r="J251" s="1" t="str">
        <f> IF(ISBLANK(B251), "", COUNTIF(Volunteer_Import!F251, "*South Berkeley/Oakland Safeway*"))</f>
        <v/>
      </c>
      <c r="K251" s="1" t="str">
        <f> IF(ISBLANK(B251), "", COUNTIF(Volunteer_Import!F251, "*Southwest Berkeley Berkeley Bowl*"))</f>
        <v/>
      </c>
      <c r="L251" s="1" t="str">
        <f> IF(ISBLANK(B251), "", COUNTIF(Volunteer_Import!F251, "*Other (open to local stores unlisted above)*"))</f>
        <v/>
      </c>
      <c r="M251" s="19" t="str">
        <f> IF(ISBLANK(B251), "", COUNTIF(Volunteer_Import!G251, "*Monday*"))</f>
        <v/>
      </c>
      <c r="N251" s="19" t="str">
        <f> IF(ISBLANK(B251), "", COUNTIF(Volunteer_Import!G251, "*Tuesday*"))</f>
        <v/>
      </c>
      <c r="O251" s="19" t="str">
        <f> IF(ISBLANK(B251), "", COUNTIF(Volunteer_Import!G251, "*Wednesday*"))</f>
        <v/>
      </c>
      <c r="P251" s="19" t="str">
        <f> IF(ISBLANK(B251), "", COUNTIF(Volunteer_Import!G251, "*Thursday*"))</f>
        <v/>
      </c>
      <c r="Q251" s="19" t="str">
        <f> IF(ISBLANK(B251), "", COUNTIF(Volunteer_Import!G251, "*Friday*"))</f>
        <v/>
      </c>
      <c r="R251" s="19" t="str">
        <f> IF(ISBLANK(B251), "", COUNTIF(Volunteer_Import!G251, "*Saturday*"))</f>
        <v/>
      </c>
      <c r="S251" s="19" t="str">
        <f> IF(ISBLANK(B251), "", COUNTIF(Volunteer_Import!G251, "*Sunday*"))</f>
        <v/>
      </c>
      <c r="T251" s="1" t="str">
        <f> IF(ISBLANK(B251), "", COUNTIF(Volunteer_Import!H251, "*6am - 8am*"))</f>
        <v/>
      </c>
      <c r="U251" s="19" t="str">
        <f> IF(ISBLANK(B251), "", COUNTIF(Volunteer_Import!H251, "*8am - 12pm*"))</f>
        <v/>
      </c>
      <c r="V251" s="19" t="str">
        <f> IF(ISBLANK(B251), "", COUNTIF(Volunteer_Import!H251, "*12pm - 3pm*"))</f>
        <v/>
      </c>
      <c r="W251" s="19" t="str">
        <f> IF(ISBLANK(B251), "", COUNTIF(Volunteer_Import!H251, "*3pm - 6pm*"))</f>
        <v/>
      </c>
      <c r="X251" s="19" t="str">
        <f> IF(ISBLANK(B251), "", COUNTIF(Volunteer_Import!H251, "*6pm - 9pm*"))</f>
        <v/>
      </c>
      <c r="Y251" s="19" t="str">
        <f> IF(ISBLANK(B251), "", COUNTIF(Volunteer_Import!H251, "*9pm - 11pm*"))</f>
        <v/>
      </c>
    </row>
    <row r="252">
      <c r="A252" s="1" t="str">
        <f t="array" ref="A252">IF(ISBLANK(B252), "", concatenate("V", ROW()))</f>
        <v/>
      </c>
      <c r="B252" s="1" t="str">
        <f>IFERROR(__xludf.DUMMYFUNCTION(" QUERY(Volunteer_Import!A252:H252, ""Select B"")"),"")</f>
        <v/>
      </c>
      <c r="C252" s="1" t="str">
        <f>IFERROR(__xludf.DUMMYFUNCTION(" IF(ISBLANK(B252), """", QUERY(Volunteer_Import!B252:I252, ""Select C""))"),"")</f>
        <v/>
      </c>
      <c r="D252" s="1" t="str">
        <f>IFERROR(__xludf.DUMMYFUNCTION(" IF(ISBLANK(B252), """", QUERY(Volunteer_Import!B252:I252, ""Select D""))"),"")</f>
        <v/>
      </c>
      <c r="E252" s="1" t="str">
        <f>IFERROR(__xludf.DUMMYFUNCTION(" IF(ISBLANK(B252), """", QUERY(Volunteer_Import!B252:I252, ""Select E""))"),"")</f>
        <v/>
      </c>
      <c r="F252" s="9" t="str">
        <f> IF(ISBLANK(B252), "", COUNTIF(Volunteer_Import!F252, "*Central Berkeley Trader Joe’s*"))</f>
        <v/>
      </c>
      <c r="G252" s="1" t="str">
        <f> IF(ISBLANK(B252), "", COUNTIF(Volunteer_Import!F252, "*North Berkeley Safeway*"))</f>
        <v/>
      </c>
      <c r="H252" s="1" t="str">
        <f> IF(ISBLANK(B252), "", COUNTIF(Volunteer_Import!F252, "*North Berkeley Trader Joe’s*"))</f>
        <v/>
      </c>
      <c r="I252" s="9" t="str">
        <f> IF(ISBLANK(B252), "", COUNTIF(Volunteer_Import!F252, "*South Berkeley Berkeley Bowl*"))</f>
        <v/>
      </c>
      <c r="J252" s="1" t="str">
        <f> IF(ISBLANK(B252), "", COUNTIF(Volunteer_Import!F252, "*South Berkeley/Oakland Safeway*"))</f>
        <v/>
      </c>
      <c r="K252" s="1" t="str">
        <f> IF(ISBLANK(B252), "", COUNTIF(Volunteer_Import!F252, "*Southwest Berkeley Berkeley Bowl*"))</f>
        <v/>
      </c>
      <c r="L252" s="1" t="str">
        <f> IF(ISBLANK(B252), "", COUNTIF(Volunteer_Import!F252, "*Other (open to local stores unlisted above)*"))</f>
        <v/>
      </c>
      <c r="M252" s="19" t="str">
        <f> IF(ISBLANK(B252), "", COUNTIF(Volunteer_Import!G252, "*Monday*"))</f>
        <v/>
      </c>
      <c r="N252" s="19" t="str">
        <f> IF(ISBLANK(B252), "", COUNTIF(Volunteer_Import!G252, "*Tuesday*"))</f>
        <v/>
      </c>
      <c r="O252" s="19" t="str">
        <f> IF(ISBLANK(B252), "", COUNTIF(Volunteer_Import!G252, "*Wednesday*"))</f>
        <v/>
      </c>
      <c r="P252" s="19" t="str">
        <f> IF(ISBLANK(B252), "", COUNTIF(Volunteer_Import!G252, "*Thursday*"))</f>
        <v/>
      </c>
      <c r="Q252" s="19" t="str">
        <f> IF(ISBLANK(B252), "", COUNTIF(Volunteer_Import!G252, "*Friday*"))</f>
        <v/>
      </c>
      <c r="R252" s="19" t="str">
        <f> IF(ISBLANK(B252), "", COUNTIF(Volunteer_Import!G252, "*Saturday*"))</f>
        <v/>
      </c>
      <c r="S252" s="19" t="str">
        <f> IF(ISBLANK(B252), "", COUNTIF(Volunteer_Import!G252, "*Sunday*"))</f>
        <v/>
      </c>
      <c r="T252" s="1" t="str">
        <f> IF(ISBLANK(B252), "", COUNTIF(Volunteer_Import!H252, "*6am - 8am*"))</f>
        <v/>
      </c>
      <c r="U252" s="19" t="str">
        <f> IF(ISBLANK(B252), "", COUNTIF(Volunteer_Import!H252, "*8am - 12pm*"))</f>
        <v/>
      </c>
      <c r="V252" s="19" t="str">
        <f> IF(ISBLANK(B252), "", COUNTIF(Volunteer_Import!H252, "*12pm - 3pm*"))</f>
        <v/>
      </c>
      <c r="W252" s="19" t="str">
        <f> IF(ISBLANK(B252), "", COUNTIF(Volunteer_Import!H252, "*3pm - 6pm*"))</f>
        <v/>
      </c>
      <c r="X252" s="19" t="str">
        <f> IF(ISBLANK(B252), "", COUNTIF(Volunteer_Import!H252, "*6pm - 9pm*"))</f>
        <v/>
      </c>
      <c r="Y252" s="19" t="str">
        <f> IF(ISBLANK(B252), "", COUNTIF(Volunteer_Import!H252, "*9pm - 11pm*"))</f>
        <v/>
      </c>
    </row>
    <row r="253">
      <c r="A253" s="1" t="str">
        <f t="array" ref="A253">IF(ISBLANK(B253), "", concatenate("V", ROW()))</f>
        <v/>
      </c>
      <c r="B253" s="1" t="str">
        <f>IFERROR(__xludf.DUMMYFUNCTION(" QUERY(Volunteer_Import!A253:H253, ""Select B"")"),"")</f>
        <v/>
      </c>
      <c r="C253" s="1" t="str">
        <f>IFERROR(__xludf.DUMMYFUNCTION(" IF(ISBLANK(B253), """", QUERY(Volunteer_Import!B253:I253, ""Select C""))"),"")</f>
        <v/>
      </c>
      <c r="D253" s="1" t="str">
        <f>IFERROR(__xludf.DUMMYFUNCTION(" IF(ISBLANK(B253), """", QUERY(Volunteer_Import!B253:I253, ""Select D""))"),"")</f>
        <v/>
      </c>
      <c r="E253" s="1" t="str">
        <f>IFERROR(__xludf.DUMMYFUNCTION(" IF(ISBLANK(B253), """", QUERY(Volunteer_Import!B253:I253, ""Select E""))"),"")</f>
        <v/>
      </c>
      <c r="F253" s="9" t="str">
        <f> IF(ISBLANK(B253), "", COUNTIF(Volunteer_Import!F253, "*Central Berkeley Trader Joe’s*"))</f>
        <v/>
      </c>
      <c r="G253" s="1" t="str">
        <f> IF(ISBLANK(B253), "", COUNTIF(Volunteer_Import!F253, "*North Berkeley Safeway*"))</f>
        <v/>
      </c>
      <c r="H253" s="1" t="str">
        <f> IF(ISBLANK(B253), "", COUNTIF(Volunteer_Import!F253, "*North Berkeley Trader Joe’s*"))</f>
        <v/>
      </c>
      <c r="I253" s="9" t="str">
        <f> IF(ISBLANK(B253), "", COUNTIF(Volunteer_Import!F253, "*South Berkeley Berkeley Bowl*"))</f>
        <v/>
      </c>
      <c r="J253" s="1" t="str">
        <f> IF(ISBLANK(B253), "", COUNTIF(Volunteer_Import!F253, "*South Berkeley/Oakland Safeway*"))</f>
        <v/>
      </c>
      <c r="K253" s="1" t="str">
        <f> IF(ISBLANK(B253), "", COUNTIF(Volunteer_Import!F253, "*Southwest Berkeley Berkeley Bowl*"))</f>
        <v/>
      </c>
      <c r="L253" s="1" t="str">
        <f> IF(ISBLANK(B253), "", COUNTIF(Volunteer_Import!F253, "*Other (open to local stores unlisted above)*"))</f>
        <v/>
      </c>
      <c r="M253" s="19" t="str">
        <f> IF(ISBLANK(B253), "", COUNTIF(Volunteer_Import!G253, "*Monday*"))</f>
        <v/>
      </c>
      <c r="N253" s="19" t="str">
        <f> IF(ISBLANK(B253), "", COUNTIF(Volunteer_Import!G253, "*Tuesday*"))</f>
        <v/>
      </c>
      <c r="O253" s="19" t="str">
        <f> IF(ISBLANK(B253), "", COUNTIF(Volunteer_Import!G253, "*Wednesday*"))</f>
        <v/>
      </c>
      <c r="P253" s="19" t="str">
        <f> IF(ISBLANK(B253), "", COUNTIF(Volunteer_Import!G253, "*Thursday*"))</f>
        <v/>
      </c>
      <c r="Q253" s="19" t="str">
        <f> IF(ISBLANK(B253), "", COUNTIF(Volunteer_Import!G253, "*Friday*"))</f>
        <v/>
      </c>
      <c r="R253" s="19" t="str">
        <f> IF(ISBLANK(B253), "", COUNTIF(Volunteer_Import!G253, "*Saturday*"))</f>
        <v/>
      </c>
      <c r="S253" s="19" t="str">
        <f> IF(ISBLANK(B253), "", COUNTIF(Volunteer_Import!G253, "*Sunday*"))</f>
        <v/>
      </c>
      <c r="T253" s="1" t="str">
        <f> IF(ISBLANK(B253), "", COUNTIF(Volunteer_Import!H253, "*6am - 8am*"))</f>
        <v/>
      </c>
      <c r="U253" s="19" t="str">
        <f> IF(ISBLANK(B253), "", COUNTIF(Volunteer_Import!H253, "*8am - 12pm*"))</f>
        <v/>
      </c>
      <c r="V253" s="19" t="str">
        <f> IF(ISBLANK(B253), "", COUNTIF(Volunteer_Import!H253, "*12pm - 3pm*"))</f>
        <v/>
      </c>
      <c r="W253" s="19" t="str">
        <f> IF(ISBLANK(B253), "", COUNTIF(Volunteer_Import!H253, "*3pm - 6pm*"))</f>
        <v/>
      </c>
      <c r="X253" s="19" t="str">
        <f> IF(ISBLANK(B253), "", COUNTIF(Volunteer_Import!H253, "*6pm - 9pm*"))</f>
        <v/>
      </c>
      <c r="Y253" s="19" t="str">
        <f> IF(ISBLANK(B253), "", COUNTIF(Volunteer_Import!H253, "*9pm - 11pm*"))</f>
        <v/>
      </c>
    </row>
    <row r="254">
      <c r="A254" s="1" t="str">
        <f t="array" ref="A254">IF(ISBLANK(B254), "", concatenate("V", ROW()))</f>
        <v/>
      </c>
      <c r="B254" s="1" t="str">
        <f>IFERROR(__xludf.DUMMYFUNCTION(" QUERY(Volunteer_Import!A254:H254, ""Select B"")"),"")</f>
        <v/>
      </c>
      <c r="C254" s="1" t="str">
        <f>IFERROR(__xludf.DUMMYFUNCTION(" IF(ISBLANK(B254), """", QUERY(Volunteer_Import!B254:I254, ""Select C""))"),"")</f>
        <v/>
      </c>
      <c r="D254" s="1" t="str">
        <f>IFERROR(__xludf.DUMMYFUNCTION(" IF(ISBLANK(B254), """", QUERY(Volunteer_Import!B254:I254, ""Select D""))"),"")</f>
        <v/>
      </c>
      <c r="E254" s="1" t="str">
        <f>IFERROR(__xludf.DUMMYFUNCTION(" IF(ISBLANK(B254), """", QUERY(Volunteer_Import!B254:I254, ""Select E""))"),"")</f>
        <v/>
      </c>
      <c r="F254" s="9" t="str">
        <f> IF(ISBLANK(B254), "", COUNTIF(Volunteer_Import!F254, "*Central Berkeley Trader Joe’s*"))</f>
        <v/>
      </c>
      <c r="G254" s="1" t="str">
        <f> IF(ISBLANK(B254), "", COUNTIF(Volunteer_Import!F254, "*North Berkeley Safeway*"))</f>
        <v/>
      </c>
      <c r="H254" s="1" t="str">
        <f> IF(ISBLANK(B254), "", COUNTIF(Volunteer_Import!F254, "*North Berkeley Trader Joe’s*"))</f>
        <v/>
      </c>
      <c r="I254" s="9" t="str">
        <f> IF(ISBLANK(B254), "", COUNTIF(Volunteer_Import!F254, "*South Berkeley Berkeley Bowl*"))</f>
        <v/>
      </c>
      <c r="J254" s="1" t="str">
        <f> IF(ISBLANK(B254), "", COUNTIF(Volunteer_Import!F254, "*South Berkeley/Oakland Safeway*"))</f>
        <v/>
      </c>
      <c r="K254" s="1" t="str">
        <f> IF(ISBLANK(B254), "", COUNTIF(Volunteer_Import!F254, "*Southwest Berkeley Berkeley Bowl*"))</f>
        <v/>
      </c>
      <c r="L254" s="1" t="str">
        <f> IF(ISBLANK(B254), "", COUNTIF(Volunteer_Import!F254, "*Other (open to local stores unlisted above)*"))</f>
        <v/>
      </c>
      <c r="M254" s="19" t="str">
        <f> IF(ISBLANK(B254), "", COUNTIF(Volunteer_Import!G254, "*Monday*"))</f>
        <v/>
      </c>
      <c r="N254" s="19" t="str">
        <f> IF(ISBLANK(B254), "", COUNTIF(Volunteer_Import!G254, "*Tuesday*"))</f>
        <v/>
      </c>
      <c r="O254" s="19" t="str">
        <f> IF(ISBLANK(B254), "", COUNTIF(Volunteer_Import!G254, "*Wednesday*"))</f>
        <v/>
      </c>
      <c r="P254" s="19" t="str">
        <f> IF(ISBLANK(B254), "", COUNTIF(Volunteer_Import!G254, "*Thursday*"))</f>
        <v/>
      </c>
      <c r="Q254" s="19" t="str">
        <f> IF(ISBLANK(B254), "", COUNTIF(Volunteer_Import!G254, "*Friday*"))</f>
        <v/>
      </c>
      <c r="R254" s="19" t="str">
        <f> IF(ISBLANK(B254), "", COUNTIF(Volunteer_Import!G254, "*Saturday*"))</f>
        <v/>
      </c>
      <c r="S254" s="19" t="str">
        <f> IF(ISBLANK(B254), "", COUNTIF(Volunteer_Import!G254, "*Sunday*"))</f>
        <v/>
      </c>
      <c r="T254" s="1" t="str">
        <f> IF(ISBLANK(B254), "", COUNTIF(Volunteer_Import!H254, "*6am - 8am*"))</f>
        <v/>
      </c>
      <c r="U254" s="19" t="str">
        <f> IF(ISBLANK(B254), "", COUNTIF(Volunteer_Import!H254, "*8am - 12pm*"))</f>
        <v/>
      </c>
      <c r="V254" s="19" t="str">
        <f> IF(ISBLANK(B254), "", COUNTIF(Volunteer_Import!H254, "*12pm - 3pm*"))</f>
        <v/>
      </c>
      <c r="W254" s="19" t="str">
        <f> IF(ISBLANK(B254), "", COUNTIF(Volunteer_Import!H254, "*3pm - 6pm*"))</f>
        <v/>
      </c>
      <c r="X254" s="19" t="str">
        <f> IF(ISBLANK(B254), "", COUNTIF(Volunteer_Import!H254, "*6pm - 9pm*"))</f>
        <v/>
      </c>
      <c r="Y254" s="19" t="str">
        <f> IF(ISBLANK(B254), "", COUNTIF(Volunteer_Import!H254, "*9pm - 11pm*"))</f>
        <v/>
      </c>
    </row>
    <row r="255">
      <c r="A255" s="1" t="str">
        <f t="array" ref="A255">IF(ISBLANK(B255), "", concatenate("V", ROW()))</f>
        <v/>
      </c>
      <c r="B255" s="1" t="str">
        <f>IFERROR(__xludf.DUMMYFUNCTION(" QUERY(Volunteer_Import!A255:H255, ""Select B"")"),"")</f>
        <v/>
      </c>
      <c r="C255" s="1" t="str">
        <f>IFERROR(__xludf.DUMMYFUNCTION(" IF(ISBLANK(B255), """", QUERY(Volunteer_Import!B255:I255, ""Select C""))"),"")</f>
        <v/>
      </c>
      <c r="D255" s="1" t="str">
        <f>IFERROR(__xludf.DUMMYFUNCTION(" IF(ISBLANK(B255), """", QUERY(Volunteer_Import!B255:I255, ""Select D""))"),"")</f>
        <v/>
      </c>
      <c r="E255" s="1" t="str">
        <f>IFERROR(__xludf.DUMMYFUNCTION(" IF(ISBLANK(B255), """", QUERY(Volunteer_Import!B255:I255, ""Select E""))"),"")</f>
        <v/>
      </c>
      <c r="F255" s="9" t="str">
        <f> IF(ISBLANK(B255), "", COUNTIF(Volunteer_Import!F255, "*Central Berkeley Trader Joe’s*"))</f>
        <v/>
      </c>
      <c r="G255" s="1" t="str">
        <f> IF(ISBLANK(B255), "", COUNTIF(Volunteer_Import!F255, "*North Berkeley Safeway*"))</f>
        <v/>
      </c>
      <c r="H255" s="1" t="str">
        <f> IF(ISBLANK(B255), "", COUNTIF(Volunteer_Import!F255, "*North Berkeley Trader Joe’s*"))</f>
        <v/>
      </c>
      <c r="I255" s="9" t="str">
        <f> IF(ISBLANK(B255), "", COUNTIF(Volunteer_Import!F255, "*South Berkeley Berkeley Bowl*"))</f>
        <v/>
      </c>
      <c r="J255" s="1" t="str">
        <f> IF(ISBLANK(B255), "", COUNTIF(Volunteer_Import!F255, "*South Berkeley/Oakland Safeway*"))</f>
        <v/>
      </c>
      <c r="K255" s="1" t="str">
        <f> IF(ISBLANK(B255), "", COUNTIF(Volunteer_Import!F255, "*Southwest Berkeley Berkeley Bowl*"))</f>
        <v/>
      </c>
      <c r="L255" s="1" t="str">
        <f> IF(ISBLANK(B255), "", COUNTIF(Volunteer_Import!F255, "*Other (open to local stores unlisted above)*"))</f>
        <v/>
      </c>
      <c r="M255" s="19" t="str">
        <f> IF(ISBLANK(B255), "", COUNTIF(Volunteer_Import!G255, "*Monday*"))</f>
        <v/>
      </c>
      <c r="N255" s="19" t="str">
        <f> IF(ISBLANK(B255), "", COUNTIF(Volunteer_Import!G255, "*Tuesday*"))</f>
        <v/>
      </c>
      <c r="O255" s="19" t="str">
        <f> IF(ISBLANK(B255), "", COUNTIF(Volunteer_Import!G255, "*Wednesday*"))</f>
        <v/>
      </c>
      <c r="P255" s="19" t="str">
        <f> IF(ISBLANK(B255), "", COUNTIF(Volunteer_Import!G255, "*Thursday*"))</f>
        <v/>
      </c>
      <c r="Q255" s="19" t="str">
        <f> IF(ISBLANK(B255), "", COUNTIF(Volunteer_Import!G255, "*Friday*"))</f>
        <v/>
      </c>
      <c r="R255" s="19" t="str">
        <f> IF(ISBLANK(B255), "", COUNTIF(Volunteer_Import!G255, "*Saturday*"))</f>
        <v/>
      </c>
      <c r="S255" s="19" t="str">
        <f> IF(ISBLANK(B255), "", COUNTIF(Volunteer_Import!G255, "*Sunday*"))</f>
        <v/>
      </c>
      <c r="T255" s="1" t="str">
        <f> IF(ISBLANK(B255), "", COUNTIF(Volunteer_Import!H255, "*6am - 8am*"))</f>
        <v/>
      </c>
      <c r="U255" s="19" t="str">
        <f> IF(ISBLANK(B255), "", COUNTIF(Volunteer_Import!H255, "*8am - 12pm*"))</f>
        <v/>
      </c>
      <c r="V255" s="19" t="str">
        <f> IF(ISBLANK(B255), "", COUNTIF(Volunteer_Import!H255, "*12pm - 3pm*"))</f>
        <v/>
      </c>
      <c r="W255" s="19" t="str">
        <f> IF(ISBLANK(B255), "", COUNTIF(Volunteer_Import!H255, "*3pm - 6pm*"))</f>
        <v/>
      </c>
      <c r="X255" s="19" t="str">
        <f> IF(ISBLANK(B255), "", COUNTIF(Volunteer_Import!H255, "*6pm - 9pm*"))</f>
        <v/>
      </c>
      <c r="Y255" s="19" t="str">
        <f> IF(ISBLANK(B255), "", COUNTIF(Volunteer_Import!H255, "*9pm - 11pm*"))</f>
        <v/>
      </c>
    </row>
    <row r="256">
      <c r="A256" s="1" t="str">
        <f t="array" ref="A256">IF(ISBLANK(B256), "", concatenate("V", ROW()))</f>
        <v/>
      </c>
      <c r="B256" s="1" t="str">
        <f>IFERROR(__xludf.DUMMYFUNCTION(" QUERY(Volunteer_Import!A256:H256, ""Select B"")"),"")</f>
        <v/>
      </c>
      <c r="C256" s="1" t="str">
        <f>IFERROR(__xludf.DUMMYFUNCTION(" IF(ISBLANK(B256), """", QUERY(Volunteer_Import!B256:I256, ""Select C""))"),"")</f>
        <v/>
      </c>
      <c r="D256" s="1" t="str">
        <f>IFERROR(__xludf.DUMMYFUNCTION(" IF(ISBLANK(B256), """", QUERY(Volunteer_Import!B256:I256, ""Select D""))"),"")</f>
        <v/>
      </c>
      <c r="E256" s="1" t="str">
        <f>IFERROR(__xludf.DUMMYFUNCTION(" IF(ISBLANK(B256), """", QUERY(Volunteer_Import!B256:I256, ""Select E""))"),"")</f>
        <v/>
      </c>
      <c r="F256" s="9" t="str">
        <f> IF(ISBLANK(B256), "", COUNTIF(Volunteer_Import!F256, "*Central Berkeley Trader Joe’s*"))</f>
        <v/>
      </c>
      <c r="G256" s="1" t="str">
        <f> IF(ISBLANK(B256), "", COUNTIF(Volunteer_Import!F256, "*North Berkeley Safeway*"))</f>
        <v/>
      </c>
      <c r="H256" s="1" t="str">
        <f> IF(ISBLANK(B256), "", COUNTIF(Volunteer_Import!F256, "*North Berkeley Trader Joe’s*"))</f>
        <v/>
      </c>
      <c r="I256" s="9" t="str">
        <f> IF(ISBLANK(B256), "", COUNTIF(Volunteer_Import!F256, "*South Berkeley Berkeley Bowl*"))</f>
        <v/>
      </c>
      <c r="J256" s="1" t="str">
        <f> IF(ISBLANK(B256), "", COUNTIF(Volunteer_Import!F256, "*South Berkeley/Oakland Safeway*"))</f>
        <v/>
      </c>
      <c r="K256" s="1" t="str">
        <f> IF(ISBLANK(B256), "", COUNTIF(Volunteer_Import!F256, "*Southwest Berkeley Berkeley Bowl*"))</f>
        <v/>
      </c>
      <c r="L256" s="1" t="str">
        <f> IF(ISBLANK(B256), "", COUNTIF(Volunteer_Import!F256, "*Other (open to local stores unlisted above)*"))</f>
        <v/>
      </c>
      <c r="M256" s="19" t="str">
        <f> IF(ISBLANK(B256), "", COUNTIF(Volunteer_Import!G256, "*Monday*"))</f>
        <v/>
      </c>
      <c r="N256" s="19" t="str">
        <f> IF(ISBLANK(B256), "", COUNTIF(Volunteer_Import!G256, "*Tuesday*"))</f>
        <v/>
      </c>
      <c r="O256" s="19" t="str">
        <f> IF(ISBLANK(B256), "", COUNTIF(Volunteer_Import!G256, "*Wednesday*"))</f>
        <v/>
      </c>
      <c r="P256" s="19" t="str">
        <f> IF(ISBLANK(B256), "", COUNTIF(Volunteer_Import!G256, "*Thursday*"))</f>
        <v/>
      </c>
      <c r="Q256" s="19" t="str">
        <f> IF(ISBLANK(B256), "", COUNTIF(Volunteer_Import!G256, "*Friday*"))</f>
        <v/>
      </c>
      <c r="R256" s="19" t="str">
        <f> IF(ISBLANK(B256), "", COUNTIF(Volunteer_Import!G256, "*Saturday*"))</f>
        <v/>
      </c>
      <c r="S256" s="19" t="str">
        <f> IF(ISBLANK(B256), "", COUNTIF(Volunteer_Import!G256, "*Sunday*"))</f>
        <v/>
      </c>
      <c r="T256" s="1" t="str">
        <f> IF(ISBLANK(B256), "", COUNTIF(Volunteer_Import!H256, "*6am - 8am*"))</f>
        <v/>
      </c>
      <c r="U256" s="19" t="str">
        <f> IF(ISBLANK(B256), "", COUNTIF(Volunteer_Import!H256, "*8am - 12pm*"))</f>
        <v/>
      </c>
      <c r="V256" s="19" t="str">
        <f> IF(ISBLANK(B256), "", COUNTIF(Volunteer_Import!H256, "*12pm - 3pm*"))</f>
        <v/>
      </c>
      <c r="W256" s="19" t="str">
        <f> IF(ISBLANK(B256), "", COUNTIF(Volunteer_Import!H256, "*3pm - 6pm*"))</f>
        <v/>
      </c>
      <c r="X256" s="19" t="str">
        <f> IF(ISBLANK(B256), "", COUNTIF(Volunteer_Import!H256, "*6pm - 9pm*"))</f>
        <v/>
      </c>
      <c r="Y256" s="19" t="str">
        <f> IF(ISBLANK(B256), "", COUNTIF(Volunteer_Import!H256, "*9pm - 11pm*"))</f>
        <v/>
      </c>
    </row>
    <row r="257">
      <c r="A257" s="1" t="str">
        <f t="array" ref="A257">IF(ISBLANK(B257), "", concatenate("V", ROW()))</f>
        <v/>
      </c>
      <c r="B257" s="1" t="str">
        <f>IFERROR(__xludf.DUMMYFUNCTION(" QUERY(Volunteer_Import!A257:H257, ""Select B"")"),"")</f>
        <v/>
      </c>
      <c r="C257" s="1" t="str">
        <f>IFERROR(__xludf.DUMMYFUNCTION(" IF(ISBLANK(B257), """", QUERY(Volunteer_Import!B257:I257, ""Select C""))"),"")</f>
        <v/>
      </c>
      <c r="D257" s="1" t="str">
        <f>IFERROR(__xludf.DUMMYFUNCTION(" IF(ISBLANK(B257), """", QUERY(Volunteer_Import!B257:I257, ""Select D""))"),"")</f>
        <v/>
      </c>
      <c r="E257" s="1" t="str">
        <f>IFERROR(__xludf.DUMMYFUNCTION(" IF(ISBLANK(B257), """", QUERY(Volunteer_Import!B257:I257, ""Select E""))"),"")</f>
        <v/>
      </c>
      <c r="F257" s="9" t="str">
        <f> IF(ISBLANK(B257), "", COUNTIF(Volunteer_Import!F257, "*Central Berkeley Trader Joe’s*"))</f>
        <v/>
      </c>
      <c r="G257" s="1" t="str">
        <f> IF(ISBLANK(B257), "", COUNTIF(Volunteer_Import!F257, "*North Berkeley Safeway*"))</f>
        <v/>
      </c>
      <c r="H257" s="1" t="str">
        <f> IF(ISBLANK(B257), "", COUNTIF(Volunteer_Import!F257, "*North Berkeley Trader Joe’s*"))</f>
        <v/>
      </c>
      <c r="I257" s="9" t="str">
        <f> IF(ISBLANK(B257), "", COUNTIF(Volunteer_Import!F257, "*South Berkeley Berkeley Bowl*"))</f>
        <v/>
      </c>
      <c r="J257" s="1" t="str">
        <f> IF(ISBLANK(B257), "", COUNTIF(Volunteer_Import!F257, "*South Berkeley/Oakland Safeway*"))</f>
        <v/>
      </c>
      <c r="K257" s="1" t="str">
        <f> IF(ISBLANK(B257), "", COUNTIF(Volunteer_Import!F257, "*Southwest Berkeley Berkeley Bowl*"))</f>
        <v/>
      </c>
      <c r="L257" s="1" t="str">
        <f> IF(ISBLANK(B257), "", COUNTIF(Volunteer_Import!F257, "*Other (open to local stores unlisted above)*"))</f>
        <v/>
      </c>
      <c r="M257" s="19" t="str">
        <f> IF(ISBLANK(B257), "", COUNTIF(Volunteer_Import!G257, "*Monday*"))</f>
        <v/>
      </c>
      <c r="N257" s="19" t="str">
        <f> IF(ISBLANK(B257), "", COUNTIF(Volunteer_Import!G257, "*Tuesday*"))</f>
        <v/>
      </c>
      <c r="O257" s="19" t="str">
        <f> IF(ISBLANK(B257), "", COUNTIF(Volunteer_Import!G257, "*Wednesday*"))</f>
        <v/>
      </c>
      <c r="P257" s="19" t="str">
        <f> IF(ISBLANK(B257), "", COUNTIF(Volunteer_Import!G257, "*Thursday*"))</f>
        <v/>
      </c>
      <c r="Q257" s="19" t="str">
        <f> IF(ISBLANK(B257), "", COUNTIF(Volunteer_Import!G257, "*Friday*"))</f>
        <v/>
      </c>
      <c r="R257" s="19" t="str">
        <f> IF(ISBLANK(B257), "", COUNTIF(Volunteer_Import!G257, "*Saturday*"))</f>
        <v/>
      </c>
      <c r="S257" s="19" t="str">
        <f> IF(ISBLANK(B257), "", COUNTIF(Volunteer_Import!G257, "*Sunday*"))</f>
        <v/>
      </c>
      <c r="T257" s="1" t="str">
        <f> IF(ISBLANK(B257), "", COUNTIF(Volunteer_Import!H257, "*6am - 8am*"))</f>
        <v/>
      </c>
      <c r="U257" s="19" t="str">
        <f> IF(ISBLANK(B257), "", COUNTIF(Volunteer_Import!H257, "*8am - 12pm*"))</f>
        <v/>
      </c>
      <c r="V257" s="19" t="str">
        <f> IF(ISBLANK(B257), "", COUNTIF(Volunteer_Import!H257, "*12pm - 3pm*"))</f>
        <v/>
      </c>
      <c r="W257" s="19" t="str">
        <f> IF(ISBLANK(B257), "", COUNTIF(Volunteer_Import!H257, "*3pm - 6pm*"))</f>
        <v/>
      </c>
      <c r="X257" s="19" t="str">
        <f> IF(ISBLANK(B257), "", COUNTIF(Volunteer_Import!H257, "*6pm - 9pm*"))</f>
        <v/>
      </c>
      <c r="Y257" s="19" t="str">
        <f> IF(ISBLANK(B257), "", COUNTIF(Volunteer_Import!H257, "*9pm - 11pm*"))</f>
        <v/>
      </c>
    </row>
    <row r="258">
      <c r="A258" s="1" t="str">
        <f t="array" ref="A258">IF(ISBLANK(B258), "", concatenate("V", ROW()))</f>
        <v/>
      </c>
      <c r="B258" s="1" t="str">
        <f>IFERROR(__xludf.DUMMYFUNCTION(" QUERY(Volunteer_Import!A258:H258, ""Select B"")"),"")</f>
        <v/>
      </c>
      <c r="C258" s="1" t="str">
        <f>IFERROR(__xludf.DUMMYFUNCTION(" IF(ISBLANK(B258), """", QUERY(Volunteer_Import!B258:I258, ""Select C""))"),"")</f>
        <v/>
      </c>
      <c r="D258" s="1" t="str">
        <f>IFERROR(__xludf.DUMMYFUNCTION(" IF(ISBLANK(B258), """", QUERY(Volunteer_Import!B258:I258, ""Select D""))"),"")</f>
        <v/>
      </c>
      <c r="E258" s="1" t="str">
        <f>IFERROR(__xludf.DUMMYFUNCTION(" IF(ISBLANK(B258), """", QUERY(Volunteer_Import!B258:I258, ""Select E""))"),"")</f>
        <v/>
      </c>
      <c r="F258" s="9" t="str">
        <f> IF(ISBLANK(B258), "", COUNTIF(Volunteer_Import!F258, "*Central Berkeley Trader Joe’s*"))</f>
        <v/>
      </c>
      <c r="G258" s="1" t="str">
        <f> IF(ISBLANK(B258), "", COUNTIF(Volunteer_Import!F258, "*North Berkeley Safeway*"))</f>
        <v/>
      </c>
      <c r="H258" s="1" t="str">
        <f> IF(ISBLANK(B258), "", COUNTIF(Volunteer_Import!F258, "*North Berkeley Trader Joe’s*"))</f>
        <v/>
      </c>
      <c r="I258" s="9" t="str">
        <f> IF(ISBLANK(B258), "", COUNTIF(Volunteer_Import!F258, "*South Berkeley Berkeley Bowl*"))</f>
        <v/>
      </c>
      <c r="J258" s="1" t="str">
        <f> IF(ISBLANK(B258), "", COUNTIF(Volunteer_Import!F258, "*South Berkeley/Oakland Safeway*"))</f>
        <v/>
      </c>
      <c r="K258" s="1" t="str">
        <f> IF(ISBLANK(B258), "", COUNTIF(Volunteer_Import!F258, "*Southwest Berkeley Berkeley Bowl*"))</f>
        <v/>
      </c>
      <c r="L258" s="1" t="str">
        <f> IF(ISBLANK(B258), "", COUNTIF(Volunteer_Import!F258, "*Other (open to local stores unlisted above)*"))</f>
        <v/>
      </c>
      <c r="M258" s="19" t="str">
        <f> IF(ISBLANK(B258), "", COUNTIF(Volunteer_Import!G258, "*Monday*"))</f>
        <v/>
      </c>
      <c r="N258" s="19" t="str">
        <f> IF(ISBLANK(B258), "", COUNTIF(Volunteer_Import!G258, "*Tuesday*"))</f>
        <v/>
      </c>
      <c r="O258" s="19" t="str">
        <f> IF(ISBLANK(B258), "", COUNTIF(Volunteer_Import!G258, "*Wednesday*"))</f>
        <v/>
      </c>
      <c r="P258" s="19" t="str">
        <f> IF(ISBLANK(B258), "", COUNTIF(Volunteer_Import!G258, "*Thursday*"))</f>
        <v/>
      </c>
      <c r="Q258" s="19" t="str">
        <f> IF(ISBLANK(B258), "", COUNTIF(Volunteer_Import!G258, "*Friday*"))</f>
        <v/>
      </c>
      <c r="R258" s="19" t="str">
        <f> IF(ISBLANK(B258), "", COUNTIF(Volunteer_Import!G258, "*Saturday*"))</f>
        <v/>
      </c>
      <c r="S258" s="19" t="str">
        <f> IF(ISBLANK(B258), "", COUNTIF(Volunteer_Import!G258, "*Sunday*"))</f>
        <v/>
      </c>
      <c r="T258" s="1" t="str">
        <f> IF(ISBLANK(B258), "", COUNTIF(Volunteer_Import!H258, "*6am - 8am*"))</f>
        <v/>
      </c>
      <c r="U258" s="19" t="str">
        <f> IF(ISBLANK(B258), "", COUNTIF(Volunteer_Import!H258, "*8am - 12pm*"))</f>
        <v/>
      </c>
      <c r="V258" s="19" t="str">
        <f> IF(ISBLANK(B258), "", COUNTIF(Volunteer_Import!H258, "*12pm - 3pm*"))</f>
        <v/>
      </c>
      <c r="W258" s="19" t="str">
        <f> IF(ISBLANK(B258), "", COUNTIF(Volunteer_Import!H258, "*3pm - 6pm*"))</f>
        <v/>
      </c>
      <c r="X258" s="19" t="str">
        <f> IF(ISBLANK(B258), "", COUNTIF(Volunteer_Import!H258, "*6pm - 9pm*"))</f>
        <v/>
      </c>
      <c r="Y258" s="19" t="str">
        <f> IF(ISBLANK(B258), "", COUNTIF(Volunteer_Import!H258, "*9pm - 11pm*"))</f>
        <v/>
      </c>
    </row>
    <row r="259">
      <c r="A259" s="1" t="str">
        <f t="array" ref="A259">IF(ISBLANK(B259), "", concatenate("V", ROW()))</f>
        <v/>
      </c>
      <c r="B259" s="1" t="str">
        <f>IFERROR(__xludf.DUMMYFUNCTION(" QUERY(Volunteer_Import!A259:H259, ""Select B"")"),"")</f>
        <v/>
      </c>
      <c r="C259" s="1" t="str">
        <f>IFERROR(__xludf.DUMMYFUNCTION(" IF(ISBLANK(B259), """", QUERY(Volunteer_Import!B259:I259, ""Select C""))"),"")</f>
        <v/>
      </c>
      <c r="D259" s="1" t="str">
        <f>IFERROR(__xludf.DUMMYFUNCTION(" IF(ISBLANK(B259), """", QUERY(Volunteer_Import!B259:I259, ""Select D""))"),"")</f>
        <v/>
      </c>
      <c r="E259" s="1" t="str">
        <f>IFERROR(__xludf.DUMMYFUNCTION(" IF(ISBLANK(B259), """", QUERY(Volunteer_Import!B259:I259, ""Select E""))"),"")</f>
        <v/>
      </c>
      <c r="F259" s="9" t="str">
        <f> IF(ISBLANK(B259), "", COUNTIF(Volunteer_Import!F259, "*Central Berkeley Trader Joe’s*"))</f>
        <v/>
      </c>
      <c r="G259" s="1" t="str">
        <f> IF(ISBLANK(B259), "", COUNTIF(Volunteer_Import!F259, "*North Berkeley Safeway*"))</f>
        <v/>
      </c>
      <c r="H259" s="1" t="str">
        <f> IF(ISBLANK(B259), "", COUNTIF(Volunteer_Import!F259, "*North Berkeley Trader Joe’s*"))</f>
        <v/>
      </c>
      <c r="I259" s="9" t="str">
        <f> IF(ISBLANK(B259), "", COUNTIF(Volunteer_Import!F259, "*South Berkeley Berkeley Bowl*"))</f>
        <v/>
      </c>
      <c r="J259" s="1" t="str">
        <f> IF(ISBLANK(B259), "", COUNTIF(Volunteer_Import!F259, "*South Berkeley/Oakland Safeway*"))</f>
        <v/>
      </c>
      <c r="K259" s="1" t="str">
        <f> IF(ISBLANK(B259), "", COUNTIF(Volunteer_Import!F259, "*Southwest Berkeley Berkeley Bowl*"))</f>
        <v/>
      </c>
      <c r="L259" s="1" t="str">
        <f> IF(ISBLANK(B259), "", COUNTIF(Volunteer_Import!F259, "*Other (open to local stores unlisted above)*"))</f>
        <v/>
      </c>
      <c r="M259" s="19" t="str">
        <f> IF(ISBLANK(B259), "", COUNTIF(Volunteer_Import!G259, "*Monday*"))</f>
        <v/>
      </c>
      <c r="N259" s="19" t="str">
        <f> IF(ISBLANK(B259), "", COUNTIF(Volunteer_Import!G259, "*Tuesday*"))</f>
        <v/>
      </c>
      <c r="O259" s="19" t="str">
        <f> IF(ISBLANK(B259), "", COUNTIF(Volunteer_Import!G259, "*Wednesday*"))</f>
        <v/>
      </c>
      <c r="P259" s="19" t="str">
        <f> IF(ISBLANK(B259), "", COUNTIF(Volunteer_Import!G259, "*Thursday*"))</f>
        <v/>
      </c>
      <c r="Q259" s="19" t="str">
        <f> IF(ISBLANK(B259), "", COUNTIF(Volunteer_Import!G259, "*Friday*"))</f>
        <v/>
      </c>
      <c r="R259" s="19" t="str">
        <f> IF(ISBLANK(B259), "", COUNTIF(Volunteer_Import!G259, "*Saturday*"))</f>
        <v/>
      </c>
      <c r="S259" s="19" t="str">
        <f> IF(ISBLANK(B259), "", COUNTIF(Volunteer_Import!G259, "*Sunday*"))</f>
        <v/>
      </c>
      <c r="T259" s="1" t="str">
        <f> IF(ISBLANK(B259), "", COUNTIF(Volunteer_Import!H259, "*6am - 8am*"))</f>
        <v/>
      </c>
      <c r="U259" s="19" t="str">
        <f> IF(ISBLANK(B259), "", COUNTIF(Volunteer_Import!H259, "*8am - 12pm*"))</f>
        <v/>
      </c>
      <c r="V259" s="19" t="str">
        <f> IF(ISBLANK(B259), "", COUNTIF(Volunteer_Import!H259, "*12pm - 3pm*"))</f>
        <v/>
      </c>
      <c r="W259" s="19" t="str">
        <f> IF(ISBLANK(B259), "", COUNTIF(Volunteer_Import!H259, "*3pm - 6pm*"))</f>
        <v/>
      </c>
      <c r="X259" s="19" t="str">
        <f> IF(ISBLANK(B259), "", COUNTIF(Volunteer_Import!H259, "*6pm - 9pm*"))</f>
        <v/>
      </c>
      <c r="Y259" s="19" t="str">
        <f> IF(ISBLANK(B259), "", COUNTIF(Volunteer_Import!H259, "*9pm - 11pm*"))</f>
        <v/>
      </c>
    </row>
    <row r="260">
      <c r="A260" s="1" t="str">
        <f t="array" ref="A260">IF(ISBLANK(B260), "", concatenate("V", ROW()))</f>
        <v/>
      </c>
      <c r="B260" s="1" t="str">
        <f>IFERROR(__xludf.DUMMYFUNCTION(" QUERY(Volunteer_Import!A260:H260, ""Select B"")"),"")</f>
        <v/>
      </c>
      <c r="C260" s="1" t="str">
        <f>IFERROR(__xludf.DUMMYFUNCTION(" IF(ISBLANK(B260), """", QUERY(Volunteer_Import!B260:I260, ""Select C""))"),"")</f>
        <v/>
      </c>
      <c r="D260" s="1" t="str">
        <f>IFERROR(__xludf.DUMMYFUNCTION(" IF(ISBLANK(B260), """", QUERY(Volunteer_Import!B260:I260, ""Select D""))"),"")</f>
        <v/>
      </c>
      <c r="E260" s="1" t="str">
        <f>IFERROR(__xludf.DUMMYFUNCTION(" IF(ISBLANK(B260), """", QUERY(Volunteer_Import!B260:I260, ""Select E""))"),"")</f>
        <v/>
      </c>
      <c r="F260" s="9" t="str">
        <f> IF(ISBLANK(B260), "", COUNTIF(Volunteer_Import!F260, "*Central Berkeley Trader Joe’s*"))</f>
        <v/>
      </c>
      <c r="G260" s="1" t="str">
        <f> IF(ISBLANK(B260), "", COUNTIF(Volunteer_Import!F260, "*North Berkeley Safeway*"))</f>
        <v/>
      </c>
      <c r="H260" s="1" t="str">
        <f> IF(ISBLANK(B260), "", COUNTIF(Volunteer_Import!F260, "*North Berkeley Trader Joe’s*"))</f>
        <v/>
      </c>
      <c r="I260" s="9" t="str">
        <f> IF(ISBLANK(B260), "", COUNTIF(Volunteer_Import!F260, "*South Berkeley Berkeley Bowl*"))</f>
        <v/>
      </c>
      <c r="J260" s="1" t="str">
        <f> IF(ISBLANK(B260), "", COUNTIF(Volunteer_Import!F260, "*South Berkeley/Oakland Safeway*"))</f>
        <v/>
      </c>
      <c r="K260" s="1" t="str">
        <f> IF(ISBLANK(B260), "", COUNTIF(Volunteer_Import!F260, "*Southwest Berkeley Berkeley Bowl*"))</f>
        <v/>
      </c>
      <c r="L260" s="1" t="str">
        <f> IF(ISBLANK(B260), "", COUNTIF(Volunteer_Import!F260, "*Other (open to local stores unlisted above)*"))</f>
        <v/>
      </c>
      <c r="M260" s="19" t="str">
        <f> IF(ISBLANK(B260), "", COUNTIF(Volunteer_Import!G260, "*Monday*"))</f>
        <v/>
      </c>
      <c r="N260" s="19" t="str">
        <f> IF(ISBLANK(B260), "", COUNTIF(Volunteer_Import!G260, "*Tuesday*"))</f>
        <v/>
      </c>
      <c r="O260" s="19" t="str">
        <f> IF(ISBLANK(B260), "", COUNTIF(Volunteer_Import!G260, "*Wednesday*"))</f>
        <v/>
      </c>
      <c r="P260" s="19" t="str">
        <f> IF(ISBLANK(B260), "", COUNTIF(Volunteer_Import!G260, "*Thursday*"))</f>
        <v/>
      </c>
      <c r="Q260" s="19" t="str">
        <f> IF(ISBLANK(B260), "", COUNTIF(Volunteer_Import!G260, "*Friday*"))</f>
        <v/>
      </c>
      <c r="R260" s="19" t="str">
        <f> IF(ISBLANK(B260), "", COUNTIF(Volunteer_Import!G260, "*Saturday*"))</f>
        <v/>
      </c>
      <c r="S260" s="19" t="str">
        <f> IF(ISBLANK(B260), "", COUNTIF(Volunteer_Import!G260, "*Sunday*"))</f>
        <v/>
      </c>
      <c r="T260" s="1" t="str">
        <f> IF(ISBLANK(B260), "", COUNTIF(Volunteer_Import!H260, "*6am - 8am*"))</f>
        <v/>
      </c>
      <c r="U260" s="19" t="str">
        <f> IF(ISBLANK(B260), "", COUNTIF(Volunteer_Import!H260, "*8am - 12pm*"))</f>
        <v/>
      </c>
      <c r="V260" s="19" t="str">
        <f> IF(ISBLANK(B260), "", COUNTIF(Volunteer_Import!H260, "*12pm - 3pm*"))</f>
        <v/>
      </c>
      <c r="W260" s="19" t="str">
        <f> IF(ISBLANK(B260), "", COUNTIF(Volunteer_Import!H260, "*3pm - 6pm*"))</f>
        <v/>
      </c>
      <c r="X260" s="19" t="str">
        <f> IF(ISBLANK(B260), "", COUNTIF(Volunteer_Import!H260, "*6pm - 9pm*"))</f>
        <v/>
      </c>
      <c r="Y260" s="19" t="str">
        <f> IF(ISBLANK(B260), "", COUNTIF(Volunteer_Import!H260, "*9pm - 11pm*"))</f>
        <v/>
      </c>
    </row>
    <row r="261">
      <c r="A261" s="1" t="str">
        <f t="array" ref="A261">IF(ISBLANK(B261), "", concatenate("V", ROW()))</f>
        <v/>
      </c>
      <c r="B261" s="1" t="str">
        <f>IFERROR(__xludf.DUMMYFUNCTION(" QUERY(Volunteer_Import!A261:H261, ""Select B"")"),"")</f>
        <v/>
      </c>
      <c r="C261" s="1" t="str">
        <f>IFERROR(__xludf.DUMMYFUNCTION(" IF(ISBLANK(B261), """", QUERY(Volunteer_Import!B261:I261, ""Select C""))"),"")</f>
        <v/>
      </c>
      <c r="D261" s="1" t="str">
        <f>IFERROR(__xludf.DUMMYFUNCTION(" IF(ISBLANK(B261), """", QUERY(Volunteer_Import!B261:I261, ""Select D""))"),"")</f>
        <v/>
      </c>
      <c r="E261" s="1" t="str">
        <f>IFERROR(__xludf.DUMMYFUNCTION(" IF(ISBLANK(B261), """", QUERY(Volunteer_Import!B261:I261, ""Select E""))"),"")</f>
        <v/>
      </c>
      <c r="F261" s="9" t="str">
        <f> IF(ISBLANK(B261), "", COUNTIF(Volunteer_Import!F261, "*Central Berkeley Trader Joe’s*"))</f>
        <v/>
      </c>
      <c r="G261" s="1" t="str">
        <f> IF(ISBLANK(B261), "", COUNTIF(Volunteer_Import!F261, "*North Berkeley Safeway*"))</f>
        <v/>
      </c>
      <c r="H261" s="1" t="str">
        <f> IF(ISBLANK(B261), "", COUNTIF(Volunteer_Import!F261, "*North Berkeley Trader Joe’s*"))</f>
        <v/>
      </c>
      <c r="I261" s="9" t="str">
        <f> IF(ISBLANK(B261), "", COUNTIF(Volunteer_Import!F261, "*South Berkeley Berkeley Bowl*"))</f>
        <v/>
      </c>
      <c r="J261" s="1" t="str">
        <f> IF(ISBLANK(B261), "", COUNTIF(Volunteer_Import!F261, "*South Berkeley/Oakland Safeway*"))</f>
        <v/>
      </c>
      <c r="K261" s="1" t="str">
        <f> IF(ISBLANK(B261), "", COUNTIF(Volunteer_Import!F261, "*Southwest Berkeley Berkeley Bowl*"))</f>
        <v/>
      </c>
      <c r="L261" s="1" t="str">
        <f> IF(ISBLANK(B261), "", COUNTIF(Volunteer_Import!F261, "*Other (open to local stores unlisted above)*"))</f>
        <v/>
      </c>
      <c r="M261" s="19" t="str">
        <f> IF(ISBLANK(B261), "", COUNTIF(Volunteer_Import!G261, "*Monday*"))</f>
        <v/>
      </c>
      <c r="N261" s="19" t="str">
        <f> IF(ISBLANK(B261), "", COUNTIF(Volunteer_Import!G261, "*Tuesday*"))</f>
        <v/>
      </c>
      <c r="O261" s="19" t="str">
        <f> IF(ISBLANK(B261), "", COUNTIF(Volunteer_Import!G261, "*Wednesday*"))</f>
        <v/>
      </c>
      <c r="P261" s="19" t="str">
        <f> IF(ISBLANK(B261), "", COUNTIF(Volunteer_Import!G261, "*Thursday*"))</f>
        <v/>
      </c>
      <c r="Q261" s="19" t="str">
        <f> IF(ISBLANK(B261), "", COUNTIF(Volunteer_Import!G261, "*Friday*"))</f>
        <v/>
      </c>
      <c r="R261" s="19" t="str">
        <f> IF(ISBLANK(B261), "", COUNTIF(Volunteer_Import!G261, "*Saturday*"))</f>
        <v/>
      </c>
      <c r="S261" s="19" t="str">
        <f> IF(ISBLANK(B261), "", COUNTIF(Volunteer_Import!G261, "*Sunday*"))</f>
        <v/>
      </c>
      <c r="T261" s="1" t="str">
        <f> IF(ISBLANK(B261), "", COUNTIF(Volunteer_Import!H261, "*6am - 8am*"))</f>
        <v/>
      </c>
      <c r="U261" s="19" t="str">
        <f> IF(ISBLANK(B261), "", COUNTIF(Volunteer_Import!H261, "*8am - 12pm*"))</f>
        <v/>
      </c>
      <c r="V261" s="19" t="str">
        <f> IF(ISBLANK(B261), "", COUNTIF(Volunteer_Import!H261, "*12pm - 3pm*"))</f>
        <v/>
      </c>
      <c r="W261" s="19" t="str">
        <f> IF(ISBLANK(B261), "", COUNTIF(Volunteer_Import!H261, "*3pm - 6pm*"))</f>
        <v/>
      </c>
      <c r="X261" s="19" t="str">
        <f> IF(ISBLANK(B261), "", COUNTIF(Volunteer_Import!H261, "*6pm - 9pm*"))</f>
        <v/>
      </c>
      <c r="Y261" s="19" t="str">
        <f> IF(ISBLANK(B261), "", COUNTIF(Volunteer_Import!H261, "*9pm - 11pm*"))</f>
        <v/>
      </c>
    </row>
    <row r="262">
      <c r="A262" s="1" t="str">
        <f t="array" ref="A262">IF(ISBLANK(B262), "", concatenate("V", ROW()))</f>
        <v/>
      </c>
      <c r="B262" s="1" t="str">
        <f>IFERROR(__xludf.DUMMYFUNCTION(" QUERY(Volunteer_Import!A262:H262, ""Select B"")"),"")</f>
        <v/>
      </c>
      <c r="C262" s="1" t="str">
        <f>IFERROR(__xludf.DUMMYFUNCTION(" IF(ISBLANK(B262), """", QUERY(Volunteer_Import!B262:I262, ""Select C""))"),"")</f>
        <v/>
      </c>
      <c r="D262" s="1" t="str">
        <f>IFERROR(__xludf.DUMMYFUNCTION(" IF(ISBLANK(B262), """", QUERY(Volunteer_Import!B262:I262, ""Select D""))"),"")</f>
        <v/>
      </c>
      <c r="E262" s="1" t="str">
        <f>IFERROR(__xludf.DUMMYFUNCTION(" IF(ISBLANK(B262), """", QUERY(Volunteer_Import!B262:I262, ""Select E""))"),"")</f>
        <v/>
      </c>
      <c r="F262" s="9" t="str">
        <f> IF(ISBLANK(B262), "", COUNTIF(Volunteer_Import!F262, "*Central Berkeley Trader Joe’s*"))</f>
        <v/>
      </c>
      <c r="G262" s="1" t="str">
        <f> IF(ISBLANK(B262), "", COUNTIF(Volunteer_Import!F262, "*North Berkeley Safeway*"))</f>
        <v/>
      </c>
      <c r="H262" s="1" t="str">
        <f> IF(ISBLANK(B262), "", COUNTIF(Volunteer_Import!F262, "*North Berkeley Trader Joe’s*"))</f>
        <v/>
      </c>
      <c r="I262" s="9" t="str">
        <f> IF(ISBLANK(B262), "", COUNTIF(Volunteer_Import!F262, "*South Berkeley Berkeley Bowl*"))</f>
        <v/>
      </c>
      <c r="J262" s="1" t="str">
        <f> IF(ISBLANK(B262), "", COUNTIF(Volunteer_Import!F262, "*South Berkeley/Oakland Safeway*"))</f>
        <v/>
      </c>
      <c r="K262" s="1" t="str">
        <f> IF(ISBLANK(B262), "", COUNTIF(Volunteer_Import!F262, "*Southwest Berkeley Berkeley Bowl*"))</f>
        <v/>
      </c>
      <c r="L262" s="1" t="str">
        <f> IF(ISBLANK(B262), "", COUNTIF(Volunteer_Import!F262, "*Other (open to local stores unlisted above)*"))</f>
        <v/>
      </c>
      <c r="M262" s="19" t="str">
        <f> IF(ISBLANK(B262), "", COUNTIF(Volunteer_Import!G262, "*Monday*"))</f>
        <v/>
      </c>
      <c r="N262" s="19" t="str">
        <f> IF(ISBLANK(B262), "", COUNTIF(Volunteer_Import!G262, "*Tuesday*"))</f>
        <v/>
      </c>
      <c r="O262" s="19" t="str">
        <f> IF(ISBLANK(B262), "", COUNTIF(Volunteer_Import!G262, "*Wednesday*"))</f>
        <v/>
      </c>
      <c r="P262" s="19" t="str">
        <f> IF(ISBLANK(B262), "", COUNTIF(Volunteer_Import!G262, "*Thursday*"))</f>
        <v/>
      </c>
      <c r="Q262" s="19" t="str">
        <f> IF(ISBLANK(B262), "", COUNTIF(Volunteer_Import!G262, "*Friday*"))</f>
        <v/>
      </c>
      <c r="R262" s="19" t="str">
        <f> IF(ISBLANK(B262), "", COUNTIF(Volunteer_Import!G262, "*Saturday*"))</f>
        <v/>
      </c>
      <c r="S262" s="19" t="str">
        <f> IF(ISBLANK(B262), "", COUNTIF(Volunteer_Import!G262, "*Sunday*"))</f>
        <v/>
      </c>
      <c r="T262" s="1" t="str">
        <f> IF(ISBLANK(B262), "", COUNTIF(Volunteer_Import!H262, "*6am - 8am*"))</f>
        <v/>
      </c>
      <c r="U262" s="19" t="str">
        <f> IF(ISBLANK(B262), "", COUNTIF(Volunteer_Import!H262, "*8am - 12pm*"))</f>
        <v/>
      </c>
      <c r="V262" s="19" t="str">
        <f> IF(ISBLANK(B262), "", COUNTIF(Volunteer_Import!H262, "*12pm - 3pm*"))</f>
        <v/>
      </c>
      <c r="W262" s="19" t="str">
        <f> IF(ISBLANK(B262), "", COUNTIF(Volunteer_Import!H262, "*3pm - 6pm*"))</f>
        <v/>
      </c>
      <c r="X262" s="19" t="str">
        <f> IF(ISBLANK(B262), "", COUNTIF(Volunteer_Import!H262, "*6pm - 9pm*"))</f>
        <v/>
      </c>
      <c r="Y262" s="19" t="str">
        <f> IF(ISBLANK(B262), "", COUNTIF(Volunteer_Import!H262, "*9pm - 11pm*"))</f>
        <v/>
      </c>
    </row>
    <row r="263">
      <c r="A263" s="1" t="str">
        <f t="array" ref="A263">IF(ISBLANK(B263), "", concatenate("V", ROW()))</f>
        <v/>
      </c>
      <c r="B263" s="1" t="str">
        <f>IFERROR(__xludf.DUMMYFUNCTION(" QUERY(Volunteer_Import!A263:H263, ""Select B"")"),"")</f>
        <v/>
      </c>
      <c r="C263" s="1" t="str">
        <f>IFERROR(__xludf.DUMMYFUNCTION(" IF(ISBLANK(B263), """", QUERY(Volunteer_Import!B263:I263, ""Select C""))"),"")</f>
        <v/>
      </c>
      <c r="D263" s="1" t="str">
        <f>IFERROR(__xludf.DUMMYFUNCTION(" IF(ISBLANK(B263), """", QUERY(Volunteer_Import!B263:I263, ""Select D""))"),"")</f>
        <v/>
      </c>
      <c r="E263" s="1" t="str">
        <f>IFERROR(__xludf.DUMMYFUNCTION(" IF(ISBLANK(B263), """", QUERY(Volunteer_Import!B263:I263, ""Select E""))"),"")</f>
        <v/>
      </c>
      <c r="F263" s="9" t="str">
        <f> IF(ISBLANK(B263), "", COUNTIF(Volunteer_Import!F263, "*Central Berkeley Trader Joe’s*"))</f>
        <v/>
      </c>
      <c r="G263" s="1" t="str">
        <f> IF(ISBLANK(B263), "", COUNTIF(Volunteer_Import!F263, "*North Berkeley Safeway*"))</f>
        <v/>
      </c>
      <c r="H263" s="1" t="str">
        <f> IF(ISBLANK(B263), "", COUNTIF(Volunteer_Import!F263, "*North Berkeley Trader Joe’s*"))</f>
        <v/>
      </c>
      <c r="I263" s="9" t="str">
        <f> IF(ISBLANK(B263), "", COUNTIF(Volunteer_Import!F263, "*South Berkeley Berkeley Bowl*"))</f>
        <v/>
      </c>
      <c r="J263" s="1" t="str">
        <f> IF(ISBLANK(B263), "", COUNTIF(Volunteer_Import!F263, "*South Berkeley/Oakland Safeway*"))</f>
        <v/>
      </c>
      <c r="K263" s="1" t="str">
        <f> IF(ISBLANK(B263), "", COUNTIF(Volunteer_Import!F263, "*Southwest Berkeley Berkeley Bowl*"))</f>
        <v/>
      </c>
      <c r="L263" s="1" t="str">
        <f> IF(ISBLANK(B263), "", COUNTIF(Volunteer_Import!F263, "*Other (open to local stores unlisted above)*"))</f>
        <v/>
      </c>
      <c r="M263" s="19" t="str">
        <f> IF(ISBLANK(B263), "", COUNTIF(Volunteer_Import!G263, "*Monday*"))</f>
        <v/>
      </c>
      <c r="N263" s="19" t="str">
        <f> IF(ISBLANK(B263), "", COUNTIF(Volunteer_Import!G263, "*Tuesday*"))</f>
        <v/>
      </c>
      <c r="O263" s="19" t="str">
        <f> IF(ISBLANK(B263), "", COUNTIF(Volunteer_Import!G263, "*Wednesday*"))</f>
        <v/>
      </c>
      <c r="P263" s="19" t="str">
        <f> IF(ISBLANK(B263), "", COUNTIF(Volunteer_Import!G263, "*Thursday*"))</f>
        <v/>
      </c>
      <c r="Q263" s="19" t="str">
        <f> IF(ISBLANK(B263), "", COUNTIF(Volunteer_Import!G263, "*Friday*"))</f>
        <v/>
      </c>
      <c r="R263" s="19" t="str">
        <f> IF(ISBLANK(B263), "", COUNTIF(Volunteer_Import!G263, "*Saturday*"))</f>
        <v/>
      </c>
      <c r="S263" s="19" t="str">
        <f> IF(ISBLANK(B263), "", COUNTIF(Volunteer_Import!G263, "*Sunday*"))</f>
        <v/>
      </c>
      <c r="T263" s="1" t="str">
        <f> IF(ISBLANK(B263), "", COUNTIF(Volunteer_Import!H263, "*6am - 8am*"))</f>
        <v/>
      </c>
      <c r="U263" s="19" t="str">
        <f> IF(ISBLANK(B263), "", COUNTIF(Volunteer_Import!H263, "*8am - 12pm*"))</f>
        <v/>
      </c>
      <c r="V263" s="19" t="str">
        <f> IF(ISBLANK(B263), "", COUNTIF(Volunteer_Import!H263, "*12pm - 3pm*"))</f>
        <v/>
      </c>
      <c r="W263" s="19" t="str">
        <f> IF(ISBLANK(B263), "", COUNTIF(Volunteer_Import!H263, "*3pm - 6pm*"))</f>
        <v/>
      </c>
      <c r="X263" s="19" t="str">
        <f> IF(ISBLANK(B263), "", COUNTIF(Volunteer_Import!H263, "*6pm - 9pm*"))</f>
        <v/>
      </c>
      <c r="Y263" s="19" t="str">
        <f> IF(ISBLANK(B263), "", COUNTIF(Volunteer_Import!H263, "*9pm - 11pm*"))</f>
        <v/>
      </c>
    </row>
    <row r="264">
      <c r="A264" s="1" t="str">
        <f t="array" ref="A264">IF(ISBLANK(B264), "", concatenate("V", ROW()))</f>
        <v/>
      </c>
      <c r="B264" s="1" t="str">
        <f>IFERROR(__xludf.DUMMYFUNCTION(" QUERY(Volunteer_Import!A264:H264, ""Select B"")"),"")</f>
        <v/>
      </c>
      <c r="C264" s="1" t="str">
        <f>IFERROR(__xludf.DUMMYFUNCTION(" IF(ISBLANK(B264), """", QUERY(Volunteer_Import!B264:I264, ""Select C""))"),"")</f>
        <v/>
      </c>
      <c r="D264" s="1" t="str">
        <f>IFERROR(__xludf.DUMMYFUNCTION(" IF(ISBLANK(B264), """", QUERY(Volunteer_Import!B264:I264, ""Select D""))"),"")</f>
        <v/>
      </c>
      <c r="E264" s="1" t="str">
        <f>IFERROR(__xludf.DUMMYFUNCTION(" IF(ISBLANK(B264), """", QUERY(Volunteer_Import!B264:I264, ""Select E""))"),"")</f>
        <v/>
      </c>
      <c r="F264" s="9" t="str">
        <f> IF(ISBLANK(B264), "", COUNTIF(Volunteer_Import!F264, "*Central Berkeley Trader Joe’s*"))</f>
        <v/>
      </c>
      <c r="G264" s="1" t="str">
        <f> IF(ISBLANK(B264), "", COUNTIF(Volunteer_Import!F264, "*North Berkeley Safeway*"))</f>
        <v/>
      </c>
      <c r="H264" s="1" t="str">
        <f> IF(ISBLANK(B264), "", COUNTIF(Volunteer_Import!F264, "*North Berkeley Trader Joe’s*"))</f>
        <v/>
      </c>
      <c r="I264" s="9" t="str">
        <f> IF(ISBLANK(B264), "", COUNTIF(Volunteer_Import!F264, "*South Berkeley Berkeley Bowl*"))</f>
        <v/>
      </c>
      <c r="J264" s="1" t="str">
        <f> IF(ISBLANK(B264), "", COUNTIF(Volunteer_Import!F264, "*South Berkeley/Oakland Safeway*"))</f>
        <v/>
      </c>
      <c r="K264" s="1" t="str">
        <f> IF(ISBLANK(B264), "", COUNTIF(Volunteer_Import!F264, "*Southwest Berkeley Berkeley Bowl*"))</f>
        <v/>
      </c>
      <c r="L264" s="1" t="str">
        <f> IF(ISBLANK(B264), "", COUNTIF(Volunteer_Import!F264, "*Other (open to local stores unlisted above)*"))</f>
        <v/>
      </c>
      <c r="M264" s="19" t="str">
        <f> IF(ISBLANK(B264), "", COUNTIF(Volunteer_Import!G264, "*Monday*"))</f>
        <v/>
      </c>
      <c r="N264" s="19" t="str">
        <f> IF(ISBLANK(B264), "", COUNTIF(Volunteer_Import!G264, "*Tuesday*"))</f>
        <v/>
      </c>
      <c r="O264" s="19" t="str">
        <f> IF(ISBLANK(B264), "", COUNTIF(Volunteer_Import!G264, "*Wednesday*"))</f>
        <v/>
      </c>
      <c r="P264" s="19" t="str">
        <f> IF(ISBLANK(B264), "", COUNTIF(Volunteer_Import!G264, "*Thursday*"))</f>
        <v/>
      </c>
      <c r="Q264" s="19" t="str">
        <f> IF(ISBLANK(B264), "", COUNTIF(Volunteer_Import!G264, "*Friday*"))</f>
        <v/>
      </c>
      <c r="R264" s="19" t="str">
        <f> IF(ISBLANK(B264), "", COUNTIF(Volunteer_Import!G264, "*Saturday*"))</f>
        <v/>
      </c>
      <c r="S264" s="19" t="str">
        <f> IF(ISBLANK(B264), "", COUNTIF(Volunteer_Import!G264, "*Sunday*"))</f>
        <v/>
      </c>
      <c r="T264" s="1" t="str">
        <f> IF(ISBLANK(B264), "", COUNTIF(Volunteer_Import!H264, "*6am - 8am*"))</f>
        <v/>
      </c>
      <c r="U264" s="19" t="str">
        <f> IF(ISBLANK(B264), "", COUNTIF(Volunteer_Import!H264, "*8am - 12pm*"))</f>
        <v/>
      </c>
      <c r="V264" s="19" t="str">
        <f> IF(ISBLANK(B264), "", COUNTIF(Volunteer_Import!H264, "*12pm - 3pm*"))</f>
        <v/>
      </c>
      <c r="W264" s="19" t="str">
        <f> IF(ISBLANK(B264), "", COUNTIF(Volunteer_Import!H264, "*3pm - 6pm*"))</f>
        <v/>
      </c>
      <c r="X264" s="19" t="str">
        <f> IF(ISBLANK(B264), "", COUNTIF(Volunteer_Import!H264, "*6pm - 9pm*"))</f>
        <v/>
      </c>
      <c r="Y264" s="19" t="str">
        <f> IF(ISBLANK(B264), "", COUNTIF(Volunteer_Import!H264, "*9pm - 11pm*"))</f>
        <v/>
      </c>
    </row>
    <row r="265">
      <c r="A265" s="1" t="str">
        <f t="array" ref="A265">IF(ISBLANK(B265), "", concatenate("V", ROW()))</f>
        <v/>
      </c>
      <c r="B265" s="1" t="str">
        <f>IFERROR(__xludf.DUMMYFUNCTION(" QUERY(Volunteer_Import!A265:H265, ""Select B"")"),"")</f>
        <v/>
      </c>
      <c r="C265" s="1" t="str">
        <f>IFERROR(__xludf.DUMMYFUNCTION(" IF(ISBLANK(B265), """", QUERY(Volunteer_Import!B265:I265, ""Select C""))"),"")</f>
        <v/>
      </c>
      <c r="D265" s="1" t="str">
        <f>IFERROR(__xludf.DUMMYFUNCTION(" IF(ISBLANK(B265), """", QUERY(Volunteer_Import!B265:I265, ""Select D""))"),"")</f>
        <v/>
      </c>
      <c r="E265" s="1" t="str">
        <f>IFERROR(__xludf.DUMMYFUNCTION(" IF(ISBLANK(B265), """", QUERY(Volunteer_Import!B265:I265, ""Select E""))"),"")</f>
        <v/>
      </c>
      <c r="F265" s="9" t="str">
        <f> IF(ISBLANK(B265), "", COUNTIF(Volunteer_Import!F265, "*Central Berkeley Trader Joe’s*"))</f>
        <v/>
      </c>
      <c r="G265" s="1" t="str">
        <f> IF(ISBLANK(B265), "", COUNTIF(Volunteer_Import!F265, "*North Berkeley Safeway*"))</f>
        <v/>
      </c>
      <c r="H265" s="1" t="str">
        <f> IF(ISBLANK(B265), "", COUNTIF(Volunteer_Import!F265, "*North Berkeley Trader Joe’s*"))</f>
        <v/>
      </c>
      <c r="I265" s="9" t="str">
        <f> IF(ISBLANK(B265), "", COUNTIF(Volunteer_Import!F265, "*South Berkeley Berkeley Bowl*"))</f>
        <v/>
      </c>
      <c r="J265" s="1" t="str">
        <f> IF(ISBLANK(B265), "", COUNTIF(Volunteer_Import!F265, "*South Berkeley/Oakland Safeway*"))</f>
        <v/>
      </c>
      <c r="K265" s="1" t="str">
        <f> IF(ISBLANK(B265), "", COUNTIF(Volunteer_Import!F265, "*Southwest Berkeley Berkeley Bowl*"))</f>
        <v/>
      </c>
      <c r="L265" s="1" t="str">
        <f> IF(ISBLANK(B265), "", COUNTIF(Volunteer_Import!F265, "*Other (open to local stores unlisted above)*"))</f>
        <v/>
      </c>
      <c r="M265" s="19" t="str">
        <f> IF(ISBLANK(B265), "", COUNTIF(Volunteer_Import!G265, "*Monday*"))</f>
        <v/>
      </c>
      <c r="N265" s="19" t="str">
        <f> IF(ISBLANK(B265), "", COUNTIF(Volunteer_Import!G265, "*Tuesday*"))</f>
        <v/>
      </c>
      <c r="O265" s="19" t="str">
        <f> IF(ISBLANK(B265), "", COUNTIF(Volunteer_Import!G265, "*Wednesday*"))</f>
        <v/>
      </c>
      <c r="P265" s="19" t="str">
        <f> IF(ISBLANK(B265), "", COUNTIF(Volunteer_Import!G265, "*Thursday*"))</f>
        <v/>
      </c>
      <c r="Q265" s="19" t="str">
        <f> IF(ISBLANK(B265), "", COUNTIF(Volunteer_Import!G265, "*Friday*"))</f>
        <v/>
      </c>
      <c r="R265" s="19" t="str">
        <f> IF(ISBLANK(B265), "", COUNTIF(Volunteer_Import!G265, "*Saturday*"))</f>
        <v/>
      </c>
      <c r="S265" s="19" t="str">
        <f> IF(ISBLANK(B265), "", COUNTIF(Volunteer_Import!G265, "*Sunday*"))</f>
        <v/>
      </c>
      <c r="T265" s="1" t="str">
        <f> IF(ISBLANK(B265), "", COUNTIF(Volunteer_Import!H265, "*6am - 8am*"))</f>
        <v/>
      </c>
      <c r="U265" s="19" t="str">
        <f> IF(ISBLANK(B265), "", COUNTIF(Volunteer_Import!H265, "*8am - 12pm*"))</f>
        <v/>
      </c>
      <c r="V265" s="19" t="str">
        <f> IF(ISBLANK(B265), "", COUNTIF(Volunteer_Import!H265, "*12pm - 3pm*"))</f>
        <v/>
      </c>
      <c r="W265" s="19" t="str">
        <f> IF(ISBLANK(B265), "", COUNTIF(Volunteer_Import!H265, "*3pm - 6pm*"))</f>
        <v/>
      </c>
      <c r="X265" s="19" t="str">
        <f> IF(ISBLANK(B265), "", COUNTIF(Volunteer_Import!H265, "*6pm - 9pm*"))</f>
        <v/>
      </c>
      <c r="Y265" s="19" t="str">
        <f> IF(ISBLANK(B265), "", COUNTIF(Volunteer_Import!H265, "*9pm - 11pm*"))</f>
        <v/>
      </c>
    </row>
    <row r="266">
      <c r="A266" s="1" t="str">
        <f t="array" ref="A266">IF(ISBLANK(B266), "", concatenate("V", ROW()))</f>
        <v/>
      </c>
      <c r="B266" s="1" t="str">
        <f>IFERROR(__xludf.DUMMYFUNCTION(" QUERY(Volunteer_Import!A266:H266, ""Select B"")"),"")</f>
        <v/>
      </c>
      <c r="C266" s="1" t="str">
        <f>IFERROR(__xludf.DUMMYFUNCTION(" IF(ISBLANK(B266), """", QUERY(Volunteer_Import!B266:I266, ""Select C""))"),"")</f>
        <v/>
      </c>
      <c r="D266" s="1" t="str">
        <f>IFERROR(__xludf.DUMMYFUNCTION(" IF(ISBLANK(B266), """", QUERY(Volunteer_Import!B266:I266, ""Select D""))"),"")</f>
        <v/>
      </c>
      <c r="E266" s="1" t="str">
        <f>IFERROR(__xludf.DUMMYFUNCTION(" IF(ISBLANK(B266), """", QUERY(Volunteer_Import!B266:I266, ""Select E""))"),"")</f>
        <v/>
      </c>
      <c r="F266" s="9" t="str">
        <f> IF(ISBLANK(B266), "", COUNTIF(Volunteer_Import!F266, "*Central Berkeley Trader Joe’s*"))</f>
        <v/>
      </c>
      <c r="G266" s="1" t="str">
        <f> IF(ISBLANK(B266), "", COUNTIF(Volunteer_Import!F266, "*North Berkeley Safeway*"))</f>
        <v/>
      </c>
      <c r="H266" s="1" t="str">
        <f> IF(ISBLANK(B266), "", COUNTIF(Volunteer_Import!F266, "*North Berkeley Trader Joe’s*"))</f>
        <v/>
      </c>
      <c r="I266" s="9" t="str">
        <f> IF(ISBLANK(B266), "", COUNTIF(Volunteer_Import!F266, "*South Berkeley Berkeley Bowl*"))</f>
        <v/>
      </c>
      <c r="J266" s="1" t="str">
        <f> IF(ISBLANK(B266), "", COUNTIF(Volunteer_Import!F266, "*South Berkeley/Oakland Safeway*"))</f>
        <v/>
      </c>
      <c r="K266" s="1" t="str">
        <f> IF(ISBLANK(B266), "", COUNTIF(Volunteer_Import!F266, "*Southwest Berkeley Berkeley Bowl*"))</f>
        <v/>
      </c>
      <c r="L266" s="1" t="str">
        <f> IF(ISBLANK(B266), "", COUNTIF(Volunteer_Import!F266, "*Other (open to local stores unlisted above)*"))</f>
        <v/>
      </c>
      <c r="M266" s="19" t="str">
        <f> IF(ISBLANK(B266), "", COUNTIF(Volunteer_Import!G266, "*Monday*"))</f>
        <v/>
      </c>
      <c r="N266" s="19" t="str">
        <f> IF(ISBLANK(B266), "", COUNTIF(Volunteer_Import!G266, "*Tuesday*"))</f>
        <v/>
      </c>
      <c r="O266" s="19" t="str">
        <f> IF(ISBLANK(B266), "", COUNTIF(Volunteer_Import!G266, "*Wednesday*"))</f>
        <v/>
      </c>
      <c r="P266" s="19" t="str">
        <f> IF(ISBLANK(B266), "", COUNTIF(Volunteer_Import!G266, "*Thursday*"))</f>
        <v/>
      </c>
      <c r="Q266" s="19" t="str">
        <f> IF(ISBLANK(B266), "", COUNTIF(Volunteer_Import!G266, "*Friday*"))</f>
        <v/>
      </c>
      <c r="R266" s="19" t="str">
        <f> IF(ISBLANK(B266), "", COUNTIF(Volunteer_Import!G266, "*Saturday*"))</f>
        <v/>
      </c>
      <c r="S266" s="19" t="str">
        <f> IF(ISBLANK(B266), "", COUNTIF(Volunteer_Import!G266, "*Sunday*"))</f>
        <v/>
      </c>
      <c r="T266" s="1" t="str">
        <f> IF(ISBLANK(B266), "", COUNTIF(Volunteer_Import!H266, "*6am - 8am*"))</f>
        <v/>
      </c>
      <c r="U266" s="19" t="str">
        <f> IF(ISBLANK(B266), "", COUNTIF(Volunteer_Import!H266, "*8am - 12pm*"))</f>
        <v/>
      </c>
      <c r="V266" s="19" t="str">
        <f> IF(ISBLANK(B266), "", COUNTIF(Volunteer_Import!H266, "*12pm - 3pm*"))</f>
        <v/>
      </c>
      <c r="W266" s="19" t="str">
        <f> IF(ISBLANK(B266), "", COUNTIF(Volunteer_Import!H266, "*3pm - 6pm*"))</f>
        <v/>
      </c>
      <c r="X266" s="19" t="str">
        <f> IF(ISBLANK(B266), "", COUNTIF(Volunteer_Import!H266, "*6pm - 9pm*"))</f>
        <v/>
      </c>
      <c r="Y266" s="19" t="str">
        <f> IF(ISBLANK(B266), "", COUNTIF(Volunteer_Import!H266, "*9pm - 11pm*"))</f>
        <v/>
      </c>
    </row>
    <row r="267">
      <c r="A267" s="1" t="str">
        <f t="array" ref="A267">IF(ISBLANK(B267), "", concatenate("V", ROW()))</f>
        <v/>
      </c>
      <c r="B267" s="1" t="str">
        <f>IFERROR(__xludf.DUMMYFUNCTION(" QUERY(Volunteer_Import!A267:H267, ""Select B"")"),"")</f>
        <v/>
      </c>
      <c r="C267" s="1" t="str">
        <f>IFERROR(__xludf.DUMMYFUNCTION(" IF(ISBLANK(B267), """", QUERY(Volunteer_Import!B267:I267, ""Select C""))"),"")</f>
        <v/>
      </c>
      <c r="D267" s="1" t="str">
        <f>IFERROR(__xludf.DUMMYFUNCTION(" IF(ISBLANK(B267), """", QUERY(Volunteer_Import!B267:I267, ""Select D""))"),"")</f>
        <v/>
      </c>
      <c r="E267" s="1" t="str">
        <f>IFERROR(__xludf.DUMMYFUNCTION(" IF(ISBLANK(B267), """", QUERY(Volunteer_Import!B267:I267, ""Select E""))"),"")</f>
        <v/>
      </c>
      <c r="F267" s="9" t="str">
        <f> IF(ISBLANK(B267), "", COUNTIF(Volunteer_Import!F267, "*Central Berkeley Trader Joe’s*"))</f>
        <v/>
      </c>
      <c r="G267" s="1" t="str">
        <f> IF(ISBLANK(B267), "", COUNTIF(Volunteer_Import!F267, "*North Berkeley Safeway*"))</f>
        <v/>
      </c>
      <c r="H267" s="1" t="str">
        <f> IF(ISBLANK(B267), "", COUNTIF(Volunteer_Import!F267, "*North Berkeley Trader Joe’s*"))</f>
        <v/>
      </c>
      <c r="I267" s="9" t="str">
        <f> IF(ISBLANK(B267), "", COUNTIF(Volunteer_Import!F267, "*South Berkeley Berkeley Bowl*"))</f>
        <v/>
      </c>
      <c r="J267" s="1" t="str">
        <f> IF(ISBLANK(B267), "", COUNTIF(Volunteer_Import!F267, "*South Berkeley/Oakland Safeway*"))</f>
        <v/>
      </c>
      <c r="K267" s="1" t="str">
        <f> IF(ISBLANK(B267), "", COUNTIF(Volunteer_Import!F267, "*Southwest Berkeley Berkeley Bowl*"))</f>
        <v/>
      </c>
      <c r="L267" s="1" t="str">
        <f> IF(ISBLANK(B267), "", COUNTIF(Volunteer_Import!F267, "*Other (open to local stores unlisted above)*"))</f>
        <v/>
      </c>
      <c r="M267" s="19" t="str">
        <f> IF(ISBLANK(B267), "", COUNTIF(Volunteer_Import!G267, "*Monday*"))</f>
        <v/>
      </c>
      <c r="N267" s="19" t="str">
        <f> IF(ISBLANK(B267), "", COUNTIF(Volunteer_Import!G267, "*Tuesday*"))</f>
        <v/>
      </c>
      <c r="O267" s="19" t="str">
        <f> IF(ISBLANK(B267), "", COUNTIF(Volunteer_Import!G267, "*Wednesday*"))</f>
        <v/>
      </c>
      <c r="P267" s="19" t="str">
        <f> IF(ISBLANK(B267), "", COUNTIF(Volunteer_Import!G267, "*Thursday*"))</f>
        <v/>
      </c>
      <c r="Q267" s="19" t="str">
        <f> IF(ISBLANK(B267), "", COUNTIF(Volunteer_Import!G267, "*Friday*"))</f>
        <v/>
      </c>
      <c r="R267" s="19" t="str">
        <f> IF(ISBLANK(B267), "", COUNTIF(Volunteer_Import!G267, "*Saturday*"))</f>
        <v/>
      </c>
      <c r="S267" s="19" t="str">
        <f> IF(ISBLANK(B267), "", COUNTIF(Volunteer_Import!G267, "*Sunday*"))</f>
        <v/>
      </c>
      <c r="T267" s="1" t="str">
        <f> IF(ISBLANK(B267), "", COUNTIF(Volunteer_Import!H267, "*6am - 8am*"))</f>
        <v/>
      </c>
      <c r="U267" s="19" t="str">
        <f> IF(ISBLANK(B267), "", COUNTIF(Volunteer_Import!H267, "*8am - 12pm*"))</f>
        <v/>
      </c>
      <c r="V267" s="19" t="str">
        <f> IF(ISBLANK(B267), "", COUNTIF(Volunteer_Import!H267, "*12pm - 3pm*"))</f>
        <v/>
      </c>
      <c r="W267" s="19" t="str">
        <f> IF(ISBLANK(B267), "", COUNTIF(Volunteer_Import!H267, "*3pm - 6pm*"))</f>
        <v/>
      </c>
      <c r="X267" s="19" t="str">
        <f> IF(ISBLANK(B267), "", COUNTIF(Volunteer_Import!H267, "*6pm - 9pm*"))</f>
        <v/>
      </c>
      <c r="Y267" s="19" t="str">
        <f> IF(ISBLANK(B267), "", COUNTIF(Volunteer_Import!H267, "*9pm - 11pm*"))</f>
        <v/>
      </c>
    </row>
    <row r="268">
      <c r="A268" s="1" t="str">
        <f t="array" ref="A268">IF(ISBLANK(B268), "", concatenate("V", ROW()))</f>
        <v/>
      </c>
      <c r="B268" s="1" t="str">
        <f>IFERROR(__xludf.DUMMYFUNCTION(" QUERY(Volunteer_Import!A268:H268, ""Select B"")"),"")</f>
        <v/>
      </c>
      <c r="C268" s="1" t="str">
        <f>IFERROR(__xludf.DUMMYFUNCTION(" IF(ISBLANK(B268), """", QUERY(Volunteer_Import!B268:I268, ""Select C""))"),"")</f>
        <v/>
      </c>
      <c r="D268" s="1" t="str">
        <f>IFERROR(__xludf.DUMMYFUNCTION(" IF(ISBLANK(B268), """", QUERY(Volunteer_Import!B268:I268, ""Select D""))"),"")</f>
        <v/>
      </c>
      <c r="E268" s="1" t="str">
        <f>IFERROR(__xludf.DUMMYFUNCTION(" IF(ISBLANK(B268), """", QUERY(Volunteer_Import!B268:I268, ""Select E""))"),"")</f>
        <v/>
      </c>
      <c r="F268" s="9" t="str">
        <f> IF(ISBLANK(B268), "", COUNTIF(Volunteer_Import!F268, "*Central Berkeley Trader Joe’s*"))</f>
        <v/>
      </c>
      <c r="G268" s="1" t="str">
        <f> IF(ISBLANK(B268), "", COUNTIF(Volunteer_Import!F268, "*North Berkeley Safeway*"))</f>
        <v/>
      </c>
      <c r="H268" s="1" t="str">
        <f> IF(ISBLANK(B268), "", COUNTIF(Volunteer_Import!F268, "*North Berkeley Trader Joe’s*"))</f>
        <v/>
      </c>
      <c r="I268" s="9" t="str">
        <f> IF(ISBLANK(B268), "", COUNTIF(Volunteer_Import!F268, "*South Berkeley Berkeley Bowl*"))</f>
        <v/>
      </c>
      <c r="J268" s="1" t="str">
        <f> IF(ISBLANK(B268), "", COUNTIF(Volunteer_Import!F268, "*South Berkeley/Oakland Safeway*"))</f>
        <v/>
      </c>
      <c r="K268" s="1" t="str">
        <f> IF(ISBLANK(B268), "", COUNTIF(Volunteer_Import!F268, "*Southwest Berkeley Berkeley Bowl*"))</f>
        <v/>
      </c>
      <c r="L268" s="1" t="str">
        <f> IF(ISBLANK(B268), "", COUNTIF(Volunteer_Import!F268, "*Other (open to local stores unlisted above)*"))</f>
        <v/>
      </c>
      <c r="M268" s="19" t="str">
        <f> IF(ISBLANK(B268), "", COUNTIF(Volunteer_Import!G268, "*Monday*"))</f>
        <v/>
      </c>
      <c r="N268" s="19" t="str">
        <f> IF(ISBLANK(B268), "", COUNTIF(Volunteer_Import!G268, "*Tuesday*"))</f>
        <v/>
      </c>
      <c r="O268" s="19" t="str">
        <f> IF(ISBLANK(B268), "", COUNTIF(Volunteer_Import!G268, "*Wednesday*"))</f>
        <v/>
      </c>
      <c r="P268" s="19" t="str">
        <f> IF(ISBLANK(B268), "", COUNTIF(Volunteer_Import!G268, "*Thursday*"))</f>
        <v/>
      </c>
      <c r="Q268" s="19" t="str">
        <f> IF(ISBLANK(B268), "", COUNTIF(Volunteer_Import!G268, "*Friday*"))</f>
        <v/>
      </c>
      <c r="R268" s="19" t="str">
        <f> IF(ISBLANK(B268), "", COUNTIF(Volunteer_Import!G268, "*Saturday*"))</f>
        <v/>
      </c>
      <c r="S268" s="19" t="str">
        <f> IF(ISBLANK(B268), "", COUNTIF(Volunteer_Import!G268, "*Sunday*"))</f>
        <v/>
      </c>
      <c r="T268" s="1" t="str">
        <f> IF(ISBLANK(B268), "", COUNTIF(Volunteer_Import!H268, "*6am - 8am*"))</f>
        <v/>
      </c>
      <c r="U268" s="19" t="str">
        <f> IF(ISBLANK(B268), "", COUNTIF(Volunteer_Import!H268, "*8am - 12pm*"))</f>
        <v/>
      </c>
      <c r="V268" s="19" t="str">
        <f> IF(ISBLANK(B268), "", COUNTIF(Volunteer_Import!H268, "*12pm - 3pm*"))</f>
        <v/>
      </c>
      <c r="W268" s="19" t="str">
        <f> IF(ISBLANK(B268), "", COUNTIF(Volunteer_Import!H268, "*3pm - 6pm*"))</f>
        <v/>
      </c>
      <c r="X268" s="19" t="str">
        <f> IF(ISBLANK(B268), "", COUNTIF(Volunteer_Import!H268, "*6pm - 9pm*"))</f>
        <v/>
      </c>
      <c r="Y268" s="19" t="str">
        <f> IF(ISBLANK(B268), "", COUNTIF(Volunteer_Import!H268, "*9pm - 11pm*"))</f>
        <v/>
      </c>
    </row>
    <row r="269">
      <c r="A269" s="1" t="str">
        <f t="array" ref="A269">IF(ISBLANK(B269), "", concatenate("V", ROW()))</f>
        <v/>
      </c>
      <c r="B269" s="1" t="str">
        <f>IFERROR(__xludf.DUMMYFUNCTION(" QUERY(Volunteer_Import!A269:H269, ""Select B"")"),"")</f>
        <v/>
      </c>
      <c r="C269" s="1" t="str">
        <f>IFERROR(__xludf.DUMMYFUNCTION(" IF(ISBLANK(B269), """", QUERY(Volunteer_Import!B269:I269, ""Select C""))"),"")</f>
        <v/>
      </c>
      <c r="D269" s="1" t="str">
        <f>IFERROR(__xludf.DUMMYFUNCTION(" IF(ISBLANK(B269), """", QUERY(Volunteer_Import!B269:I269, ""Select D""))"),"")</f>
        <v/>
      </c>
      <c r="E269" s="1" t="str">
        <f>IFERROR(__xludf.DUMMYFUNCTION(" IF(ISBLANK(B269), """", QUERY(Volunteer_Import!B269:I269, ""Select E""))"),"")</f>
        <v/>
      </c>
      <c r="F269" s="9" t="str">
        <f> IF(ISBLANK(B269), "", COUNTIF(Volunteer_Import!F269, "*Central Berkeley Trader Joe’s*"))</f>
        <v/>
      </c>
      <c r="G269" s="1" t="str">
        <f> IF(ISBLANK(B269), "", COUNTIF(Volunteer_Import!F269, "*North Berkeley Safeway*"))</f>
        <v/>
      </c>
      <c r="H269" s="1" t="str">
        <f> IF(ISBLANK(B269), "", COUNTIF(Volunteer_Import!F269, "*North Berkeley Trader Joe’s*"))</f>
        <v/>
      </c>
      <c r="I269" s="9" t="str">
        <f> IF(ISBLANK(B269), "", COUNTIF(Volunteer_Import!F269, "*South Berkeley Berkeley Bowl*"))</f>
        <v/>
      </c>
      <c r="J269" s="1" t="str">
        <f> IF(ISBLANK(B269), "", COUNTIF(Volunteer_Import!F269, "*South Berkeley/Oakland Safeway*"))</f>
        <v/>
      </c>
      <c r="K269" s="1" t="str">
        <f> IF(ISBLANK(B269), "", COUNTIF(Volunteer_Import!F269, "*Southwest Berkeley Berkeley Bowl*"))</f>
        <v/>
      </c>
      <c r="L269" s="1" t="str">
        <f> IF(ISBLANK(B269), "", COUNTIF(Volunteer_Import!F269, "*Other (open to local stores unlisted above)*"))</f>
        <v/>
      </c>
      <c r="M269" s="19" t="str">
        <f> IF(ISBLANK(B269), "", COUNTIF(Volunteer_Import!G269, "*Monday*"))</f>
        <v/>
      </c>
      <c r="N269" s="19" t="str">
        <f> IF(ISBLANK(B269), "", COUNTIF(Volunteer_Import!G269, "*Tuesday*"))</f>
        <v/>
      </c>
      <c r="O269" s="19" t="str">
        <f> IF(ISBLANK(B269), "", COUNTIF(Volunteer_Import!G269, "*Wednesday*"))</f>
        <v/>
      </c>
      <c r="P269" s="19" t="str">
        <f> IF(ISBLANK(B269), "", COUNTIF(Volunteer_Import!G269, "*Thursday*"))</f>
        <v/>
      </c>
      <c r="Q269" s="19" t="str">
        <f> IF(ISBLANK(B269), "", COUNTIF(Volunteer_Import!G269, "*Friday*"))</f>
        <v/>
      </c>
      <c r="R269" s="19" t="str">
        <f> IF(ISBLANK(B269), "", COUNTIF(Volunteer_Import!G269, "*Saturday*"))</f>
        <v/>
      </c>
      <c r="S269" s="19" t="str">
        <f> IF(ISBLANK(B269), "", COUNTIF(Volunteer_Import!G269, "*Sunday*"))</f>
        <v/>
      </c>
      <c r="T269" s="1" t="str">
        <f> IF(ISBLANK(B269), "", COUNTIF(Volunteer_Import!H269, "*6am - 8am*"))</f>
        <v/>
      </c>
      <c r="U269" s="19" t="str">
        <f> IF(ISBLANK(B269), "", COUNTIF(Volunteer_Import!H269, "*8am - 12pm*"))</f>
        <v/>
      </c>
      <c r="V269" s="19" t="str">
        <f> IF(ISBLANK(B269), "", COUNTIF(Volunteer_Import!H269, "*12pm - 3pm*"))</f>
        <v/>
      </c>
      <c r="W269" s="19" t="str">
        <f> IF(ISBLANK(B269), "", COUNTIF(Volunteer_Import!H269, "*3pm - 6pm*"))</f>
        <v/>
      </c>
      <c r="X269" s="19" t="str">
        <f> IF(ISBLANK(B269), "", COUNTIF(Volunteer_Import!H269, "*6pm - 9pm*"))</f>
        <v/>
      </c>
      <c r="Y269" s="19" t="str">
        <f> IF(ISBLANK(B269), "", COUNTIF(Volunteer_Import!H269, "*9pm - 11pm*"))</f>
        <v/>
      </c>
    </row>
    <row r="270">
      <c r="A270" s="1" t="str">
        <f t="array" ref="A270">IF(ISBLANK(B270), "", concatenate("V", ROW()))</f>
        <v/>
      </c>
      <c r="B270" s="1" t="str">
        <f>IFERROR(__xludf.DUMMYFUNCTION(" QUERY(Volunteer_Import!A270:H270, ""Select B"")"),"")</f>
        <v/>
      </c>
      <c r="C270" s="1" t="str">
        <f>IFERROR(__xludf.DUMMYFUNCTION(" IF(ISBLANK(B270), """", QUERY(Volunteer_Import!B270:I270, ""Select C""))"),"")</f>
        <v/>
      </c>
      <c r="D270" s="1" t="str">
        <f>IFERROR(__xludf.DUMMYFUNCTION(" IF(ISBLANK(B270), """", QUERY(Volunteer_Import!B270:I270, ""Select D""))"),"")</f>
        <v/>
      </c>
      <c r="E270" s="1" t="str">
        <f>IFERROR(__xludf.DUMMYFUNCTION(" IF(ISBLANK(B270), """", QUERY(Volunteer_Import!B270:I270, ""Select E""))"),"")</f>
        <v/>
      </c>
      <c r="F270" s="9" t="str">
        <f> IF(ISBLANK(B270), "", COUNTIF(Volunteer_Import!F270, "*Central Berkeley Trader Joe’s*"))</f>
        <v/>
      </c>
      <c r="G270" s="1" t="str">
        <f> IF(ISBLANK(B270), "", COUNTIF(Volunteer_Import!F270, "*North Berkeley Safeway*"))</f>
        <v/>
      </c>
      <c r="H270" s="1" t="str">
        <f> IF(ISBLANK(B270), "", COUNTIF(Volunteer_Import!F270, "*North Berkeley Trader Joe’s*"))</f>
        <v/>
      </c>
      <c r="I270" s="9" t="str">
        <f> IF(ISBLANK(B270), "", COUNTIF(Volunteer_Import!F270, "*South Berkeley Berkeley Bowl*"))</f>
        <v/>
      </c>
      <c r="J270" s="1" t="str">
        <f> IF(ISBLANK(B270), "", COUNTIF(Volunteer_Import!F270, "*South Berkeley/Oakland Safeway*"))</f>
        <v/>
      </c>
      <c r="K270" s="1" t="str">
        <f> IF(ISBLANK(B270), "", COUNTIF(Volunteer_Import!F270, "*Southwest Berkeley Berkeley Bowl*"))</f>
        <v/>
      </c>
      <c r="L270" s="1" t="str">
        <f> IF(ISBLANK(B270), "", COUNTIF(Volunteer_Import!F270, "*Other (open to local stores unlisted above)*"))</f>
        <v/>
      </c>
      <c r="M270" s="19" t="str">
        <f> IF(ISBLANK(B270), "", COUNTIF(Volunteer_Import!G270, "*Monday*"))</f>
        <v/>
      </c>
      <c r="N270" s="19" t="str">
        <f> IF(ISBLANK(B270), "", COUNTIF(Volunteer_Import!G270, "*Tuesday*"))</f>
        <v/>
      </c>
      <c r="O270" s="19" t="str">
        <f> IF(ISBLANK(B270), "", COUNTIF(Volunteer_Import!G270, "*Wednesday*"))</f>
        <v/>
      </c>
      <c r="P270" s="19" t="str">
        <f> IF(ISBLANK(B270), "", COUNTIF(Volunteer_Import!G270, "*Thursday*"))</f>
        <v/>
      </c>
      <c r="Q270" s="19" t="str">
        <f> IF(ISBLANK(B270), "", COUNTIF(Volunteer_Import!G270, "*Friday*"))</f>
        <v/>
      </c>
      <c r="R270" s="19" t="str">
        <f> IF(ISBLANK(B270), "", COUNTIF(Volunteer_Import!G270, "*Saturday*"))</f>
        <v/>
      </c>
      <c r="S270" s="19" t="str">
        <f> IF(ISBLANK(B270), "", COUNTIF(Volunteer_Import!G270, "*Sunday*"))</f>
        <v/>
      </c>
      <c r="T270" s="1" t="str">
        <f> IF(ISBLANK(B270), "", COUNTIF(Volunteer_Import!H270, "*6am - 8am*"))</f>
        <v/>
      </c>
      <c r="U270" s="19" t="str">
        <f> IF(ISBLANK(B270), "", COUNTIF(Volunteer_Import!H270, "*8am - 12pm*"))</f>
        <v/>
      </c>
      <c r="V270" s="19" t="str">
        <f> IF(ISBLANK(B270), "", COUNTIF(Volunteer_Import!H270, "*12pm - 3pm*"))</f>
        <v/>
      </c>
      <c r="W270" s="19" t="str">
        <f> IF(ISBLANK(B270), "", COUNTIF(Volunteer_Import!H270, "*3pm - 6pm*"))</f>
        <v/>
      </c>
      <c r="X270" s="19" t="str">
        <f> IF(ISBLANK(B270), "", COUNTIF(Volunteer_Import!H270, "*6pm - 9pm*"))</f>
        <v/>
      </c>
      <c r="Y270" s="19" t="str">
        <f> IF(ISBLANK(B270), "", COUNTIF(Volunteer_Import!H270, "*9pm - 11pm*"))</f>
        <v/>
      </c>
    </row>
    <row r="271">
      <c r="A271" s="1" t="str">
        <f t="array" ref="A271">IF(ISBLANK(B271), "", concatenate("V", ROW()))</f>
        <v/>
      </c>
      <c r="B271" s="1" t="str">
        <f>IFERROR(__xludf.DUMMYFUNCTION(" QUERY(Volunteer_Import!A271:H271, ""Select B"")"),"")</f>
        <v/>
      </c>
      <c r="C271" s="1" t="str">
        <f>IFERROR(__xludf.DUMMYFUNCTION(" IF(ISBLANK(B271), """", QUERY(Volunteer_Import!B271:I271, ""Select C""))"),"")</f>
        <v/>
      </c>
      <c r="D271" s="1" t="str">
        <f>IFERROR(__xludf.DUMMYFUNCTION(" IF(ISBLANK(B271), """", QUERY(Volunteer_Import!B271:I271, ""Select D""))"),"")</f>
        <v/>
      </c>
      <c r="E271" s="1" t="str">
        <f>IFERROR(__xludf.DUMMYFUNCTION(" IF(ISBLANK(B271), """", QUERY(Volunteer_Import!B271:I271, ""Select E""))"),"")</f>
        <v/>
      </c>
      <c r="F271" s="9" t="str">
        <f> IF(ISBLANK(B271), "", COUNTIF(Volunteer_Import!F271, "*Central Berkeley Trader Joe’s*"))</f>
        <v/>
      </c>
      <c r="G271" s="1" t="str">
        <f> IF(ISBLANK(B271), "", COUNTIF(Volunteer_Import!F271, "*North Berkeley Safeway*"))</f>
        <v/>
      </c>
      <c r="H271" s="1" t="str">
        <f> IF(ISBLANK(B271), "", COUNTIF(Volunteer_Import!F271, "*North Berkeley Trader Joe’s*"))</f>
        <v/>
      </c>
      <c r="I271" s="9" t="str">
        <f> IF(ISBLANK(B271), "", COUNTIF(Volunteer_Import!F271, "*South Berkeley Berkeley Bowl*"))</f>
        <v/>
      </c>
      <c r="J271" s="1" t="str">
        <f> IF(ISBLANK(B271), "", COUNTIF(Volunteer_Import!F271, "*South Berkeley/Oakland Safeway*"))</f>
        <v/>
      </c>
      <c r="K271" s="1" t="str">
        <f> IF(ISBLANK(B271), "", COUNTIF(Volunteer_Import!F271, "*Southwest Berkeley Berkeley Bowl*"))</f>
        <v/>
      </c>
      <c r="L271" s="1" t="str">
        <f> IF(ISBLANK(B271), "", COUNTIF(Volunteer_Import!F271, "*Other (open to local stores unlisted above)*"))</f>
        <v/>
      </c>
      <c r="M271" s="19" t="str">
        <f> IF(ISBLANK(B271), "", COUNTIF(Volunteer_Import!G271, "*Monday*"))</f>
        <v/>
      </c>
      <c r="N271" s="19" t="str">
        <f> IF(ISBLANK(B271), "", COUNTIF(Volunteer_Import!G271, "*Tuesday*"))</f>
        <v/>
      </c>
      <c r="O271" s="19" t="str">
        <f> IF(ISBLANK(B271), "", COUNTIF(Volunteer_Import!G271, "*Wednesday*"))</f>
        <v/>
      </c>
      <c r="P271" s="19" t="str">
        <f> IF(ISBLANK(B271), "", COUNTIF(Volunteer_Import!G271, "*Thursday*"))</f>
        <v/>
      </c>
      <c r="Q271" s="19" t="str">
        <f> IF(ISBLANK(B271), "", COUNTIF(Volunteer_Import!G271, "*Friday*"))</f>
        <v/>
      </c>
      <c r="R271" s="19" t="str">
        <f> IF(ISBLANK(B271), "", COUNTIF(Volunteer_Import!G271, "*Saturday*"))</f>
        <v/>
      </c>
      <c r="S271" s="19" t="str">
        <f> IF(ISBLANK(B271), "", COUNTIF(Volunteer_Import!G271, "*Sunday*"))</f>
        <v/>
      </c>
      <c r="T271" s="1" t="str">
        <f> IF(ISBLANK(B271), "", COUNTIF(Volunteer_Import!H271, "*6am - 8am*"))</f>
        <v/>
      </c>
      <c r="U271" s="19" t="str">
        <f> IF(ISBLANK(B271), "", COUNTIF(Volunteer_Import!H271, "*8am - 12pm*"))</f>
        <v/>
      </c>
      <c r="V271" s="19" t="str">
        <f> IF(ISBLANK(B271), "", COUNTIF(Volunteer_Import!H271, "*12pm - 3pm*"))</f>
        <v/>
      </c>
      <c r="W271" s="19" t="str">
        <f> IF(ISBLANK(B271), "", COUNTIF(Volunteer_Import!H271, "*3pm - 6pm*"))</f>
        <v/>
      </c>
      <c r="X271" s="19" t="str">
        <f> IF(ISBLANK(B271), "", COUNTIF(Volunteer_Import!H271, "*6pm - 9pm*"))</f>
        <v/>
      </c>
      <c r="Y271" s="19" t="str">
        <f> IF(ISBLANK(B271), "", COUNTIF(Volunteer_Import!H271, "*9pm - 11pm*"))</f>
        <v/>
      </c>
    </row>
    <row r="272">
      <c r="A272" s="1" t="str">
        <f t="array" ref="A272">IF(ISBLANK(B272), "", concatenate("V", ROW()))</f>
        <v/>
      </c>
      <c r="B272" s="1" t="str">
        <f>IFERROR(__xludf.DUMMYFUNCTION(" QUERY(Volunteer_Import!A272:H272, ""Select B"")"),"")</f>
        <v/>
      </c>
      <c r="C272" s="1" t="str">
        <f>IFERROR(__xludf.DUMMYFUNCTION(" IF(ISBLANK(B272), """", QUERY(Volunteer_Import!B272:I272, ""Select C""))"),"")</f>
        <v/>
      </c>
      <c r="D272" s="1" t="str">
        <f>IFERROR(__xludf.DUMMYFUNCTION(" IF(ISBLANK(B272), """", QUERY(Volunteer_Import!B272:I272, ""Select D""))"),"")</f>
        <v/>
      </c>
      <c r="E272" s="1" t="str">
        <f>IFERROR(__xludf.DUMMYFUNCTION(" IF(ISBLANK(B272), """", QUERY(Volunteer_Import!B272:I272, ""Select E""))"),"")</f>
        <v/>
      </c>
      <c r="F272" s="9" t="str">
        <f> IF(ISBLANK(B272), "", COUNTIF(Volunteer_Import!F272, "*Central Berkeley Trader Joe’s*"))</f>
        <v/>
      </c>
      <c r="G272" s="1" t="str">
        <f> IF(ISBLANK(B272), "", COUNTIF(Volunteer_Import!F272, "*North Berkeley Safeway*"))</f>
        <v/>
      </c>
      <c r="H272" s="1" t="str">
        <f> IF(ISBLANK(B272), "", COUNTIF(Volunteer_Import!F272, "*North Berkeley Trader Joe’s*"))</f>
        <v/>
      </c>
      <c r="I272" s="9" t="str">
        <f> IF(ISBLANK(B272), "", COUNTIF(Volunteer_Import!F272, "*South Berkeley Berkeley Bowl*"))</f>
        <v/>
      </c>
      <c r="J272" s="1" t="str">
        <f> IF(ISBLANK(B272), "", COUNTIF(Volunteer_Import!F272, "*South Berkeley/Oakland Safeway*"))</f>
        <v/>
      </c>
      <c r="K272" s="1" t="str">
        <f> IF(ISBLANK(B272), "", COUNTIF(Volunteer_Import!F272, "*Southwest Berkeley Berkeley Bowl*"))</f>
        <v/>
      </c>
      <c r="L272" s="1" t="str">
        <f> IF(ISBLANK(B272), "", COUNTIF(Volunteer_Import!F272, "*Other (open to local stores unlisted above)*"))</f>
        <v/>
      </c>
      <c r="M272" s="19" t="str">
        <f> IF(ISBLANK(B272), "", COUNTIF(Volunteer_Import!G272, "*Monday*"))</f>
        <v/>
      </c>
      <c r="N272" s="19" t="str">
        <f> IF(ISBLANK(B272), "", COUNTIF(Volunteer_Import!G272, "*Tuesday*"))</f>
        <v/>
      </c>
      <c r="O272" s="19" t="str">
        <f> IF(ISBLANK(B272), "", COUNTIF(Volunteer_Import!G272, "*Wednesday*"))</f>
        <v/>
      </c>
      <c r="P272" s="19" t="str">
        <f> IF(ISBLANK(B272), "", COUNTIF(Volunteer_Import!G272, "*Thursday*"))</f>
        <v/>
      </c>
      <c r="Q272" s="19" t="str">
        <f> IF(ISBLANK(B272), "", COUNTIF(Volunteer_Import!G272, "*Friday*"))</f>
        <v/>
      </c>
      <c r="R272" s="19" t="str">
        <f> IF(ISBLANK(B272), "", COUNTIF(Volunteer_Import!G272, "*Saturday*"))</f>
        <v/>
      </c>
      <c r="S272" s="19" t="str">
        <f> IF(ISBLANK(B272), "", COUNTIF(Volunteer_Import!G272, "*Sunday*"))</f>
        <v/>
      </c>
      <c r="T272" s="1" t="str">
        <f> IF(ISBLANK(B272), "", COUNTIF(Volunteer_Import!H272, "*6am - 8am*"))</f>
        <v/>
      </c>
      <c r="U272" s="19" t="str">
        <f> IF(ISBLANK(B272), "", COUNTIF(Volunteer_Import!H272, "*8am - 12pm*"))</f>
        <v/>
      </c>
      <c r="V272" s="19" t="str">
        <f> IF(ISBLANK(B272), "", COUNTIF(Volunteer_Import!H272, "*12pm - 3pm*"))</f>
        <v/>
      </c>
      <c r="W272" s="19" t="str">
        <f> IF(ISBLANK(B272), "", COUNTIF(Volunteer_Import!H272, "*3pm - 6pm*"))</f>
        <v/>
      </c>
      <c r="X272" s="19" t="str">
        <f> IF(ISBLANK(B272), "", COUNTIF(Volunteer_Import!H272, "*6pm - 9pm*"))</f>
        <v/>
      </c>
      <c r="Y272" s="19" t="str">
        <f> IF(ISBLANK(B272), "", COUNTIF(Volunteer_Import!H272, "*9pm - 11pm*"))</f>
        <v/>
      </c>
    </row>
    <row r="273">
      <c r="A273" s="1" t="str">
        <f t="array" ref="A273">IF(ISBLANK(B273), "", concatenate("V", ROW()))</f>
        <v/>
      </c>
      <c r="B273" s="1" t="str">
        <f>IFERROR(__xludf.DUMMYFUNCTION(" QUERY(Volunteer_Import!A273:H273, ""Select B"")"),"")</f>
        <v/>
      </c>
      <c r="C273" s="1" t="str">
        <f>IFERROR(__xludf.DUMMYFUNCTION(" IF(ISBLANK(B273), """", QUERY(Volunteer_Import!B273:I273, ""Select C""))"),"")</f>
        <v/>
      </c>
      <c r="D273" s="1" t="str">
        <f>IFERROR(__xludf.DUMMYFUNCTION(" IF(ISBLANK(B273), """", QUERY(Volunteer_Import!B273:I273, ""Select D""))"),"")</f>
        <v/>
      </c>
      <c r="E273" s="1" t="str">
        <f>IFERROR(__xludf.DUMMYFUNCTION(" IF(ISBLANK(B273), """", QUERY(Volunteer_Import!B273:I273, ""Select E""))"),"")</f>
        <v/>
      </c>
      <c r="F273" s="9" t="str">
        <f> IF(ISBLANK(B273), "", COUNTIF(Volunteer_Import!F273, "*Central Berkeley Trader Joe’s*"))</f>
        <v/>
      </c>
      <c r="G273" s="1" t="str">
        <f> IF(ISBLANK(B273), "", COUNTIF(Volunteer_Import!F273, "*North Berkeley Safeway*"))</f>
        <v/>
      </c>
      <c r="H273" s="1" t="str">
        <f> IF(ISBLANK(B273), "", COUNTIF(Volunteer_Import!F273, "*North Berkeley Trader Joe’s*"))</f>
        <v/>
      </c>
      <c r="I273" s="9" t="str">
        <f> IF(ISBLANK(B273), "", COUNTIF(Volunteer_Import!F273, "*South Berkeley Berkeley Bowl*"))</f>
        <v/>
      </c>
      <c r="J273" s="1" t="str">
        <f> IF(ISBLANK(B273), "", COUNTIF(Volunteer_Import!F273, "*South Berkeley/Oakland Safeway*"))</f>
        <v/>
      </c>
      <c r="K273" s="1" t="str">
        <f> IF(ISBLANK(B273), "", COUNTIF(Volunteer_Import!F273, "*Southwest Berkeley Berkeley Bowl*"))</f>
        <v/>
      </c>
      <c r="L273" s="1" t="str">
        <f> IF(ISBLANK(B273), "", COUNTIF(Volunteer_Import!F273, "*Other (open to local stores unlisted above)*"))</f>
        <v/>
      </c>
      <c r="M273" s="19" t="str">
        <f> IF(ISBLANK(B273), "", COUNTIF(Volunteer_Import!G273, "*Monday*"))</f>
        <v/>
      </c>
      <c r="N273" s="19" t="str">
        <f> IF(ISBLANK(B273), "", COUNTIF(Volunteer_Import!G273, "*Tuesday*"))</f>
        <v/>
      </c>
      <c r="O273" s="19" t="str">
        <f> IF(ISBLANK(B273), "", COUNTIF(Volunteer_Import!G273, "*Wednesday*"))</f>
        <v/>
      </c>
      <c r="P273" s="19" t="str">
        <f> IF(ISBLANK(B273), "", COUNTIF(Volunteer_Import!G273, "*Thursday*"))</f>
        <v/>
      </c>
      <c r="Q273" s="19" t="str">
        <f> IF(ISBLANK(B273), "", COUNTIF(Volunteer_Import!G273, "*Friday*"))</f>
        <v/>
      </c>
      <c r="R273" s="19" t="str">
        <f> IF(ISBLANK(B273), "", COUNTIF(Volunteer_Import!G273, "*Saturday*"))</f>
        <v/>
      </c>
      <c r="S273" s="19" t="str">
        <f> IF(ISBLANK(B273), "", COUNTIF(Volunteer_Import!G273, "*Sunday*"))</f>
        <v/>
      </c>
      <c r="T273" s="1" t="str">
        <f> IF(ISBLANK(B273), "", COUNTIF(Volunteer_Import!H273, "*6am - 8am*"))</f>
        <v/>
      </c>
      <c r="U273" s="19" t="str">
        <f> IF(ISBLANK(B273), "", COUNTIF(Volunteer_Import!H273, "*8am - 12pm*"))</f>
        <v/>
      </c>
      <c r="V273" s="19" t="str">
        <f> IF(ISBLANK(B273), "", COUNTIF(Volunteer_Import!H273, "*12pm - 3pm*"))</f>
        <v/>
      </c>
      <c r="W273" s="19" t="str">
        <f> IF(ISBLANK(B273), "", COUNTIF(Volunteer_Import!H273, "*3pm - 6pm*"))</f>
        <v/>
      </c>
      <c r="X273" s="19" t="str">
        <f> IF(ISBLANK(B273), "", COUNTIF(Volunteer_Import!H273, "*6pm - 9pm*"))</f>
        <v/>
      </c>
      <c r="Y273" s="19" t="str">
        <f> IF(ISBLANK(B273), "", COUNTIF(Volunteer_Import!H273, "*9pm - 11pm*"))</f>
        <v/>
      </c>
    </row>
    <row r="274">
      <c r="A274" s="1" t="str">
        <f t="array" ref="A274">IF(ISBLANK(B274), "", concatenate("V", ROW()))</f>
        <v/>
      </c>
      <c r="B274" s="1" t="str">
        <f>IFERROR(__xludf.DUMMYFUNCTION(" QUERY(Volunteer_Import!A274:H274, ""Select B"")"),"")</f>
        <v/>
      </c>
      <c r="C274" s="1" t="str">
        <f>IFERROR(__xludf.DUMMYFUNCTION(" IF(ISBLANK(B274), """", QUERY(Volunteer_Import!B274:I274, ""Select C""))"),"")</f>
        <v/>
      </c>
      <c r="D274" s="1" t="str">
        <f>IFERROR(__xludf.DUMMYFUNCTION(" IF(ISBLANK(B274), """", QUERY(Volunteer_Import!B274:I274, ""Select D""))"),"")</f>
        <v/>
      </c>
      <c r="E274" s="1" t="str">
        <f>IFERROR(__xludf.DUMMYFUNCTION(" IF(ISBLANK(B274), """", QUERY(Volunteer_Import!B274:I274, ""Select E""))"),"")</f>
        <v/>
      </c>
      <c r="F274" s="9" t="str">
        <f> IF(ISBLANK(B274), "", COUNTIF(Volunteer_Import!F274, "*Central Berkeley Trader Joe’s*"))</f>
        <v/>
      </c>
      <c r="G274" s="1" t="str">
        <f> IF(ISBLANK(B274), "", COUNTIF(Volunteer_Import!F274, "*North Berkeley Safeway*"))</f>
        <v/>
      </c>
      <c r="H274" s="1" t="str">
        <f> IF(ISBLANK(B274), "", COUNTIF(Volunteer_Import!F274, "*North Berkeley Trader Joe’s*"))</f>
        <v/>
      </c>
      <c r="I274" s="9" t="str">
        <f> IF(ISBLANK(B274), "", COUNTIF(Volunteer_Import!F274, "*South Berkeley Berkeley Bowl*"))</f>
        <v/>
      </c>
      <c r="J274" s="1" t="str">
        <f> IF(ISBLANK(B274), "", COUNTIF(Volunteer_Import!F274, "*South Berkeley/Oakland Safeway*"))</f>
        <v/>
      </c>
      <c r="K274" s="1" t="str">
        <f> IF(ISBLANK(B274), "", COUNTIF(Volunteer_Import!F274, "*Southwest Berkeley Berkeley Bowl*"))</f>
        <v/>
      </c>
      <c r="L274" s="1" t="str">
        <f> IF(ISBLANK(B274), "", COUNTIF(Volunteer_Import!F274, "*Other (open to local stores unlisted above)*"))</f>
        <v/>
      </c>
      <c r="M274" s="19" t="str">
        <f> IF(ISBLANK(B274), "", COUNTIF(Volunteer_Import!G274, "*Monday*"))</f>
        <v/>
      </c>
      <c r="N274" s="19" t="str">
        <f> IF(ISBLANK(B274), "", COUNTIF(Volunteer_Import!G274, "*Tuesday*"))</f>
        <v/>
      </c>
      <c r="O274" s="19" t="str">
        <f> IF(ISBLANK(B274), "", COUNTIF(Volunteer_Import!G274, "*Wednesday*"))</f>
        <v/>
      </c>
      <c r="P274" s="19" t="str">
        <f> IF(ISBLANK(B274), "", COUNTIF(Volunteer_Import!G274, "*Thursday*"))</f>
        <v/>
      </c>
      <c r="Q274" s="19" t="str">
        <f> IF(ISBLANK(B274), "", COUNTIF(Volunteer_Import!G274, "*Friday*"))</f>
        <v/>
      </c>
      <c r="R274" s="19" t="str">
        <f> IF(ISBLANK(B274), "", COUNTIF(Volunteer_Import!G274, "*Saturday*"))</f>
        <v/>
      </c>
      <c r="S274" s="19" t="str">
        <f> IF(ISBLANK(B274), "", COUNTIF(Volunteer_Import!G274, "*Sunday*"))</f>
        <v/>
      </c>
      <c r="T274" s="1" t="str">
        <f> IF(ISBLANK(B274), "", COUNTIF(Volunteer_Import!H274, "*6am - 8am*"))</f>
        <v/>
      </c>
      <c r="U274" s="19" t="str">
        <f> IF(ISBLANK(B274), "", COUNTIF(Volunteer_Import!H274, "*8am - 12pm*"))</f>
        <v/>
      </c>
      <c r="V274" s="19" t="str">
        <f> IF(ISBLANK(B274), "", COUNTIF(Volunteer_Import!H274, "*12pm - 3pm*"))</f>
        <v/>
      </c>
      <c r="W274" s="19" t="str">
        <f> IF(ISBLANK(B274), "", COUNTIF(Volunteer_Import!H274, "*3pm - 6pm*"))</f>
        <v/>
      </c>
      <c r="X274" s="19" t="str">
        <f> IF(ISBLANK(B274), "", COUNTIF(Volunteer_Import!H274, "*6pm - 9pm*"))</f>
        <v/>
      </c>
      <c r="Y274" s="19" t="str">
        <f> IF(ISBLANK(B274), "", COUNTIF(Volunteer_Import!H274, "*9pm - 11pm*"))</f>
        <v/>
      </c>
    </row>
    <row r="275">
      <c r="A275" s="1" t="str">
        <f t="array" ref="A275">IF(ISBLANK(B275), "", concatenate("V", ROW()))</f>
        <v/>
      </c>
      <c r="B275" s="1" t="str">
        <f>IFERROR(__xludf.DUMMYFUNCTION(" QUERY(Volunteer_Import!A275:H275, ""Select B"")"),"")</f>
        <v/>
      </c>
      <c r="C275" s="1" t="str">
        <f>IFERROR(__xludf.DUMMYFUNCTION(" IF(ISBLANK(B275), """", QUERY(Volunteer_Import!B275:I275, ""Select C""))"),"")</f>
        <v/>
      </c>
      <c r="D275" s="1" t="str">
        <f>IFERROR(__xludf.DUMMYFUNCTION(" IF(ISBLANK(B275), """", QUERY(Volunteer_Import!B275:I275, ""Select D""))"),"")</f>
        <v/>
      </c>
      <c r="E275" s="1" t="str">
        <f>IFERROR(__xludf.DUMMYFUNCTION(" IF(ISBLANK(B275), """", QUERY(Volunteer_Import!B275:I275, ""Select E""))"),"")</f>
        <v/>
      </c>
      <c r="F275" s="9" t="str">
        <f> IF(ISBLANK(B275), "", COUNTIF(Volunteer_Import!F275, "*Central Berkeley Trader Joe’s*"))</f>
        <v/>
      </c>
      <c r="G275" s="1" t="str">
        <f> IF(ISBLANK(B275), "", COUNTIF(Volunteer_Import!F275, "*North Berkeley Safeway*"))</f>
        <v/>
      </c>
      <c r="H275" s="1" t="str">
        <f> IF(ISBLANK(B275), "", COUNTIF(Volunteer_Import!F275, "*North Berkeley Trader Joe’s*"))</f>
        <v/>
      </c>
      <c r="I275" s="9" t="str">
        <f> IF(ISBLANK(B275), "", COUNTIF(Volunteer_Import!F275, "*South Berkeley Berkeley Bowl*"))</f>
        <v/>
      </c>
      <c r="J275" s="1" t="str">
        <f> IF(ISBLANK(B275), "", COUNTIF(Volunteer_Import!F275, "*South Berkeley/Oakland Safeway*"))</f>
        <v/>
      </c>
      <c r="K275" s="1" t="str">
        <f> IF(ISBLANK(B275), "", COUNTIF(Volunteer_Import!F275, "*Southwest Berkeley Berkeley Bowl*"))</f>
        <v/>
      </c>
      <c r="L275" s="1" t="str">
        <f> IF(ISBLANK(B275), "", COUNTIF(Volunteer_Import!F275, "*Other (open to local stores unlisted above)*"))</f>
        <v/>
      </c>
      <c r="M275" s="19" t="str">
        <f> IF(ISBLANK(B275), "", COUNTIF(Volunteer_Import!G275, "*Monday*"))</f>
        <v/>
      </c>
      <c r="N275" s="19" t="str">
        <f> IF(ISBLANK(B275), "", COUNTIF(Volunteer_Import!G275, "*Tuesday*"))</f>
        <v/>
      </c>
      <c r="O275" s="19" t="str">
        <f> IF(ISBLANK(B275), "", COUNTIF(Volunteer_Import!G275, "*Wednesday*"))</f>
        <v/>
      </c>
      <c r="P275" s="19" t="str">
        <f> IF(ISBLANK(B275), "", COUNTIF(Volunteer_Import!G275, "*Thursday*"))</f>
        <v/>
      </c>
      <c r="Q275" s="19" t="str">
        <f> IF(ISBLANK(B275), "", COUNTIF(Volunteer_Import!G275, "*Friday*"))</f>
        <v/>
      </c>
      <c r="R275" s="19" t="str">
        <f> IF(ISBLANK(B275), "", COUNTIF(Volunteer_Import!G275, "*Saturday*"))</f>
        <v/>
      </c>
      <c r="S275" s="19" t="str">
        <f> IF(ISBLANK(B275), "", COUNTIF(Volunteer_Import!G275, "*Sunday*"))</f>
        <v/>
      </c>
      <c r="T275" s="1" t="str">
        <f> IF(ISBLANK(B275), "", COUNTIF(Volunteer_Import!H275, "*6am - 8am*"))</f>
        <v/>
      </c>
      <c r="U275" s="19" t="str">
        <f> IF(ISBLANK(B275), "", COUNTIF(Volunteer_Import!H275, "*8am - 12pm*"))</f>
        <v/>
      </c>
      <c r="V275" s="19" t="str">
        <f> IF(ISBLANK(B275), "", COUNTIF(Volunteer_Import!H275, "*12pm - 3pm*"))</f>
        <v/>
      </c>
      <c r="W275" s="19" t="str">
        <f> IF(ISBLANK(B275), "", COUNTIF(Volunteer_Import!H275, "*3pm - 6pm*"))</f>
        <v/>
      </c>
      <c r="X275" s="19" t="str">
        <f> IF(ISBLANK(B275), "", COUNTIF(Volunteer_Import!H275, "*6pm - 9pm*"))</f>
        <v/>
      </c>
      <c r="Y275" s="19" t="str">
        <f> IF(ISBLANK(B275), "", COUNTIF(Volunteer_Import!H275, "*9pm - 11pm*"))</f>
        <v/>
      </c>
    </row>
    <row r="276">
      <c r="A276" s="1" t="str">
        <f t="array" ref="A276">IF(ISBLANK(B276), "", concatenate("V", ROW()))</f>
        <v/>
      </c>
      <c r="B276" s="1" t="str">
        <f>IFERROR(__xludf.DUMMYFUNCTION(" QUERY(Volunteer_Import!A276:H276, ""Select B"")"),"")</f>
        <v/>
      </c>
      <c r="C276" s="1" t="str">
        <f>IFERROR(__xludf.DUMMYFUNCTION(" IF(ISBLANK(B276), """", QUERY(Volunteer_Import!B276:I276, ""Select C""))"),"")</f>
        <v/>
      </c>
      <c r="D276" s="1" t="str">
        <f>IFERROR(__xludf.DUMMYFUNCTION(" IF(ISBLANK(B276), """", QUERY(Volunteer_Import!B276:I276, ""Select D""))"),"")</f>
        <v/>
      </c>
      <c r="E276" s="1" t="str">
        <f>IFERROR(__xludf.DUMMYFUNCTION(" IF(ISBLANK(B276), """", QUERY(Volunteer_Import!B276:I276, ""Select E""))"),"")</f>
        <v/>
      </c>
      <c r="F276" s="9" t="str">
        <f> IF(ISBLANK(B276), "", COUNTIF(Volunteer_Import!F276, "*Central Berkeley Trader Joe’s*"))</f>
        <v/>
      </c>
      <c r="G276" s="1" t="str">
        <f> IF(ISBLANK(B276), "", COUNTIF(Volunteer_Import!F276, "*North Berkeley Safeway*"))</f>
        <v/>
      </c>
      <c r="H276" s="1" t="str">
        <f> IF(ISBLANK(B276), "", COUNTIF(Volunteer_Import!F276, "*North Berkeley Trader Joe’s*"))</f>
        <v/>
      </c>
      <c r="I276" s="9" t="str">
        <f> IF(ISBLANK(B276), "", COUNTIF(Volunteer_Import!F276, "*South Berkeley Berkeley Bowl*"))</f>
        <v/>
      </c>
      <c r="J276" s="1" t="str">
        <f> IF(ISBLANK(B276), "", COUNTIF(Volunteer_Import!F276, "*South Berkeley/Oakland Safeway*"))</f>
        <v/>
      </c>
      <c r="K276" s="1" t="str">
        <f> IF(ISBLANK(B276), "", COUNTIF(Volunteer_Import!F276, "*Southwest Berkeley Berkeley Bowl*"))</f>
        <v/>
      </c>
      <c r="L276" s="1" t="str">
        <f> IF(ISBLANK(B276), "", COUNTIF(Volunteer_Import!F276, "*Other (open to local stores unlisted above)*"))</f>
        <v/>
      </c>
      <c r="M276" s="19" t="str">
        <f> IF(ISBLANK(B276), "", COUNTIF(Volunteer_Import!G276, "*Monday*"))</f>
        <v/>
      </c>
      <c r="N276" s="19" t="str">
        <f> IF(ISBLANK(B276), "", COUNTIF(Volunteer_Import!G276, "*Tuesday*"))</f>
        <v/>
      </c>
      <c r="O276" s="19" t="str">
        <f> IF(ISBLANK(B276), "", COUNTIF(Volunteer_Import!G276, "*Wednesday*"))</f>
        <v/>
      </c>
      <c r="P276" s="19" t="str">
        <f> IF(ISBLANK(B276), "", COUNTIF(Volunteer_Import!G276, "*Thursday*"))</f>
        <v/>
      </c>
      <c r="Q276" s="19" t="str">
        <f> IF(ISBLANK(B276), "", COUNTIF(Volunteer_Import!G276, "*Friday*"))</f>
        <v/>
      </c>
      <c r="R276" s="19" t="str">
        <f> IF(ISBLANK(B276), "", COUNTIF(Volunteer_Import!G276, "*Saturday*"))</f>
        <v/>
      </c>
      <c r="S276" s="19" t="str">
        <f> IF(ISBLANK(B276), "", COUNTIF(Volunteer_Import!G276, "*Sunday*"))</f>
        <v/>
      </c>
      <c r="T276" s="1" t="str">
        <f> IF(ISBLANK(B276), "", COUNTIF(Volunteer_Import!H276, "*6am - 8am*"))</f>
        <v/>
      </c>
      <c r="U276" s="19" t="str">
        <f> IF(ISBLANK(B276), "", COUNTIF(Volunteer_Import!H276, "*8am - 12pm*"))</f>
        <v/>
      </c>
      <c r="V276" s="19" t="str">
        <f> IF(ISBLANK(B276), "", COUNTIF(Volunteer_Import!H276, "*12pm - 3pm*"))</f>
        <v/>
      </c>
      <c r="W276" s="19" t="str">
        <f> IF(ISBLANK(B276), "", COUNTIF(Volunteer_Import!H276, "*3pm - 6pm*"))</f>
        <v/>
      </c>
      <c r="X276" s="19" t="str">
        <f> IF(ISBLANK(B276), "", COUNTIF(Volunteer_Import!H276, "*6pm - 9pm*"))</f>
        <v/>
      </c>
      <c r="Y276" s="19" t="str">
        <f> IF(ISBLANK(B276), "", COUNTIF(Volunteer_Import!H276, "*9pm - 11pm*"))</f>
        <v/>
      </c>
    </row>
    <row r="277">
      <c r="A277" s="1" t="str">
        <f t="array" ref="A277">IF(ISBLANK(B277), "", concatenate("V", ROW()))</f>
        <v/>
      </c>
      <c r="B277" s="1" t="str">
        <f>IFERROR(__xludf.DUMMYFUNCTION(" QUERY(Volunteer_Import!A277:H277, ""Select B"")"),"")</f>
        <v/>
      </c>
      <c r="C277" s="1" t="str">
        <f>IFERROR(__xludf.DUMMYFUNCTION(" IF(ISBLANK(B277), """", QUERY(Volunteer_Import!B277:I277, ""Select C""))"),"")</f>
        <v/>
      </c>
      <c r="D277" s="1" t="str">
        <f>IFERROR(__xludf.DUMMYFUNCTION(" IF(ISBLANK(B277), """", QUERY(Volunteer_Import!B277:I277, ""Select D""))"),"")</f>
        <v/>
      </c>
      <c r="E277" s="1" t="str">
        <f>IFERROR(__xludf.DUMMYFUNCTION(" IF(ISBLANK(B277), """", QUERY(Volunteer_Import!B277:I277, ""Select E""))"),"")</f>
        <v/>
      </c>
      <c r="F277" s="9" t="str">
        <f> IF(ISBLANK(B277), "", COUNTIF(Volunteer_Import!F277, "*Central Berkeley Trader Joe’s*"))</f>
        <v/>
      </c>
      <c r="G277" s="1" t="str">
        <f> IF(ISBLANK(B277), "", COUNTIF(Volunteer_Import!F277, "*North Berkeley Safeway*"))</f>
        <v/>
      </c>
      <c r="H277" s="1" t="str">
        <f> IF(ISBLANK(B277), "", COUNTIF(Volunteer_Import!F277, "*North Berkeley Trader Joe’s*"))</f>
        <v/>
      </c>
      <c r="I277" s="9" t="str">
        <f> IF(ISBLANK(B277), "", COUNTIF(Volunteer_Import!F277, "*South Berkeley Berkeley Bowl*"))</f>
        <v/>
      </c>
      <c r="J277" s="1" t="str">
        <f> IF(ISBLANK(B277), "", COUNTIF(Volunteer_Import!F277, "*South Berkeley/Oakland Safeway*"))</f>
        <v/>
      </c>
      <c r="K277" s="1" t="str">
        <f> IF(ISBLANK(B277), "", COUNTIF(Volunteer_Import!F277, "*Southwest Berkeley Berkeley Bowl*"))</f>
        <v/>
      </c>
      <c r="L277" s="1" t="str">
        <f> IF(ISBLANK(B277), "", COUNTIF(Volunteer_Import!F277, "*Other (open to local stores unlisted above)*"))</f>
        <v/>
      </c>
      <c r="M277" s="19" t="str">
        <f> IF(ISBLANK(B277), "", COUNTIF(Volunteer_Import!G277, "*Monday*"))</f>
        <v/>
      </c>
      <c r="N277" s="19" t="str">
        <f> IF(ISBLANK(B277), "", COUNTIF(Volunteer_Import!G277, "*Tuesday*"))</f>
        <v/>
      </c>
      <c r="O277" s="19" t="str">
        <f> IF(ISBLANK(B277), "", COUNTIF(Volunteer_Import!G277, "*Wednesday*"))</f>
        <v/>
      </c>
      <c r="P277" s="19" t="str">
        <f> IF(ISBLANK(B277), "", COUNTIF(Volunteer_Import!G277, "*Thursday*"))</f>
        <v/>
      </c>
      <c r="Q277" s="19" t="str">
        <f> IF(ISBLANK(B277), "", COUNTIF(Volunteer_Import!G277, "*Friday*"))</f>
        <v/>
      </c>
      <c r="R277" s="19" t="str">
        <f> IF(ISBLANK(B277), "", COUNTIF(Volunteer_Import!G277, "*Saturday*"))</f>
        <v/>
      </c>
      <c r="S277" s="19" t="str">
        <f> IF(ISBLANK(B277), "", COUNTIF(Volunteer_Import!G277, "*Sunday*"))</f>
        <v/>
      </c>
      <c r="T277" s="1" t="str">
        <f> IF(ISBLANK(B277), "", COUNTIF(Volunteer_Import!H277, "*6am - 8am*"))</f>
        <v/>
      </c>
      <c r="U277" s="19" t="str">
        <f> IF(ISBLANK(B277), "", COUNTIF(Volunteer_Import!H277, "*8am - 12pm*"))</f>
        <v/>
      </c>
      <c r="V277" s="19" t="str">
        <f> IF(ISBLANK(B277), "", COUNTIF(Volunteer_Import!H277, "*12pm - 3pm*"))</f>
        <v/>
      </c>
      <c r="W277" s="19" t="str">
        <f> IF(ISBLANK(B277), "", COUNTIF(Volunteer_Import!H277, "*3pm - 6pm*"))</f>
        <v/>
      </c>
      <c r="X277" s="19" t="str">
        <f> IF(ISBLANK(B277), "", COUNTIF(Volunteer_Import!H277, "*6pm - 9pm*"))</f>
        <v/>
      </c>
      <c r="Y277" s="19" t="str">
        <f> IF(ISBLANK(B277), "", COUNTIF(Volunteer_Import!H277, "*9pm - 11pm*"))</f>
        <v/>
      </c>
    </row>
    <row r="278">
      <c r="A278" s="1" t="str">
        <f t="array" ref="A278">IF(ISBLANK(B278), "", concatenate("V", ROW()))</f>
        <v/>
      </c>
      <c r="B278" s="1" t="str">
        <f>IFERROR(__xludf.DUMMYFUNCTION(" QUERY(Volunteer_Import!A278:H278, ""Select B"")"),"")</f>
        <v/>
      </c>
      <c r="C278" s="1" t="str">
        <f>IFERROR(__xludf.DUMMYFUNCTION(" IF(ISBLANK(B278), """", QUERY(Volunteer_Import!B278:I278, ""Select C""))"),"")</f>
        <v/>
      </c>
      <c r="D278" s="1" t="str">
        <f>IFERROR(__xludf.DUMMYFUNCTION(" IF(ISBLANK(B278), """", QUERY(Volunteer_Import!B278:I278, ""Select D""))"),"")</f>
        <v/>
      </c>
      <c r="E278" s="1" t="str">
        <f>IFERROR(__xludf.DUMMYFUNCTION(" IF(ISBLANK(B278), """", QUERY(Volunteer_Import!B278:I278, ""Select E""))"),"")</f>
        <v/>
      </c>
      <c r="F278" s="9" t="str">
        <f> IF(ISBLANK(B278), "", COUNTIF(Volunteer_Import!F278, "*Central Berkeley Trader Joe’s*"))</f>
        <v/>
      </c>
      <c r="G278" s="1" t="str">
        <f> IF(ISBLANK(B278), "", COUNTIF(Volunteer_Import!F278, "*North Berkeley Safeway*"))</f>
        <v/>
      </c>
      <c r="H278" s="1" t="str">
        <f> IF(ISBLANK(B278), "", COUNTIF(Volunteer_Import!F278, "*North Berkeley Trader Joe’s*"))</f>
        <v/>
      </c>
      <c r="I278" s="9" t="str">
        <f> IF(ISBLANK(B278), "", COUNTIF(Volunteer_Import!F278, "*South Berkeley Berkeley Bowl*"))</f>
        <v/>
      </c>
      <c r="J278" s="1" t="str">
        <f> IF(ISBLANK(B278), "", COUNTIF(Volunteer_Import!F278, "*South Berkeley/Oakland Safeway*"))</f>
        <v/>
      </c>
      <c r="K278" s="1" t="str">
        <f> IF(ISBLANK(B278), "", COUNTIF(Volunteer_Import!F278, "*Southwest Berkeley Berkeley Bowl*"))</f>
        <v/>
      </c>
      <c r="L278" s="1" t="str">
        <f> IF(ISBLANK(B278), "", COUNTIF(Volunteer_Import!F278, "*Other (open to local stores unlisted above)*"))</f>
        <v/>
      </c>
      <c r="M278" s="19" t="str">
        <f> IF(ISBLANK(B278), "", COUNTIF(Volunteer_Import!G278, "*Monday*"))</f>
        <v/>
      </c>
      <c r="N278" s="19" t="str">
        <f> IF(ISBLANK(B278), "", COUNTIF(Volunteer_Import!G278, "*Tuesday*"))</f>
        <v/>
      </c>
      <c r="O278" s="19" t="str">
        <f> IF(ISBLANK(B278), "", COUNTIF(Volunteer_Import!G278, "*Wednesday*"))</f>
        <v/>
      </c>
      <c r="P278" s="19" t="str">
        <f> IF(ISBLANK(B278), "", COUNTIF(Volunteer_Import!G278, "*Thursday*"))</f>
        <v/>
      </c>
      <c r="Q278" s="19" t="str">
        <f> IF(ISBLANK(B278), "", COUNTIF(Volunteer_Import!G278, "*Friday*"))</f>
        <v/>
      </c>
      <c r="R278" s="19" t="str">
        <f> IF(ISBLANK(B278), "", COUNTIF(Volunteer_Import!G278, "*Saturday*"))</f>
        <v/>
      </c>
      <c r="S278" s="19" t="str">
        <f> IF(ISBLANK(B278), "", COUNTIF(Volunteer_Import!G278, "*Sunday*"))</f>
        <v/>
      </c>
      <c r="T278" s="1" t="str">
        <f> IF(ISBLANK(B278), "", COUNTIF(Volunteer_Import!H278, "*6am - 8am*"))</f>
        <v/>
      </c>
      <c r="U278" s="19" t="str">
        <f> IF(ISBLANK(B278), "", COUNTIF(Volunteer_Import!H278, "*8am - 12pm*"))</f>
        <v/>
      </c>
      <c r="V278" s="19" t="str">
        <f> IF(ISBLANK(B278), "", COUNTIF(Volunteer_Import!H278, "*12pm - 3pm*"))</f>
        <v/>
      </c>
      <c r="W278" s="19" t="str">
        <f> IF(ISBLANK(B278), "", COUNTIF(Volunteer_Import!H278, "*3pm - 6pm*"))</f>
        <v/>
      </c>
      <c r="X278" s="19" t="str">
        <f> IF(ISBLANK(B278), "", COUNTIF(Volunteer_Import!H278, "*6pm - 9pm*"))</f>
        <v/>
      </c>
      <c r="Y278" s="19" t="str">
        <f> IF(ISBLANK(B278), "", COUNTIF(Volunteer_Import!H278, "*9pm - 11pm*"))</f>
        <v/>
      </c>
    </row>
    <row r="279">
      <c r="A279" s="1" t="str">
        <f t="array" ref="A279">IF(ISBLANK(B279), "", concatenate("V", ROW()))</f>
        <v/>
      </c>
      <c r="B279" s="1" t="str">
        <f>IFERROR(__xludf.DUMMYFUNCTION(" QUERY(Volunteer_Import!A279:H279, ""Select B"")"),"")</f>
        <v/>
      </c>
      <c r="C279" s="1" t="str">
        <f>IFERROR(__xludf.DUMMYFUNCTION(" IF(ISBLANK(B279), """", QUERY(Volunteer_Import!B279:I279, ""Select C""))"),"")</f>
        <v/>
      </c>
      <c r="D279" s="1" t="str">
        <f>IFERROR(__xludf.DUMMYFUNCTION(" IF(ISBLANK(B279), """", QUERY(Volunteer_Import!B279:I279, ""Select D""))"),"")</f>
        <v/>
      </c>
      <c r="E279" s="1" t="str">
        <f>IFERROR(__xludf.DUMMYFUNCTION(" IF(ISBLANK(B279), """", QUERY(Volunteer_Import!B279:I279, ""Select E""))"),"")</f>
        <v/>
      </c>
      <c r="F279" s="9" t="str">
        <f> IF(ISBLANK(B279), "", COUNTIF(Volunteer_Import!F279, "*Central Berkeley Trader Joe’s*"))</f>
        <v/>
      </c>
      <c r="G279" s="1" t="str">
        <f> IF(ISBLANK(B279), "", COUNTIF(Volunteer_Import!F279, "*North Berkeley Safeway*"))</f>
        <v/>
      </c>
      <c r="H279" s="1" t="str">
        <f> IF(ISBLANK(B279), "", COUNTIF(Volunteer_Import!F279, "*North Berkeley Trader Joe’s*"))</f>
        <v/>
      </c>
      <c r="I279" s="9" t="str">
        <f> IF(ISBLANK(B279), "", COUNTIF(Volunteer_Import!F279, "*South Berkeley Berkeley Bowl*"))</f>
        <v/>
      </c>
      <c r="J279" s="1" t="str">
        <f> IF(ISBLANK(B279), "", COUNTIF(Volunteer_Import!F279, "*South Berkeley/Oakland Safeway*"))</f>
        <v/>
      </c>
      <c r="K279" s="1" t="str">
        <f> IF(ISBLANK(B279), "", COUNTIF(Volunteer_Import!F279, "*Southwest Berkeley Berkeley Bowl*"))</f>
        <v/>
      </c>
      <c r="L279" s="1" t="str">
        <f> IF(ISBLANK(B279), "", COUNTIF(Volunteer_Import!F279, "*Other (open to local stores unlisted above)*"))</f>
        <v/>
      </c>
      <c r="M279" s="19" t="str">
        <f> IF(ISBLANK(B279), "", COUNTIF(Volunteer_Import!G279, "*Monday*"))</f>
        <v/>
      </c>
      <c r="N279" s="19" t="str">
        <f> IF(ISBLANK(B279), "", COUNTIF(Volunteer_Import!G279, "*Tuesday*"))</f>
        <v/>
      </c>
      <c r="O279" s="19" t="str">
        <f> IF(ISBLANK(B279), "", COUNTIF(Volunteer_Import!G279, "*Wednesday*"))</f>
        <v/>
      </c>
      <c r="P279" s="19" t="str">
        <f> IF(ISBLANK(B279), "", COUNTIF(Volunteer_Import!G279, "*Thursday*"))</f>
        <v/>
      </c>
      <c r="Q279" s="19" t="str">
        <f> IF(ISBLANK(B279), "", COUNTIF(Volunteer_Import!G279, "*Friday*"))</f>
        <v/>
      </c>
      <c r="R279" s="19" t="str">
        <f> IF(ISBLANK(B279), "", COUNTIF(Volunteer_Import!G279, "*Saturday*"))</f>
        <v/>
      </c>
      <c r="S279" s="19" t="str">
        <f> IF(ISBLANK(B279), "", COUNTIF(Volunteer_Import!G279, "*Sunday*"))</f>
        <v/>
      </c>
      <c r="T279" s="1" t="str">
        <f> IF(ISBLANK(B279), "", COUNTIF(Volunteer_Import!H279, "*6am - 8am*"))</f>
        <v/>
      </c>
      <c r="U279" s="19" t="str">
        <f> IF(ISBLANK(B279), "", COUNTIF(Volunteer_Import!H279, "*8am - 12pm*"))</f>
        <v/>
      </c>
      <c r="V279" s="19" t="str">
        <f> IF(ISBLANK(B279), "", COUNTIF(Volunteer_Import!H279, "*12pm - 3pm*"))</f>
        <v/>
      </c>
      <c r="W279" s="19" t="str">
        <f> IF(ISBLANK(B279), "", COUNTIF(Volunteer_Import!H279, "*3pm - 6pm*"))</f>
        <v/>
      </c>
      <c r="X279" s="19" t="str">
        <f> IF(ISBLANK(B279), "", COUNTIF(Volunteer_Import!H279, "*6pm - 9pm*"))</f>
        <v/>
      </c>
      <c r="Y279" s="19" t="str">
        <f> IF(ISBLANK(B279), "", COUNTIF(Volunteer_Import!H279, "*9pm - 11pm*"))</f>
        <v/>
      </c>
    </row>
    <row r="280">
      <c r="A280" s="1" t="str">
        <f t="array" ref="A280">IF(ISBLANK(B280), "", concatenate("V", ROW()))</f>
        <v/>
      </c>
      <c r="B280" s="1" t="str">
        <f>IFERROR(__xludf.DUMMYFUNCTION(" QUERY(Volunteer_Import!A280:H280, ""Select B"")"),"")</f>
        <v/>
      </c>
      <c r="C280" s="1" t="str">
        <f>IFERROR(__xludf.DUMMYFUNCTION(" IF(ISBLANK(B280), """", QUERY(Volunteer_Import!B280:I280, ""Select C""))"),"")</f>
        <v/>
      </c>
      <c r="D280" s="1" t="str">
        <f>IFERROR(__xludf.DUMMYFUNCTION(" IF(ISBLANK(B280), """", QUERY(Volunteer_Import!B280:I280, ""Select D""))"),"")</f>
        <v/>
      </c>
      <c r="E280" s="1" t="str">
        <f>IFERROR(__xludf.DUMMYFUNCTION(" IF(ISBLANK(B280), """", QUERY(Volunteer_Import!B280:I280, ""Select E""))"),"")</f>
        <v/>
      </c>
      <c r="F280" s="9" t="str">
        <f> IF(ISBLANK(B280), "", COUNTIF(Volunteer_Import!F280, "*Central Berkeley Trader Joe’s*"))</f>
        <v/>
      </c>
      <c r="G280" s="1" t="str">
        <f> IF(ISBLANK(B280), "", COUNTIF(Volunteer_Import!F280, "*North Berkeley Safeway*"))</f>
        <v/>
      </c>
      <c r="H280" s="1" t="str">
        <f> IF(ISBLANK(B280), "", COUNTIF(Volunteer_Import!F280, "*North Berkeley Trader Joe’s*"))</f>
        <v/>
      </c>
      <c r="I280" s="9" t="str">
        <f> IF(ISBLANK(B280), "", COUNTIF(Volunteer_Import!F280, "*South Berkeley Berkeley Bowl*"))</f>
        <v/>
      </c>
      <c r="J280" s="1" t="str">
        <f> IF(ISBLANK(B280), "", COUNTIF(Volunteer_Import!F280, "*South Berkeley/Oakland Safeway*"))</f>
        <v/>
      </c>
      <c r="K280" s="1" t="str">
        <f> IF(ISBLANK(B280), "", COUNTIF(Volunteer_Import!F280, "*Southwest Berkeley Berkeley Bowl*"))</f>
        <v/>
      </c>
      <c r="L280" s="1" t="str">
        <f> IF(ISBLANK(B280), "", COUNTIF(Volunteer_Import!F280, "*Other (open to local stores unlisted above)*"))</f>
        <v/>
      </c>
      <c r="M280" s="19" t="str">
        <f> IF(ISBLANK(B280), "", COUNTIF(Volunteer_Import!G280, "*Monday*"))</f>
        <v/>
      </c>
      <c r="N280" s="19" t="str">
        <f> IF(ISBLANK(B280), "", COUNTIF(Volunteer_Import!G280, "*Tuesday*"))</f>
        <v/>
      </c>
      <c r="O280" s="19" t="str">
        <f> IF(ISBLANK(B280), "", COUNTIF(Volunteer_Import!G280, "*Wednesday*"))</f>
        <v/>
      </c>
      <c r="P280" s="19" t="str">
        <f> IF(ISBLANK(B280), "", COUNTIF(Volunteer_Import!G280, "*Thursday*"))</f>
        <v/>
      </c>
      <c r="Q280" s="19" t="str">
        <f> IF(ISBLANK(B280), "", COUNTIF(Volunteer_Import!G280, "*Friday*"))</f>
        <v/>
      </c>
      <c r="R280" s="19" t="str">
        <f> IF(ISBLANK(B280), "", COUNTIF(Volunteer_Import!G280, "*Saturday*"))</f>
        <v/>
      </c>
      <c r="S280" s="19" t="str">
        <f> IF(ISBLANK(B280), "", COUNTIF(Volunteer_Import!G280, "*Sunday*"))</f>
        <v/>
      </c>
      <c r="T280" s="1" t="str">
        <f> IF(ISBLANK(B280), "", COUNTIF(Volunteer_Import!H280, "*6am - 8am*"))</f>
        <v/>
      </c>
      <c r="U280" s="19" t="str">
        <f> IF(ISBLANK(B280), "", COUNTIF(Volunteer_Import!H280, "*8am - 12pm*"))</f>
        <v/>
      </c>
      <c r="V280" s="19" t="str">
        <f> IF(ISBLANK(B280), "", COUNTIF(Volunteer_Import!H280, "*12pm - 3pm*"))</f>
        <v/>
      </c>
      <c r="W280" s="19" t="str">
        <f> IF(ISBLANK(B280), "", COUNTIF(Volunteer_Import!H280, "*3pm - 6pm*"))</f>
        <v/>
      </c>
      <c r="X280" s="19" t="str">
        <f> IF(ISBLANK(B280), "", COUNTIF(Volunteer_Import!H280, "*6pm - 9pm*"))</f>
        <v/>
      </c>
      <c r="Y280" s="19" t="str">
        <f> IF(ISBLANK(B280), "", COUNTIF(Volunteer_Import!H280, "*9pm - 11pm*"))</f>
        <v/>
      </c>
    </row>
    <row r="281">
      <c r="A281" s="1" t="str">
        <f t="array" ref="A281">IF(ISBLANK(B281), "", concatenate("V", ROW()))</f>
        <v/>
      </c>
      <c r="B281" s="1" t="str">
        <f>IFERROR(__xludf.DUMMYFUNCTION(" QUERY(Volunteer_Import!A281:H281, ""Select B"")"),"")</f>
        <v/>
      </c>
      <c r="C281" s="1" t="str">
        <f>IFERROR(__xludf.DUMMYFUNCTION(" IF(ISBLANK(B281), """", QUERY(Volunteer_Import!B281:I281, ""Select C""))"),"")</f>
        <v/>
      </c>
      <c r="D281" s="1" t="str">
        <f>IFERROR(__xludf.DUMMYFUNCTION(" IF(ISBLANK(B281), """", QUERY(Volunteer_Import!B281:I281, ""Select D""))"),"")</f>
        <v/>
      </c>
      <c r="E281" s="1" t="str">
        <f>IFERROR(__xludf.DUMMYFUNCTION(" IF(ISBLANK(B281), """", QUERY(Volunteer_Import!B281:I281, ""Select E""))"),"")</f>
        <v/>
      </c>
      <c r="F281" s="9" t="str">
        <f> IF(ISBLANK(B281), "", COUNTIF(Volunteer_Import!F281, "*Central Berkeley Trader Joe’s*"))</f>
        <v/>
      </c>
      <c r="G281" s="1" t="str">
        <f> IF(ISBLANK(B281), "", COUNTIF(Volunteer_Import!F281, "*North Berkeley Safeway*"))</f>
        <v/>
      </c>
      <c r="H281" s="1" t="str">
        <f> IF(ISBLANK(B281), "", COUNTIF(Volunteer_Import!F281, "*North Berkeley Trader Joe’s*"))</f>
        <v/>
      </c>
      <c r="I281" s="9" t="str">
        <f> IF(ISBLANK(B281), "", COUNTIF(Volunteer_Import!F281, "*South Berkeley Berkeley Bowl*"))</f>
        <v/>
      </c>
      <c r="J281" s="1" t="str">
        <f> IF(ISBLANK(B281), "", COUNTIF(Volunteer_Import!F281, "*South Berkeley/Oakland Safeway*"))</f>
        <v/>
      </c>
      <c r="K281" s="1" t="str">
        <f> IF(ISBLANK(B281), "", COUNTIF(Volunteer_Import!F281, "*Southwest Berkeley Berkeley Bowl*"))</f>
        <v/>
      </c>
      <c r="L281" s="1" t="str">
        <f> IF(ISBLANK(B281), "", COUNTIF(Volunteer_Import!F281, "*Other (open to local stores unlisted above)*"))</f>
        <v/>
      </c>
      <c r="M281" s="19" t="str">
        <f> IF(ISBLANK(B281), "", COUNTIF(Volunteer_Import!G281, "*Monday*"))</f>
        <v/>
      </c>
      <c r="N281" s="19" t="str">
        <f> IF(ISBLANK(B281), "", COUNTIF(Volunteer_Import!G281, "*Tuesday*"))</f>
        <v/>
      </c>
      <c r="O281" s="19" t="str">
        <f> IF(ISBLANK(B281), "", COUNTIF(Volunteer_Import!G281, "*Wednesday*"))</f>
        <v/>
      </c>
      <c r="P281" s="19" t="str">
        <f> IF(ISBLANK(B281), "", COUNTIF(Volunteer_Import!G281, "*Thursday*"))</f>
        <v/>
      </c>
      <c r="Q281" s="19" t="str">
        <f> IF(ISBLANK(B281), "", COUNTIF(Volunteer_Import!G281, "*Friday*"))</f>
        <v/>
      </c>
      <c r="R281" s="19" t="str">
        <f> IF(ISBLANK(B281), "", COUNTIF(Volunteer_Import!G281, "*Saturday*"))</f>
        <v/>
      </c>
      <c r="S281" s="19" t="str">
        <f> IF(ISBLANK(B281), "", COUNTIF(Volunteer_Import!G281, "*Sunday*"))</f>
        <v/>
      </c>
      <c r="T281" s="1" t="str">
        <f> IF(ISBLANK(B281), "", COUNTIF(Volunteer_Import!H281, "*6am - 8am*"))</f>
        <v/>
      </c>
      <c r="U281" s="19" t="str">
        <f> IF(ISBLANK(B281), "", COUNTIF(Volunteer_Import!H281, "*8am - 12pm*"))</f>
        <v/>
      </c>
      <c r="V281" s="19" t="str">
        <f> IF(ISBLANK(B281), "", COUNTIF(Volunteer_Import!H281, "*12pm - 3pm*"))</f>
        <v/>
      </c>
      <c r="W281" s="19" t="str">
        <f> IF(ISBLANK(B281), "", COUNTIF(Volunteer_Import!H281, "*3pm - 6pm*"))</f>
        <v/>
      </c>
      <c r="X281" s="19" t="str">
        <f> IF(ISBLANK(B281), "", COUNTIF(Volunteer_Import!H281, "*6pm - 9pm*"))</f>
        <v/>
      </c>
      <c r="Y281" s="19" t="str">
        <f> IF(ISBLANK(B281), "", COUNTIF(Volunteer_Import!H281, "*9pm - 11pm*"))</f>
        <v/>
      </c>
    </row>
    <row r="282">
      <c r="A282" s="1" t="str">
        <f t="array" ref="A282">IF(ISBLANK(B282), "", concatenate("V", ROW()))</f>
        <v/>
      </c>
      <c r="B282" s="1" t="str">
        <f>IFERROR(__xludf.DUMMYFUNCTION(" QUERY(Volunteer_Import!A282:H282, ""Select B"")"),"")</f>
        <v/>
      </c>
      <c r="C282" s="1" t="str">
        <f>IFERROR(__xludf.DUMMYFUNCTION(" IF(ISBLANK(B282), """", QUERY(Volunteer_Import!B282:I282, ""Select C""))"),"")</f>
        <v/>
      </c>
      <c r="D282" s="1" t="str">
        <f>IFERROR(__xludf.DUMMYFUNCTION(" IF(ISBLANK(B282), """", QUERY(Volunteer_Import!B282:I282, ""Select D""))"),"")</f>
        <v/>
      </c>
      <c r="E282" s="1" t="str">
        <f>IFERROR(__xludf.DUMMYFUNCTION(" IF(ISBLANK(B282), """", QUERY(Volunteer_Import!B282:I282, ""Select E""))"),"")</f>
        <v/>
      </c>
      <c r="F282" s="9" t="str">
        <f> IF(ISBLANK(B282), "", COUNTIF(Volunteer_Import!F282, "*Central Berkeley Trader Joe’s*"))</f>
        <v/>
      </c>
      <c r="G282" s="1" t="str">
        <f> IF(ISBLANK(B282), "", COUNTIF(Volunteer_Import!F282, "*North Berkeley Safeway*"))</f>
        <v/>
      </c>
      <c r="H282" s="1" t="str">
        <f> IF(ISBLANK(B282), "", COUNTIF(Volunteer_Import!F282, "*North Berkeley Trader Joe’s*"))</f>
        <v/>
      </c>
      <c r="I282" s="9" t="str">
        <f> IF(ISBLANK(B282), "", COUNTIF(Volunteer_Import!F282, "*South Berkeley Berkeley Bowl*"))</f>
        <v/>
      </c>
      <c r="J282" s="1" t="str">
        <f> IF(ISBLANK(B282), "", COUNTIF(Volunteer_Import!F282, "*South Berkeley/Oakland Safeway*"))</f>
        <v/>
      </c>
      <c r="K282" s="1" t="str">
        <f> IF(ISBLANK(B282), "", COUNTIF(Volunteer_Import!F282, "*Southwest Berkeley Berkeley Bowl*"))</f>
        <v/>
      </c>
      <c r="L282" s="1" t="str">
        <f> IF(ISBLANK(B282), "", COUNTIF(Volunteer_Import!F282, "*Other (open to local stores unlisted above)*"))</f>
        <v/>
      </c>
      <c r="M282" s="19" t="str">
        <f> IF(ISBLANK(B282), "", COUNTIF(Volunteer_Import!G282, "*Monday*"))</f>
        <v/>
      </c>
      <c r="N282" s="19" t="str">
        <f> IF(ISBLANK(B282), "", COUNTIF(Volunteer_Import!G282, "*Tuesday*"))</f>
        <v/>
      </c>
      <c r="O282" s="19" t="str">
        <f> IF(ISBLANK(B282), "", COUNTIF(Volunteer_Import!G282, "*Wednesday*"))</f>
        <v/>
      </c>
      <c r="P282" s="19" t="str">
        <f> IF(ISBLANK(B282), "", COUNTIF(Volunteer_Import!G282, "*Thursday*"))</f>
        <v/>
      </c>
      <c r="Q282" s="19" t="str">
        <f> IF(ISBLANK(B282), "", COUNTIF(Volunteer_Import!G282, "*Friday*"))</f>
        <v/>
      </c>
      <c r="R282" s="19" t="str">
        <f> IF(ISBLANK(B282), "", COUNTIF(Volunteer_Import!G282, "*Saturday*"))</f>
        <v/>
      </c>
      <c r="S282" s="19" t="str">
        <f> IF(ISBLANK(B282), "", COUNTIF(Volunteer_Import!G282, "*Sunday*"))</f>
        <v/>
      </c>
      <c r="T282" s="1" t="str">
        <f> IF(ISBLANK(B282), "", COUNTIF(Volunteer_Import!H282, "*6am - 8am*"))</f>
        <v/>
      </c>
      <c r="U282" s="19" t="str">
        <f> IF(ISBLANK(B282), "", COUNTIF(Volunteer_Import!H282, "*8am - 12pm*"))</f>
        <v/>
      </c>
      <c r="V282" s="19" t="str">
        <f> IF(ISBLANK(B282), "", COUNTIF(Volunteer_Import!H282, "*12pm - 3pm*"))</f>
        <v/>
      </c>
      <c r="W282" s="19" t="str">
        <f> IF(ISBLANK(B282), "", COUNTIF(Volunteer_Import!H282, "*3pm - 6pm*"))</f>
        <v/>
      </c>
      <c r="X282" s="19" t="str">
        <f> IF(ISBLANK(B282), "", COUNTIF(Volunteer_Import!H282, "*6pm - 9pm*"))</f>
        <v/>
      </c>
      <c r="Y282" s="19" t="str">
        <f> IF(ISBLANK(B282), "", COUNTIF(Volunteer_Import!H282, "*9pm - 11pm*"))</f>
        <v/>
      </c>
    </row>
    <row r="283">
      <c r="A283" s="1" t="str">
        <f t="array" ref="A283">IF(ISBLANK(B283), "", concatenate("V", ROW()))</f>
        <v/>
      </c>
      <c r="B283" s="1" t="str">
        <f>IFERROR(__xludf.DUMMYFUNCTION(" QUERY(Volunteer_Import!A283:H283, ""Select B"")"),"")</f>
        <v/>
      </c>
      <c r="C283" s="1" t="str">
        <f>IFERROR(__xludf.DUMMYFUNCTION(" IF(ISBLANK(B283), """", QUERY(Volunteer_Import!B283:I283, ""Select C""))"),"")</f>
        <v/>
      </c>
      <c r="D283" s="1" t="str">
        <f>IFERROR(__xludf.DUMMYFUNCTION(" IF(ISBLANK(B283), """", QUERY(Volunteer_Import!B283:I283, ""Select D""))"),"")</f>
        <v/>
      </c>
      <c r="E283" s="1" t="str">
        <f>IFERROR(__xludf.DUMMYFUNCTION(" IF(ISBLANK(B283), """", QUERY(Volunteer_Import!B283:I283, ""Select E""))"),"")</f>
        <v/>
      </c>
      <c r="F283" s="9" t="str">
        <f> IF(ISBLANK(B283), "", COUNTIF(Volunteer_Import!F283, "*Central Berkeley Trader Joe’s*"))</f>
        <v/>
      </c>
      <c r="G283" s="1" t="str">
        <f> IF(ISBLANK(B283), "", COUNTIF(Volunteer_Import!F283, "*North Berkeley Safeway*"))</f>
        <v/>
      </c>
      <c r="H283" s="1" t="str">
        <f> IF(ISBLANK(B283), "", COUNTIF(Volunteer_Import!F283, "*North Berkeley Trader Joe’s*"))</f>
        <v/>
      </c>
      <c r="I283" s="9" t="str">
        <f> IF(ISBLANK(B283), "", COUNTIF(Volunteer_Import!F283, "*South Berkeley Berkeley Bowl*"))</f>
        <v/>
      </c>
      <c r="J283" s="1" t="str">
        <f> IF(ISBLANK(B283), "", COUNTIF(Volunteer_Import!F283, "*South Berkeley/Oakland Safeway*"))</f>
        <v/>
      </c>
      <c r="K283" s="1" t="str">
        <f> IF(ISBLANK(B283), "", COUNTIF(Volunteer_Import!F283, "*Southwest Berkeley Berkeley Bowl*"))</f>
        <v/>
      </c>
      <c r="L283" s="1" t="str">
        <f> IF(ISBLANK(B283), "", COUNTIF(Volunteer_Import!F283, "*Other (open to local stores unlisted above)*"))</f>
        <v/>
      </c>
      <c r="M283" s="19" t="str">
        <f> IF(ISBLANK(B283), "", COUNTIF(Volunteer_Import!G283, "*Monday*"))</f>
        <v/>
      </c>
      <c r="N283" s="19" t="str">
        <f> IF(ISBLANK(B283), "", COUNTIF(Volunteer_Import!G283, "*Tuesday*"))</f>
        <v/>
      </c>
      <c r="O283" s="19" t="str">
        <f> IF(ISBLANK(B283), "", COUNTIF(Volunteer_Import!G283, "*Wednesday*"))</f>
        <v/>
      </c>
      <c r="P283" s="19" t="str">
        <f> IF(ISBLANK(B283), "", COUNTIF(Volunteer_Import!G283, "*Thursday*"))</f>
        <v/>
      </c>
      <c r="Q283" s="19" t="str">
        <f> IF(ISBLANK(B283), "", COUNTIF(Volunteer_Import!G283, "*Friday*"))</f>
        <v/>
      </c>
      <c r="R283" s="19" t="str">
        <f> IF(ISBLANK(B283), "", COUNTIF(Volunteer_Import!G283, "*Saturday*"))</f>
        <v/>
      </c>
      <c r="S283" s="19" t="str">
        <f> IF(ISBLANK(B283), "", COUNTIF(Volunteer_Import!G283, "*Sunday*"))</f>
        <v/>
      </c>
      <c r="T283" s="1" t="str">
        <f> IF(ISBLANK(B283), "", COUNTIF(Volunteer_Import!H283, "*6am - 8am*"))</f>
        <v/>
      </c>
      <c r="U283" s="19" t="str">
        <f> IF(ISBLANK(B283), "", COUNTIF(Volunteer_Import!H283, "*8am - 12pm*"))</f>
        <v/>
      </c>
      <c r="V283" s="19" t="str">
        <f> IF(ISBLANK(B283), "", COUNTIF(Volunteer_Import!H283, "*12pm - 3pm*"))</f>
        <v/>
      </c>
      <c r="W283" s="19" t="str">
        <f> IF(ISBLANK(B283), "", COUNTIF(Volunteer_Import!H283, "*3pm - 6pm*"))</f>
        <v/>
      </c>
      <c r="X283" s="19" t="str">
        <f> IF(ISBLANK(B283), "", COUNTIF(Volunteer_Import!H283, "*6pm - 9pm*"))</f>
        <v/>
      </c>
      <c r="Y283" s="19" t="str">
        <f> IF(ISBLANK(B283), "", COUNTIF(Volunteer_Import!H283, "*9pm - 11pm*"))</f>
        <v/>
      </c>
    </row>
    <row r="284">
      <c r="A284" s="1" t="str">
        <f t="array" ref="A284">IF(ISBLANK(B284), "", concatenate("V", ROW()))</f>
        <v/>
      </c>
      <c r="B284" s="1" t="str">
        <f>IFERROR(__xludf.DUMMYFUNCTION(" QUERY(Volunteer_Import!A284:H284, ""Select B"")"),"")</f>
        <v/>
      </c>
      <c r="C284" s="1" t="str">
        <f>IFERROR(__xludf.DUMMYFUNCTION(" IF(ISBLANK(B284), """", QUERY(Volunteer_Import!B284:I284, ""Select C""))"),"")</f>
        <v/>
      </c>
      <c r="D284" s="1" t="str">
        <f>IFERROR(__xludf.DUMMYFUNCTION(" IF(ISBLANK(B284), """", QUERY(Volunteer_Import!B284:I284, ""Select D""))"),"")</f>
        <v/>
      </c>
      <c r="E284" s="1" t="str">
        <f>IFERROR(__xludf.DUMMYFUNCTION(" IF(ISBLANK(B284), """", QUERY(Volunteer_Import!B284:I284, ""Select E""))"),"")</f>
        <v/>
      </c>
      <c r="F284" s="9" t="str">
        <f> IF(ISBLANK(B284), "", COUNTIF(Volunteer_Import!F284, "*Central Berkeley Trader Joe’s*"))</f>
        <v/>
      </c>
      <c r="G284" s="1" t="str">
        <f> IF(ISBLANK(B284), "", COUNTIF(Volunteer_Import!F284, "*North Berkeley Safeway*"))</f>
        <v/>
      </c>
      <c r="H284" s="1" t="str">
        <f> IF(ISBLANK(B284), "", COUNTIF(Volunteer_Import!F284, "*North Berkeley Trader Joe’s*"))</f>
        <v/>
      </c>
      <c r="I284" s="9" t="str">
        <f> IF(ISBLANK(B284), "", COUNTIF(Volunteer_Import!F284, "*South Berkeley Berkeley Bowl*"))</f>
        <v/>
      </c>
      <c r="J284" s="1" t="str">
        <f> IF(ISBLANK(B284), "", COUNTIF(Volunteer_Import!F284, "*South Berkeley/Oakland Safeway*"))</f>
        <v/>
      </c>
      <c r="K284" s="1" t="str">
        <f> IF(ISBLANK(B284), "", COUNTIF(Volunteer_Import!F284, "*Southwest Berkeley Berkeley Bowl*"))</f>
        <v/>
      </c>
      <c r="L284" s="1" t="str">
        <f> IF(ISBLANK(B284), "", COUNTIF(Volunteer_Import!F284, "*Other (open to local stores unlisted above)*"))</f>
        <v/>
      </c>
      <c r="M284" s="19" t="str">
        <f> IF(ISBLANK(B284), "", COUNTIF(Volunteer_Import!G284, "*Monday*"))</f>
        <v/>
      </c>
      <c r="N284" s="19" t="str">
        <f> IF(ISBLANK(B284), "", COUNTIF(Volunteer_Import!G284, "*Tuesday*"))</f>
        <v/>
      </c>
      <c r="O284" s="19" t="str">
        <f> IF(ISBLANK(B284), "", COUNTIF(Volunteer_Import!G284, "*Wednesday*"))</f>
        <v/>
      </c>
      <c r="P284" s="19" t="str">
        <f> IF(ISBLANK(B284), "", COUNTIF(Volunteer_Import!G284, "*Thursday*"))</f>
        <v/>
      </c>
      <c r="Q284" s="19" t="str">
        <f> IF(ISBLANK(B284), "", COUNTIF(Volunteer_Import!G284, "*Friday*"))</f>
        <v/>
      </c>
      <c r="R284" s="19" t="str">
        <f> IF(ISBLANK(B284), "", COUNTIF(Volunteer_Import!G284, "*Saturday*"))</f>
        <v/>
      </c>
      <c r="S284" s="19" t="str">
        <f> IF(ISBLANK(B284), "", COUNTIF(Volunteer_Import!G284, "*Sunday*"))</f>
        <v/>
      </c>
      <c r="T284" s="1" t="str">
        <f> IF(ISBLANK(B284), "", COUNTIF(Volunteer_Import!H284, "*6am - 8am*"))</f>
        <v/>
      </c>
      <c r="U284" s="19" t="str">
        <f> IF(ISBLANK(B284), "", COUNTIF(Volunteer_Import!H284, "*8am - 12pm*"))</f>
        <v/>
      </c>
      <c r="V284" s="19" t="str">
        <f> IF(ISBLANK(B284), "", COUNTIF(Volunteer_Import!H284, "*12pm - 3pm*"))</f>
        <v/>
      </c>
      <c r="W284" s="19" t="str">
        <f> IF(ISBLANK(B284), "", COUNTIF(Volunteer_Import!H284, "*3pm - 6pm*"))</f>
        <v/>
      </c>
      <c r="X284" s="19" t="str">
        <f> IF(ISBLANK(B284), "", COUNTIF(Volunteer_Import!H284, "*6pm - 9pm*"))</f>
        <v/>
      </c>
      <c r="Y284" s="19" t="str">
        <f> IF(ISBLANK(B284), "", COUNTIF(Volunteer_Import!H284, "*9pm - 11pm*"))</f>
        <v/>
      </c>
    </row>
    <row r="285">
      <c r="A285" s="1" t="str">
        <f t="array" ref="A285">IF(ISBLANK(B285), "", concatenate("V", ROW()))</f>
        <v/>
      </c>
      <c r="B285" s="1" t="str">
        <f>IFERROR(__xludf.DUMMYFUNCTION(" QUERY(Volunteer_Import!A285:H285, ""Select B"")"),"")</f>
        <v/>
      </c>
      <c r="C285" s="1" t="str">
        <f>IFERROR(__xludf.DUMMYFUNCTION(" IF(ISBLANK(B285), """", QUERY(Volunteer_Import!B285:I285, ""Select C""))"),"")</f>
        <v/>
      </c>
      <c r="D285" s="1" t="str">
        <f>IFERROR(__xludf.DUMMYFUNCTION(" IF(ISBLANK(B285), """", QUERY(Volunteer_Import!B285:I285, ""Select D""))"),"")</f>
        <v/>
      </c>
      <c r="E285" s="1" t="str">
        <f>IFERROR(__xludf.DUMMYFUNCTION(" IF(ISBLANK(B285), """", QUERY(Volunteer_Import!B285:I285, ""Select E""))"),"")</f>
        <v/>
      </c>
      <c r="F285" s="9" t="str">
        <f> IF(ISBLANK(B285), "", COUNTIF(Volunteer_Import!F285, "*Central Berkeley Trader Joe’s*"))</f>
        <v/>
      </c>
      <c r="G285" s="1" t="str">
        <f> IF(ISBLANK(B285), "", COUNTIF(Volunteer_Import!F285, "*North Berkeley Safeway*"))</f>
        <v/>
      </c>
      <c r="H285" s="1" t="str">
        <f> IF(ISBLANK(B285), "", COUNTIF(Volunteer_Import!F285, "*North Berkeley Trader Joe’s*"))</f>
        <v/>
      </c>
      <c r="I285" s="9" t="str">
        <f> IF(ISBLANK(B285), "", COUNTIF(Volunteer_Import!F285, "*South Berkeley Berkeley Bowl*"))</f>
        <v/>
      </c>
      <c r="J285" s="1" t="str">
        <f> IF(ISBLANK(B285), "", COUNTIF(Volunteer_Import!F285, "*South Berkeley/Oakland Safeway*"))</f>
        <v/>
      </c>
      <c r="K285" s="1" t="str">
        <f> IF(ISBLANK(B285), "", COUNTIF(Volunteer_Import!F285, "*Southwest Berkeley Berkeley Bowl*"))</f>
        <v/>
      </c>
      <c r="L285" s="1" t="str">
        <f> IF(ISBLANK(B285), "", COUNTIF(Volunteer_Import!F285, "*Other (open to local stores unlisted above)*"))</f>
        <v/>
      </c>
      <c r="M285" s="19" t="str">
        <f> IF(ISBLANK(B285), "", COUNTIF(Volunteer_Import!G285, "*Monday*"))</f>
        <v/>
      </c>
      <c r="N285" s="19" t="str">
        <f> IF(ISBLANK(B285), "", COUNTIF(Volunteer_Import!G285, "*Tuesday*"))</f>
        <v/>
      </c>
      <c r="O285" s="19" t="str">
        <f> IF(ISBLANK(B285), "", COUNTIF(Volunteer_Import!G285, "*Wednesday*"))</f>
        <v/>
      </c>
      <c r="P285" s="19" t="str">
        <f> IF(ISBLANK(B285), "", COUNTIF(Volunteer_Import!G285, "*Thursday*"))</f>
        <v/>
      </c>
      <c r="Q285" s="19" t="str">
        <f> IF(ISBLANK(B285), "", COUNTIF(Volunteer_Import!G285, "*Friday*"))</f>
        <v/>
      </c>
      <c r="R285" s="19" t="str">
        <f> IF(ISBLANK(B285), "", COUNTIF(Volunteer_Import!G285, "*Saturday*"))</f>
        <v/>
      </c>
      <c r="S285" s="19" t="str">
        <f> IF(ISBLANK(B285), "", COUNTIF(Volunteer_Import!G285, "*Sunday*"))</f>
        <v/>
      </c>
      <c r="T285" s="1" t="str">
        <f> IF(ISBLANK(B285), "", COUNTIF(Volunteer_Import!H285, "*6am - 8am*"))</f>
        <v/>
      </c>
      <c r="U285" s="19" t="str">
        <f> IF(ISBLANK(B285), "", COUNTIF(Volunteer_Import!H285, "*8am - 12pm*"))</f>
        <v/>
      </c>
      <c r="V285" s="19" t="str">
        <f> IF(ISBLANK(B285), "", COUNTIF(Volunteer_Import!H285, "*12pm - 3pm*"))</f>
        <v/>
      </c>
      <c r="W285" s="19" t="str">
        <f> IF(ISBLANK(B285), "", COUNTIF(Volunteer_Import!H285, "*3pm - 6pm*"))</f>
        <v/>
      </c>
      <c r="X285" s="19" t="str">
        <f> IF(ISBLANK(B285), "", COUNTIF(Volunteer_Import!H285, "*6pm - 9pm*"))</f>
        <v/>
      </c>
      <c r="Y285" s="19" t="str">
        <f> IF(ISBLANK(B285), "", COUNTIF(Volunteer_Import!H285, "*9pm - 11pm*"))</f>
        <v/>
      </c>
    </row>
    <row r="286">
      <c r="A286" s="1" t="str">
        <f t="array" ref="A286">IF(ISBLANK(B286), "", concatenate("V", ROW()))</f>
        <v/>
      </c>
      <c r="B286" s="1" t="str">
        <f>IFERROR(__xludf.DUMMYFUNCTION(" QUERY(Volunteer_Import!A286:H286, ""Select B"")"),"")</f>
        <v/>
      </c>
      <c r="C286" s="1" t="str">
        <f>IFERROR(__xludf.DUMMYFUNCTION(" IF(ISBLANK(B286), """", QUERY(Volunteer_Import!B286:I286, ""Select C""))"),"")</f>
        <v/>
      </c>
      <c r="D286" s="1" t="str">
        <f>IFERROR(__xludf.DUMMYFUNCTION(" IF(ISBLANK(B286), """", QUERY(Volunteer_Import!B286:I286, ""Select D""))"),"")</f>
        <v/>
      </c>
      <c r="E286" s="1" t="str">
        <f>IFERROR(__xludf.DUMMYFUNCTION(" IF(ISBLANK(B286), """", QUERY(Volunteer_Import!B286:I286, ""Select E""))"),"")</f>
        <v/>
      </c>
      <c r="F286" s="9" t="str">
        <f> IF(ISBLANK(B286), "", COUNTIF(Volunteer_Import!F286, "*Central Berkeley Trader Joe’s*"))</f>
        <v/>
      </c>
      <c r="G286" s="1" t="str">
        <f> IF(ISBLANK(B286), "", COUNTIF(Volunteer_Import!F286, "*North Berkeley Safeway*"))</f>
        <v/>
      </c>
      <c r="H286" s="1" t="str">
        <f> IF(ISBLANK(B286), "", COUNTIF(Volunteer_Import!F286, "*North Berkeley Trader Joe’s*"))</f>
        <v/>
      </c>
      <c r="I286" s="9" t="str">
        <f> IF(ISBLANK(B286), "", COUNTIF(Volunteer_Import!F286, "*South Berkeley Berkeley Bowl*"))</f>
        <v/>
      </c>
      <c r="J286" s="1" t="str">
        <f> IF(ISBLANK(B286), "", COUNTIF(Volunteer_Import!F286, "*South Berkeley/Oakland Safeway*"))</f>
        <v/>
      </c>
      <c r="K286" s="1" t="str">
        <f> IF(ISBLANK(B286), "", COUNTIF(Volunteer_Import!F286, "*Southwest Berkeley Berkeley Bowl*"))</f>
        <v/>
      </c>
      <c r="L286" s="1" t="str">
        <f> IF(ISBLANK(B286), "", COUNTIF(Volunteer_Import!F286, "*Other (open to local stores unlisted above)*"))</f>
        <v/>
      </c>
      <c r="M286" s="19" t="str">
        <f> IF(ISBLANK(B286), "", COUNTIF(Volunteer_Import!G286, "*Monday*"))</f>
        <v/>
      </c>
      <c r="N286" s="19" t="str">
        <f> IF(ISBLANK(B286), "", COUNTIF(Volunteer_Import!G286, "*Tuesday*"))</f>
        <v/>
      </c>
      <c r="O286" s="19" t="str">
        <f> IF(ISBLANK(B286), "", COUNTIF(Volunteer_Import!G286, "*Wednesday*"))</f>
        <v/>
      </c>
      <c r="P286" s="19" t="str">
        <f> IF(ISBLANK(B286), "", COUNTIF(Volunteer_Import!G286, "*Thursday*"))</f>
        <v/>
      </c>
      <c r="Q286" s="19" t="str">
        <f> IF(ISBLANK(B286), "", COUNTIF(Volunteer_Import!G286, "*Friday*"))</f>
        <v/>
      </c>
      <c r="R286" s="19" t="str">
        <f> IF(ISBLANK(B286), "", COUNTIF(Volunteer_Import!G286, "*Saturday*"))</f>
        <v/>
      </c>
      <c r="S286" s="19" t="str">
        <f> IF(ISBLANK(B286), "", COUNTIF(Volunteer_Import!G286, "*Sunday*"))</f>
        <v/>
      </c>
      <c r="T286" s="1" t="str">
        <f> IF(ISBLANK(B286), "", COUNTIF(Volunteer_Import!H286, "*6am - 8am*"))</f>
        <v/>
      </c>
      <c r="U286" s="19" t="str">
        <f> IF(ISBLANK(B286), "", COUNTIF(Volunteer_Import!H286, "*8am - 12pm*"))</f>
        <v/>
      </c>
      <c r="V286" s="19" t="str">
        <f> IF(ISBLANK(B286), "", COUNTIF(Volunteer_Import!H286, "*12pm - 3pm*"))</f>
        <v/>
      </c>
      <c r="W286" s="19" t="str">
        <f> IF(ISBLANK(B286), "", COUNTIF(Volunteer_Import!H286, "*3pm - 6pm*"))</f>
        <v/>
      </c>
      <c r="X286" s="19" t="str">
        <f> IF(ISBLANK(B286), "", COUNTIF(Volunteer_Import!H286, "*6pm - 9pm*"))</f>
        <v/>
      </c>
      <c r="Y286" s="19" t="str">
        <f> IF(ISBLANK(B286), "", COUNTIF(Volunteer_Import!H286, "*9pm - 11pm*"))</f>
        <v/>
      </c>
    </row>
    <row r="287">
      <c r="A287" s="1" t="str">
        <f t="array" ref="A287">IF(ISBLANK(B287), "", concatenate("V", ROW()))</f>
        <v/>
      </c>
      <c r="B287" s="1" t="str">
        <f>IFERROR(__xludf.DUMMYFUNCTION(" QUERY(Volunteer_Import!A287:H287, ""Select B"")"),"")</f>
        <v/>
      </c>
      <c r="C287" s="1" t="str">
        <f>IFERROR(__xludf.DUMMYFUNCTION(" IF(ISBLANK(B287), """", QUERY(Volunteer_Import!B287:I287, ""Select C""))"),"")</f>
        <v/>
      </c>
      <c r="D287" s="1" t="str">
        <f>IFERROR(__xludf.DUMMYFUNCTION(" IF(ISBLANK(B287), """", QUERY(Volunteer_Import!B287:I287, ""Select D""))"),"")</f>
        <v/>
      </c>
      <c r="E287" s="1" t="str">
        <f>IFERROR(__xludf.DUMMYFUNCTION(" IF(ISBLANK(B287), """", QUERY(Volunteer_Import!B287:I287, ""Select E""))"),"")</f>
        <v/>
      </c>
      <c r="F287" s="9" t="str">
        <f> IF(ISBLANK(B287), "", COUNTIF(Volunteer_Import!F287, "*Central Berkeley Trader Joe’s*"))</f>
        <v/>
      </c>
      <c r="G287" s="1" t="str">
        <f> IF(ISBLANK(B287), "", COUNTIF(Volunteer_Import!F287, "*North Berkeley Safeway*"))</f>
        <v/>
      </c>
      <c r="H287" s="1" t="str">
        <f> IF(ISBLANK(B287), "", COUNTIF(Volunteer_Import!F287, "*North Berkeley Trader Joe’s*"))</f>
        <v/>
      </c>
      <c r="I287" s="9" t="str">
        <f> IF(ISBLANK(B287), "", COUNTIF(Volunteer_Import!F287, "*South Berkeley Berkeley Bowl*"))</f>
        <v/>
      </c>
      <c r="J287" s="1" t="str">
        <f> IF(ISBLANK(B287), "", COUNTIF(Volunteer_Import!F287, "*South Berkeley/Oakland Safeway*"))</f>
        <v/>
      </c>
      <c r="K287" s="1" t="str">
        <f> IF(ISBLANK(B287), "", COUNTIF(Volunteer_Import!F287, "*Southwest Berkeley Berkeley Bowl*"))</f>
        <v/>
      </c>
      <c r="L287" s="1" t="str">
        <f> IF(ISBLANK(B287), "", COUNTIF(Volunteer_Import!F287, "*Other (open to local stores unlisted above)*"))</f>
        <v/>
      </c>
      <c r="M287" s="19" t="str">
        <f> IF(ISBLANK(B287), "", COUNTIF(Volunteer_Import!G287, "*Monday*"))</f>
        <v/>
      </c>
      <c r="N287" s="19" t="str">
        <f> IF(ISBLANK(B287), "", COUNTIF(Volunteer_Import!G287, "*Tuesday*"))</f>
        <v/>
      </c>
      <c r="O287" s="19" t="str">
        <f> IF(ISBLANK(B287), "", COUNTIF(Volunteer_Import!G287, "*Wednesday*"))</f>
        <v/>
      </c>
      <c r="P287" s="19" t="str">
        <f> IF(ISBLANK(B287), "", COUNTIF(Volunteer_Import!G287, "*Thursday*"))</f>
        <v/>
      </c>
      <c r="Q287" s="19" t="str">
        <f> IF(ISBLANK(B287), "", COUNTIF(Volunteer_Import!G287, "*Friday*"))</f>
        <v/>
      </c>
      <c r="R287" s="19" t="str">
        <f> IF(ISBLANK(B287), "", COUNTIF(Volunteer_Import!G287, "*Saturday*"))</f>
        <v/>
      </c>
      <c r="S287" s="19" t="str">
        <f> IF(ISBLANK(B287), "", COUNTIF(Volunteer_Import!G287, "*Sunday*"))</f>
        <v/>
      </c>
      <c r="T287" s="1" t="str">
        <f> IF(ISBLANK(B287), "", COUNTIF(Volunteer_Import!H287, "*6am - 8am*"))</f>
        <v/>
      </c>
      <c r="U287" s="19" t="str">
        <f> IF(ISBLANK(B287), "", COUNTIF(Volunteer_Import!H287, "*8am - 12pm*"))</f>
        <v/>
      </c>
      <c r="V287" s="19" t="str">
        <f> IF(ISBLANK(B287), "", COUNTIF(Volunteer_Import!H287, "*12pm - 3pm*"))</f>
        <v/>
      </c>
      <c r="W287" s="19" t="str">
        <f> IF(ISBLANK(B287), "", COUNTIF(Volunteer_Import!H287, "*3pm - 6pm*"))</f>
        <v/>
      </c>
      <c r="X287" s="19" t="str">
        <f> IF(ISBLANK(B287), "", COUNTIF(Volunteer_Import!H287, "*6pm - 9pm*"))</f>
        <v/>
      </c>
      <c r="Y287" s="19" t="str">
        <f> IF(ISBLANK(B287), "", COUNTIF(Volunteer_Import!H287, "*9pm - 11pm*"))</f>
        <v/>
      </c>
    </row>
    <row r="288">
      <c r="A288" s="1" t="str">
        <f t="array" ref="A288">IF(ISBLANK(B288), "", concatenate("V", ROW()))</f>
        <v/>
      </c>
      <c r="B288" s="1" t="str">
        <f>IFERROR(__xludf.DUMMYFUNCTION(" QUERY(Volunteer_Import!A288:H288, ""Select B"")"),"")</f>
        <v/>
      </c>
      <c r="C288" s="1" t="str">
        <f>IFERROR(__xludf.DUMMYFUNCTION(" IF(ISBLANK(B288), """", QUERY(Volunteer_Import!B288:I288, ""Select C""))"),"")</f>
        <v/>
      </c>
      <c r="D288" s="1" t="str">
        <f>IFERROR(__xludf.DUMMYFUNCTION(" IF(ISBLANK(B288), """", QUERY(Volunteer_Import!B288:I288, ""Select D""))"),"")</f>
        <v/>
      </c>
      <c r="E288" s="1" t="str">
        <f>IFERROR(__xludf.DUMMYFUNCTION(" IF(ISBLANK(B288), """", QUERY(Volunteer_Import!B288:I288, ""Select E""))"),"")</f>
        <v/>
      </c>
      <c r="F288" s="9" t="str">
        <f> IF(ISBLANK(B288), "", COUNTIF(Volunteer_Import!F288, "*Central Berkeley Trader Joe’s*"))</f>
        <v/>
      </c>
      <c r="G288" s="1" t="str">
        <f> IF(ISBLANK(B288), "", COUNTIF(Volunteer_Import!F288, "*North Berkeley Safeway*"))</f>
        <v/>
      </c>
      <c r="H288" s="1" t="str">
        <f> IF(ISBLANK(B288), "", COUNTIF(Volunteer_Import!F288, "*North Berkeley Trader Joe’s*"))</f>
        <v/>
      </c>
      <c r="I288" s="9" t="str">
        <f> IF(ISBLANK(B288), "", COUNTIF(Volunteer_Import!F288, "*South Berkeley Berkeley Bowl*"))</f>
        <v/>
      </c>
      <c r="J288" s="1" t="str">
        <f> IF(ISBLANK(B288), "", COUNTIF(Volunteer_Import!F288, "*South Berkeley/Oakland Safeway*"))</f>
        <v/>
      </c>
      <c r="K288" s="1" t="str">
        <f> IF(ISBLANK(B288), "", COUNTIF(Volunteer_Import!F288, "*Southwest Berkeley Berkeley Bowl*"))</f>
        <v/>
      </c>
      <c r="L288" s="1" t="str">
        <f> IF(ISBLANK(B288), "", COUNTIF(Volunteer_Import!F288, "*Other (open to local stores unlisted above)*"))</f>
        <v/>
      </c>
      <c r="M288" s="19" t="str">
        <f> IF(ISBLANK(B288), "", COUNTIF(Volunteer_Import!G288, "*Monday*"))</f>
        <v/>
      </c>
      <c r="N288" s="19" t="str">
        <f> IF(ISBLANK(B288), "", COUNTIF(Volunteer_Import!G288, "*Tuesday*"))</f>
        <v/>
      </c>
      <c r="O288" s="19" t="str">
        <f> IF(ISBLANK(B288), "", COUNTIF(Volunteer_Import!G288, "*Wednesday*"))</f>
        <v/>
      </c>
      <c r="P288" s="19" t="str">
        <f> IF(ISBLANK(B288), "", COUNTIF(Volunteer_Import!G288, "*Thursday*"))</f>
        <v/>
      </c>
      <c r="Q288" s="19" t="str">
        <f> IF(ISBLANK(B288), "", COUNTIF(Volunteer_Import!G288, "*Friday*"))</f>
        <v/>
      </c>
      <c r="R288" s="19" t="str">
        <f> IF(ISBLANK(B288), "", COUNTIF(Volunteer_Import!G288, "*Saturday*"))</f>
        <v/>
      </c>
      <c r="S288" s="19" t="str">
        <f> IF(ISBLANK(B288), "", COUNTIF(Volunteer_Import!G288, "*Sunday*"))</f>
        <v/>
      </c>
      <c r="T288" s="1" t="str">
        <f> IF(ISBLANK(B288), "", COUNTIF(Volunteer_Import!H288, "*6am - 8am*"))</f>
        <v/>
      </c>
      <c r="U288" s="19" t="str">
        <f> IF(ISBLANK(B288), "", COUNTIF(Volunteer_Import!H288, "*8am - 12pm*"))</f>
        <v/>
      </c>
      <c r="V288" s="19" t="str">
        <f> IF(ISBLANK(B288), "", COUNTIF(Volunteer_Import!H288, "*12pm - 3pm*"))</f>
        <v/>
      </c>
      <c r="W288" s="19" t="str">
        <f> IF(ISBLANK(B288), "", COUNTIF(Volunteer_Import!H288, "*3pm - 6pm*"))</f>
        <v/>
      </c>
      <c r="X288" s="19" t="str">
        <f> IF(ISBLANK(B288), "", COUNTIF(Volunteer_Import!H288, "*6pm - 9pm*"))</f>
        <v/>
      </c>
      <c r="Y288" s="19" t="str">
        <f> IF(ISBLANK(B288), "", COUNTIF(Volunteer_Import!H288, "*9pm - 11pm*"))</f>
        <v/>
      </c>
    </row>
    <row r="289">
      <c r="A289" s="1" t="str">
        <f t="array" ref="A289">IF(ISBLANK(B289), "", concatenate("V", ROW()))</f>
        <v/>
      </c>
      <c r="B289" s="1" t="str">
        <f>IFERROR(__xludf.DUMMYFUNCTION(" QUERY(Volunteer_Import!A289:H289, ""Select B"")"),"")</f>
        <v/>
      </c>
      <c r="C289" s="1" t="str">
        <f>IFERROR(__xludf.DUMMYFUNCTION(" IF(ISBLANK(B289), """", QUERY(Volunteer_Import!B289:I289, ""Select C""))"),"")</f>
        <v/>
      </c>
      <c r="D289" s="1" t="str">
        <f>IFERROR(__xludf.DUMMYFUNCTION(" IF(ISBLANK(B289), """", QUERY(Volunteer_Import!B289:I289, ""Select D""))"),"")</f>
        <v/>
      </c>
      <c r="E289" s="1" t="str">
        <f>IFERROR(__xludf.DUMMYFUNCTION(" IF(ISBLANK(B289), """", QUERY(Volunteer_Import!B289:I289, ""Select E""))"),"")</f>
        <v/>
      </c>
      <c r="F289" s="9" t="str">
        <f> IF(ISBLANK(B289), "", COUNTIF(Volunteer_Import!F289, "*Central Berkeley Trader Joe’s*"))</f>
        <v/>
      </c>
      <c r="G289" s="1" t="str">
        <f> IF(ISBLANK(B289), "", COUNTIF(Volunteer_Import!F289, "*North Berkeley Safeway*"))</f>
        <v/>
      </c>
      <c r="H289" s="1" t="str">
        <f> IF(ISBLANK(B289), "", COUNTIF(Volunteer_Import!F289, "*North Berkeley Trader Joe’s*"))</f>
        <v/>
      </c>
      <c r="I289" s="9" t="str">
        <f> IF(ISBLANK(B289), "", COUNTIF(Volunteer_Import!F289, "*South Berkeley Berkeley Bowl*"))</f>
        <v/>
      </c>
      <c r="J289" s="1" t="str">
        <f> IF(ISBLANK(B289), "", COUNTIF(Volunteer_Import!F289, "*South Berkeley/Oakland Safeway*"))</f>
        <v/>
      </c>
      <c r="K289" s="1" t="str">
        <f> IF(ISBLANK(B289), "", COUNTIF(Volunteer_Import!F289, "*Southwest Berkeley Berkeley Bowl*"))</f>
        <v/>
      </c>
      <c r="L289" s="1" t="str">
        <f> IF(ISBLANK(B289), "", COUNTIF(Volunteer_Import!F289, "*Other (open to local stores unlisted above)*"))</f>
        <v/>
      </c>
      <c r="M289" s="19" t="str">
        <f> IF(ISBLANK(B289), "", COUNTIF(Volunteer_Import!G289, "*Monday*"))</f>
        <v/>
      </c>
      <c r="N289" s="19" t="str">
        <f> IF(ISBLANK(B289), "", COUNTIF(Volunteer_Import!G289, "*Tuesday*"))</f>
        <v/>
      </c>
      <c r="O289" s="19" t="str">
        <f> IF(ISBLANK(B289), "", COUNTIF(Volunteer_Import!G289, "*Wednesday*"))</f>
        <v/>
      </c>
      <c r="P289" s="19" t="str">
        <f> IF(ISBLANK(B289), "", COUNTIF(Volunteer_Import!G289, "*Thursday*"))</f>
        <v/>
      </c>
      <c r="Q289" s="19" t="str">
        <f> IF(ISBLANK(B289), "", COUNTIF(Volunteer_Import!G289, "*Friday*"))</f>
        <v/>
      </c>
      <c r="R289" s="19" t="str">
        <f> IF(ISBLANK(B289), "", COUNTIF(Volunteer_Import!G289, "*Saturday*"))</f>
        <v/>
      </c>
      <c r="S289" s="19" t="str">
        <f> IF(ISBLANK(B289), "", COUNTIF(Volunteer_Import!G289, "*Sunday*"))</f>
        <v/>
      </c>
      <c r="T289" s="1" t="str">
        <f> IF(ISBLANK(B289), "", COUNTIF(Volunteer_Import!H289, "*6am - 8am*"))</f>
        <v/>
      </c>
      <c r="U289" s="19" t="str">
        <f> IF(ISBLANK(B289), "", COUNTIF(Volunteer_Import!H289, "*8am - 12pm*"))</f>
        <v/>
      </c>
      <c r="V289" s="19" t="str">
        <f> IF(ISBLANK(B289), "", COUNTIF(Volunteer_Import!H289, "*12pm - 3pm*"))</f>
        <v/>
      </c>
      <c r="W289" s="19" t="str">
        <f> IF(ISBLANK(B289), "", COUNTIF(Volunteer_Import!H289, "*3pm - 6pm*"))</f>
        <v/>
      </c>
      <c r="X289" s="19" t="str">
        <f> IF(ISBLANK(B289), "", COUNTIF(Volunteer_Import!H289, "*6pm - 9pm*"))</f>
        <v/>
      </c>
      <c r="Y289" s="19" t="str">
        <f> IF(ISBLANK(B289), "", COUNTIF(Volunteer_Import!H289, "*9pm - 11pm*"))</f>
        <v/>
      </c>
    </row>
    <row r="290">
      <c r="A290" s="1" t="str">
        <f t="array" ref="A290">IF(ISBLANK(B290), "", concatenate("V", ROW()))</f>
        <v/>
      </c>
      <c r="B290" s="1" t="str">
        <f>IFERROR(__xludf.DUMMYFUNCTION(" QUERY(Volunteer_Import!A290:H290, ""Select B"")"),"")</f>
        <v/>
      </c>
      <c r="C290" s="1" t="str">
        <f>IFERROR(__xludf.DUMMYFUNCTION(" IF(ISBLANK(B290), """", QUERY(Volunteer_Import!B290:I290, ""Select C""))"),"")</f>
        <v/>
      </c>
      <c r="D290" s="1" t="str">
        <f>IFERROR(__xludf.DUMMYFUNCTION(" IF(ISBLANK(B290), """", QUERY(Volunteer_Import!B290:I290, ""Select D""))"),"")</f>
        <v/>
      </c>
      <c r="E290" s="1" t="str">
        <f>IFERROR(__xludf.DUMMYFUNCTION(" IF(ISBLANK(B290), """", QUERY(Volunteer_Import!B290:I290, ""Select E""))"),"")</f>
        <v/>
      </c>
      <c r="F290" s="9" t="str">
        <f> IF(ISBLANK(B290), "", COUNTIF(Volunteer_Import!F290, "*Central Berkeley Trader Joe’s*"))</f>
        <v/>
      </c>
      <c r="G290" s="1" t="str">
        <f> IF(ISBLANK(B290), "", COUNTIF(Volunteer_Import!F290, "*North Berkeley Safeway*"))</f>
        <v/>
      </c>
      <c r="H290" s="1" t="str">
        <f> IF(ISBLANK(B290), "", COUNTIF(Volunteer_Import!F290, "*North Berkeley Trader Joe’s*"))</f>
        <v/>
      </c>
      <c r="I290" s="9" t="str">
        <f> IF(ISBLANK(B290), "", COUNTIF(Volunteer_Import!F290, "*South Berkeley Berkeley Bowl*"))</f>
        <v/>
      </c>
      <c r="J290" s="1" t="str">
        <f> IF(ISBLANK(B290), "", COUNTIF(Volunteer_Import!F290, "*South Berkeley/Oakland Safeway*"))</f>
        <v/>
      </c>
      <c r="K290" s="1" t="str">
        <f> IF(ISBLANK(B290), "", COUNTIF(Volunteer_Import!F290, "*Southwest Berkeley Berkeley Bowl*"))</f>
        <v/>
      </c>
      <c r="L290" s="1" t="str">
        <f> IF(ISBLANK(B290), "", COUNTIF(Volunteer_Import!F290, "*Other (open to local stores unlisted above)*"))</f>
        <v/>
      </c>
      <c r="M290" s="19" t="str">
        <f> IF(ISBLANK(B290), "", COUNTIF(Volunteer_Import!G290, "*Monday*"))</f>
        <v/>
      </c>
      <c r="N290" s="19" t="str">
        <f> IF(ISBLANK(B290), "", COUNTIF(Volunteer_Import!G290, "*Tuesday*"))</f>
        <v/>
      </c>
      <c r="O290" s="19" t="str">
        <f> IF(ISBLANK(B290), "", COUNTIF(Volunteer_Import!G290, "*Wednesday*"))</f>
        <v/>
      </c>
      <c r="P290" s="19" t="str">
        <f> IF(ISBLANK(B290), "", COUNTIF(Volunteer_Import!G290, "*Thursday*"))</f>
        <v/>
      </c>
      <c r="Q290" s="19" t="str">
        <f> IF(ISBLANK(B290), "", COUNTIF(Volunteer_Import!G290, "*Friday*"))</f>
        <v/>
      </c>
      <c r="R290" s="19" t="str">
        <f> IF(ISBLANK(B290), "", COUNTIF(Volunteer_Import!G290, "*Saturday*"))</f>
        <v/>
      </c>
      <c r="S290" s="19" t="str">
        <f> IF(ISBLANK(B290), "", COUNTIF(Volunteer_Import!G290, "*Sunday*"))</f>
        <v/>
      </c>
      <c r="T290" s="1" t="str">
        <f> IF(ISBLANK(B290), "", COUNTIF(Volunteer_Import!H290, "*6am - 8am*"))</f>
        <v/>
      </c>
      <c r="U290" s="19" t="str">
        <f> IF(ISBLANK(B290), "", COUNTIF(Volunteer_Import!H290, "*8am - 12pm*"))</f>
        <v/>
      </c>
      <c r="V290" s="19" t="str">
        <f> IF(ISBLANK(B290), "", COUNTIF(Volunteer_Import!H290, "*12pm - 3pm*"))</f>
        <v/>
      </c>
      <c r="W290" s="19" t="str">
        <f> IF(ISBLANK(B290), "", COUNTIF(Volunteer_Import!H290, "*3pm - 6pm*"))</f>
        <v/>
      </c>
      <c r="X290" s="19" t="str">
        <f> IF(ISBLANK(B290), "", COUNTIF(Volunteer_Import!H290, "*6pm - 9pm*"))</f>
        <v/>
      </c>
      <c r="Y290" s="19" t="str">
        <f> IF(ISBLANK(B290), "", COUNTIF(Volunteer_Import!H290, "*9pm - 11pm*"))</f>
        <v/>
      </c>
    </row>
    <row r="291">
      <c r="A291" s="1" t="str">
        <f t="array" ref="A291">IF(ISBLANK(B291), "", concatenate("V", ROW()))</f>
        <v/>
      </c>
      <c r="B291" s="1" t="str">
        <f>IFERROR(__xludf.DUMMYFUNCTION(" QUERY(Volunteer_Import!A291:H291, ""Select B"")"),"")</f>
        <v/>
      </c>
      <c r="C291" s="1" t="str">
        <f>IFERROR(__xludf.DUMMYFUNCTION(" IF(ISBLANK(B291), """", QUERY(Volunteer_Import!B291:I291, ""Select C""))"),"")</f>
        <v/>
      </c>
      <c r="D291" s="1" t="str">
        <f>IFERROR(__xludf.DUMMYFUNCTION(" IF(ISBLANK(B291), """", QUERY(Volunteer_Import!B291:I291, ""Select D""))"),"")</f>
        <v/>
      </c>
      <c r="E291" s="1" t="str">
        <f>IFERROR(__xludf.DUMMYFUNCTION(" IF(ISBLANK(B291), """", QUERY(Volunteer_Import!B291:I291, ""Select E""))"),"")</f>
        <v/>
      </c>
      <c r="F291" s="9" t="str">
        <f> IF(ISBLANK(B291), "", COUNTIF(Volunteer_Import!F291, "*Central Berkeley Trader Joe’s*"))</f>
        <v/>
      </c>
      <c r="G291" s="1" t="str">
        <f> IF(ISBLANK(B291), "", COUNTIF(Volunteer_Import!F291, "*North Berkeley Safeway*"))</f>
        <v/>
      </c>
      <c r="H291" s="1" t="str">
        <f> IF(ISBLANK(B291), "", COUNTIF(Volunteer_Import!F291, "*North Berkeley Trader Joe’s*"))</f>
        <v/>
      </c>
      <c r="I291" s="9" t="str">
        <f> IF(ISBLANK(B291), "", COUNTIF(Volunteer_Import!F291, "*South Berkeley Berkeley Bowl*"))</f>
        <v/>
      </c>
      <c r="J291" s="1" t="str">
        <f> IF(ISBLANK(B291), "", COUNTIF(Volunteer_Import!F291, "*South Berkeley/Oakland Safeway*"))</f>
        <v/>
      </c>
      <c r="K291" s="1" t="str">
        <f> IF(ISBLANK(B291), "", COUNTIF(Volunteer_Import!F291, "*Southwest Berkeley Berkeley Bowl*"))</f>
        <v/>
      </c>
      <c r="L291" s="1" t="str">
        <f> IF(ISBLANK(B291), "", COUNTIF(Volunteer_Import!F291, "*Other (open to local stores unlisted above)*"))</f>
        <v/>
      </c>
      <c r="M291" s="19" t="str">
        <f> IF(ISBLANK(B291), "", COUNTIF(Volunteer_Import!G291, "*Monday*"))</f>
        <v/>
      </c>
      <c r="N291" s="19" t="str">
        <f> IF(ISBLANK(B291), "", COUNTIF(Volunteer_Import!G291, "*Tuesday*"))</f>
        <v/>
      </c>
      <c r="O291" s="19" t="str">
        <f> IF(ISBLANK(B291), "", COUNTIF(Volunteer_Import!G291, "*Wednesday*"))</f>
        <v/>
      </c>
      <c r="P291" s="19" t="str">
        <f> IF(ISBLANK(B291), "", COUNTIF(Volunteer_Import!G291, "*Thursday*"))</f>
        <v/>
      </c>
      <c r="Q291" s="19" t="str">
        <f> IF(ISBLANK(B291), "", COUNTIF(Volunteer_Import!G291, "*Friday*"))</f>
        <v/>
      </c>
      <c r="R291" s="19" t="str">
        <f> IF(ISBLANK(B291), "", COUNTIF(Volunteer_Import!G291, "*Saturday*"))</f>
        <v/>
      </c>
      <c r="S291" s="19" t="str">
        <f> IF(ISBLANK(B291), "", COUNTIF(Volunteer_Import!G291, "*Sunday*"))</f>
        <v/>
      </c>
      <c r="T291" s="1" t="str">
        <f> IF(ISBLANK(B291), "", COUNTIF(Volunteer_Import!H291, "*6am - 8am*"))</f>
        <v/>
      </c>
      <c r="U291" s="19" t="str">
        <f> IF(ISBLANK(B291), "", COUNTIF(Volunteer_Import!H291, "*8am - 12pm*"))</f>
        <v/>
      </c>
      <c r="V291" s="19" t="str">
        <f> IF(ISBLANK(B291), "", COUNTIF(Volunteer_Import!H291, "*12pm - 3pm*"))</f>
        <v/>
      </c>
      <c r="W291" s="19" t="str">
        <f> IF(ISBLANK(B291), "", COUNTIF(Volunteer_Import!H291, "*3pm - 6pm*"))</f>
        <v/>
      </c>
      <c r="X291" s="19" t="str">
        <f> IF(ISBLANK(B291), "", COUNTIF(Volunteer_Import!H291, "*6pm - 9pm*"))</f>
        <v/>
      </c>
      <c r="Y291" s="19" t="str">
        <f> IF(ISBLANK(B291), "", COUNTIF(Volunteer_Import!H291, "*9pm - 11pm*"))</f>
        <v/>
      </c>
    </row>
    <row r="292">
      <c r="A292" s="1" t="str">
        <f t="array" ref="A292">IF(ISBLANK(B292), "", concatenate("V", ROW()))</f>
        <v/>
      </c>
      <c r="B292" s="1" t="str">
        <f>IFERROR(__xludf.DUMMYFUNCTION(" QUERY(Volunteer_Import!A292:H292, ""Select B"")"),"")</f>
        <v/>
      </c>
      <c r="C292" s="1" t="str">
        <f>IFERROR(__xludf.DUMMYFUNCTION(" IF(ISBLANK(B292), """", QUERY(Volunteer_Import!B292:I292, ""Select C""))"),"")</f>
        <v/>
      </c>
      <c r="D292" s="1" t="str">
        <f>IFERROR(__xludf.DUMMYFUNCTION(" IF(ISBLANK(B292), """", QUERY(Volunteer_Import!B292:I292, ""Select D""))"),"")</f>
        <v/>
      </c>
      <c r="E292" s="1" t="str">
        <f>IFERROR(__xludf.DUMMYFUNCTION(" IF(ISBLANK(B292), """", QUERY(Volunteer_Import!B292:I292, ""Select E""))"),"")</f>
        <v/>
      </c>
      <c r="F292" s="9" t="str">
        <f> IF(ISBLANK(B292), "", COUNTIF(Volunteer_Import!F292, "*Central Berkeley Trader Joe’s*"))</f>
        <v/>
      </c>
      <c r="G292" s="1" t="str">
        <f> IF(ISBLANK(B292), "", COUNTIF(Volunteer_Import!F292, "*North Berkeley Safeway*"))</f>
        <v/>
      </c>
      <c r="H292" s="1" t="str">
        <f> IF(ISBLANK(B292), "", COUNTIF(Volunteer_Import!F292, "*North Berkeley Trader Joe’s*"))</f>
        <v/>
      </c>
      <c r="I292" s="9" t="str">
        <f> IF(ISBLANK(B292), "", COUNTIF(Volunteer_Import!F292, "*South Berkeley Berkeley Bowl*"))</f>
        <v/>
      </c>
      <c r="J292" s="1" t="str">
        <f> IF(ISBLANK(B292), "", COUNTIF(Volunteer_Import!F292, "*South Berkeley/Oakland Safeway*"))</f>
        <v/>
      </c>
      <c r="K292" s="1" t="str">
        <f> IF(ISBLANK(B292), "", COUNTIF(Volunteer_Import!F292, "*Southwest Berkeley Berkeley Bowl*"))</f>
        <v/>
      </c>
      <c r="L292" s="1" t="str">
        <f> IF(ISBLANK(B292), "", COUNTIF(Volunteer_Import!F292, "*Other (open to local stores unlisted above)*"))</f>
        <v/>
      </c>
      <c r="M292" s="19" t="str">
        <f> IF(ISBLANK(B292), "", COUNTIF(Volunteer_Import!G292, "*Monday*"))</f>
        <v/>
      </c>
      <c r="N292" s="19" t="str">
        <f> IF(ISBLANK(B292), "", COUNTIF(Volunteer_Import!G292, "*Tuesday*"))</f>
        <v/>
      </c>
      <c r="O292" s="19" t="str">
        <f> IF(ISBLANK(B292), "", COUNTIF(Volunteer_Import!G292, "*Wednesday*"))</f>
        <v/>
      </c>
      <c r="P292" s="19" t="str">
        <f> IF(ISBLANK(B292), "", COUNTIF(Volunteer_Import!G292, "*Thursday*"))</f>
        <v/>
      </c>
      <c r="Q292" s="19" t="str">
        <f> IF(ISBLANK(B292), "", COUNTIF(Volunteer_Import!G292, "*Friday*"))</f>
        <v/>
      </c>
      <c r="R292" s="19" t="str">
        <f> IF(ISBLANK(B292), "", COUNTIF(Volunteer_Import!G292, "*Saturday*"))</f>
        <v/>
      </c>
      <c r="S292" s="19" t="str">
        <f> IF(ISBLANK(B292), "", COUNTIF(Volunteer_Import!G292, "*Sunday*"))</f>
        <v/>
      </c>
      <c r="T292" s="1" t="str">
        <f> IF(ISBLANK(B292), "", COUNTIF(Volunteer_Import!H292, "*6am - 8am*"))</f>
        <v/>
      </c>
      <c r="U292" s="19" t="str">
        <f> IF(ISBLANK(B292), "", COUNTIF(Volunteer_Import!H292, "*8am - 12pm*"))</f>
        <v/>
      </c>
      <c r="V292" s="19" t="str">
        <f> IF(ISBLANK(B292), "", COUNTIF(Volunteer_Import!H292, "*12pm - 3pm*"))</f>
        <v/>
      </c>
      <c r="W292" s="19" t="str">
        <f> IF(ISBLANK(B292), "", COUNTIF(Volunteer_Import!H292, "*3pm - 6pm*"))</f>
        <v/>
      </c>
      <c r="X292" s="19" t="str">
        <f> IF(ISBLANK(B292), "", COUNTIF(Volunteer_Import!H292, "*6pm - 9pm*"))</f>
        <v/>
      </c>
      <c r="Y292" s="19" t="str">
        <f> IF(ISBLANK(B292), "", COUNTIF(Volunteer_Import!H292, "*9pm - 11pm*"))</f>
        <v/>
      </c>
    </row>
    <row r="293">
      <c r="A293" s="1" t="str">
        <f t="array" ref="A293">IF(ISBLANK(B293), "", concatenate("V", ROW()))</f>
        <v/>
      </c>
      <c r="B293" s="1" t="str">
        <f>IFERROR(__xludf.DUMMYFUNCTION(" QUERY(Volunteer_Import!A293:H293, ""Select B"")"),"")</f>
        <v/>
      </c>
      <c r="C293" s="1" t="str">
        <f>IFERROR(__xludf.DUMMYFUNCTION(" IF(ISBLANK(B293), """", QUERY(Volunteer_Import!B293:I293, ""Select C""))"),"")</f>
        <v/>
      </c>
      <c r="D293" s="1" t="str">
        <f>IFERROR(__xludf.DUMMYFUNCTION(" IF(ISBLANK(B293), """", QUERY(Volunteer_Import!B293:I293, ""Select D""))"),"")</f>
        <v/>
      </c>
      <c r="E293" s="1" t="str">
        <f>IFERROR(__xludf.DUMMYFUNCTION(" IF(ISBLANK(B293), """", QUERY(Volunteer_Import!B293:I293, ""Select E""))"),"")</f>
        <v/>
      </c>
      <c r="F293" s="9" t="str">
        <f> IF(ISBLANK(B293), "", COUNTIF(Volunteer_Import!F293, "*Central Berkeley Trader Joe’s*"))</f>
        <v/>
      </c>
      <c r="G293" s="1" t="str">
        <f> IF(ISBLANK(B293), "", COUNTIF(Volunteer_Import!F293, "*North Berkeley Safeway*"))</f>
        <v/>
      </c>
      <c r="H293" s="1" t="str">
        <f> IF(ISBLANK(B293), "", COUNTIF(Volunteer_Import!F293, "*North Berkeley Trader Joe’s*"))</f>
        <v/>
      </c>
      <c r="I293" s="9" t="str">
        <f> IF(ISBLANK(B293), "", COUNTIF(Volunteer_Import!F293, "*South Berkeley Berkeley Bowl*"))</f>
        <v/>
      </c>
      <c r="J293" s="1" t="str">
        <f> IF(ISBLANK(B293), "", COUNTIF(Volunteer_Import!F293, "*South Berkeley/Oakland Safeway*"))</f>
        <v/>
      </c>
      <c r="K293" s="1" t="str">
        <f> IF(ISBLANK(B293), "", COUNTIF(Volunteer_Import!F293, "*Southwest Berkeley Berkeley Bowl*"))</f>
        <v/>
      </c>
      <c r="L293" s="1" t="str">
        <f> IF(ISBLANK(B293), "", COUNTIF(Volunteer_Import!F293, "*Other (open to local stores unlisted above)*"))</f>
        <v/>
      </c>
      <c r="M293" s="19" t="str">
        <f> IF(ISBLANK(B293), "", COUNTIF(Volunteer_Import!G293, "*Monday*"))</f>
        <v/>
      </c>
      <c r="N293" s="19" t="str">
        <f> IF(ISBLANK(B293), "", COUNTIF(Volunteer_Import!G293, "*Tuesday*"))</f>
        <v/>
      </c>
      <c r="O293" s="19" t="str">
        <f> IF(ISBLANK(B293), "", COUNTIF(Volunteer_Import!G293, "*Wednesday*"))</f>
        <v/>
      </c>
      <c r="P293" s="19" t="str">
        <f> IF(ISBLANK(B293), "", COUNTIF(Volunteer_Import!G293, "*Thursday*"))</f>
        <v/>
      </c>
      <c r="Q293" s="19" t="str">
        <f> IF(ISBLANK(B293), "", COUNTIF(Volunteer_Import!G293, "*Friday*"))</f>
        <v/>
      </c>
      <c r="R293" s="19" t="str">
        <f> IF(ISBLANK(B293), "", COUNTIF(Volunteer_Import!G293, "*Saturday*"))</f>
        <v/>
      </c>
      <c r="S293" s="19" t="str">
        <f> IF(ISBLANK(B293), "", COUNTIF(Volunteer_Import!G293, "*Sunday*"))</f>
        <v/>
      </c>
      <c r="T293" s="1" t="str">
        <f> IF(ISBLANK(B293), "", COUNTIF(Volunteer_Import!H293, "*6am - 8am*"))</f>
        <v/>
      </c>
      <c r="U293" s="19" t="str">
        <f> IF(ISBLANK(B293), "", COUNTIF(Volunteer_Import!H293, "*8am - 12pm*"))</f>
        <v/>
      </c>
      <c r="V293" s="19" t="str">
        <f> IF(ISBLANK(B293), "", COUNTIF(Volunteer_Import!H293, "*12pm - 3pm*"))</f>
        <v/>
      </c>
      <c r="W293" s="19" t="str">
        <f> IF(ISBLANK(B293), "", COUNTIF(Volunteer_Import!H293, "*3pm - 6pm*"))</f>
        <v/>
      </c>
      <c r="X293" s="19" t="str">
        <f> IF(ISBLANK(B293), "", COUNTIF(Volunteer_Import!H293, "*6pm - 9pm*"))</f>
        <v/>
      </c>
      <c r="Y293" s="19" t="str">
        <f> IF(ISBLANK(B293), "", COUNTIF(Volunteer_Import!H293, "*9pm - 11pm*"))</f>
        <v/>
      </c>
    </row>
    <row r="294">
      <c r="A294" s="1" t="str">
        <f t="array" ref="A294">IF(ISBLANK(B294), "", concatenate("V", ROW()))</f>
        <v/>
      </c>
      <c r="B294" s="1" t="str">
        <f>IFERROR(__xludf.DUMMYFUNCTION(" QUERY(Volunteer_Import!A294:H294, ""Select B"")"),"")</f>
        <v/>
      </c>
      <c r="C294" s="1" t="str">
        <f>IFERROR(__xludf.DUMMYFUNCTION(" IF(ISBLANK(B294), """", QUERY(Volunteer_Import!B294:I294, ""Select C""))"),"")</f>
        <v/>
      </c>
      <c r="D294" s="1" t="str">
        <f>IFERROR(__xludf.DUMMYFUNCTION(" IF(ISBLANK(B294), """", QUERY(Volunteer_Import!B294:I294, ""Select D""))"),"")</f>
        <v/>
      </c>
      <c r="E294" s="1" t="str">
        <f>IFERROR(__xludf.DUMMYFUNCTION(" IF(ISBLANK(B294), """", QUERY(Volunteer_Import!B294:I294, ""Select E""))"),"")</f>
        <v/>
      </c>
      <c r="F294" s="9" t="str">
        <f> IF(ISBLANK(B294), "", COUNTIF(Volunteer_Import!F294, "*Central Berkeley Trader Joe’s*"))</f>
        <v/>
      </c>
      <c r="G294" s="1" t="str">
        <f> IF(ISBLANK(B294), "", COUNTIF(Volunteer_Import!F294, "*North Berkeley Safeway*"))</f>
        <v/>
      </c>
      <c r="H294" s="1" t="str">
        <f> IF(ISBLANK(B294), "", COUNTIF(Volunteer_Import!F294, "*North Berkeley Trader Joe’s*"))</f>
        <v/>
      </c>
      <c r="I294" s="9" t="str">
        <f> IF(ISBLANK(B294), "", COUNTIF(Volunteer_Import!F294, "*South Berkeley Berkeley Bowl*"))</f>
        <v/>
      </c>
      <c r="J294" s="1" t="str">
        <f> IF(ISBLANK(B294), "", COUNTIF(Volunteer_Import!F294, "*South Berkeley/Oakland Safeway*"))</f>
        <v/>
      </c>
      <c r="K294" s="1" t="str">
        <f> IF(ISBLANK(B294), "", COUNTIF(Volunteer_Import!F294, "*Southwest Berkeley Berkeley Bowl*"))</f>
        <v/>
      </c>
      <c r="L294" s="1" t="str">
        <f> IF(ISBLANK(B294), "", COUNTIF(Volunteer_Import!F294, "*Other (open to local stores unlisted above)*"))</f>
        <v/>
      </c>
      <c r="M294" s="19" t="str">
        <f> IF(ISBLANK(B294), "", COUNTIF(Volunteer_Import!G294, "*Monday*"))</f>
        <v/>
      </c>
      <c r="N294" s="19" t="str">
        <f> IF(ISBLANK(B294), "", COUNTIF(Volunteer_Import!G294, "*Tuesday*"))</f>
        <v/>
      </c>
      <c r="O294" s="19" t="str">
        <f> IF(ISBLANK(B294), "", COUNTIF(Volunteer_Import!G294, "*Wednesday*"))</f>
        <v/>
      </c>
      <c r="P294" s="19" t="str">
        <f> IF(ISBLANK(B294), "", COUNTIF(Volunteer_Import!G294, "*Thursday*"))</f>
        <v/>
      </c>
      <c r="Q294" s="19" t="str">
        <f> IF(ISBLANK(B294), "", COUNTIF(Volunteer_Import!G294, "*Friday*"))</f>
        <v/>
      </c>
      <c r="R294" s="19" t="str">
        <f> IF(ISBLANK(B294), "", COUNTIF(Volunteer_Import!G294, "*Saturday*"))</f>
        <v/>
      </c>
      <c r="S294" s="19" t="str">
        <f> IF(ISBLANK(B294), "", COUNTIF(Volunteer_Import!G294, "*Sunday*"))</f>
        <v/>
      </c>
      <c r="T294" s="1" t="str">
        <f> IF(ISBLANK(B294), "", COUNTIF(Volunteer_Import!H294, "*6am - 8am*"))</f>
        <v/>
      </c>
      <c r="U294" s="19" t="str">
        <f> IF(ISBLANK(B294), "", COUNTIF(Volunteer_Import!H294, "*8am - 12pm*"))</f>
        <v/>
      </c>
      <c r="V294" s="19" t="str">
        <f> IF(ISBLANK(B294), "", COUNTIF(Volunteer_Import!H294, "*12pm - 3pm*"))</f>
        <v/>
      </c>
      <c r="W294" s="19" t="str">
        <f> IF(ISBLANK(B294), "", COUNTIF(Volunteer_Import!H294, "*3pm - 6pm*"))</f>
        <v/>
      </c>
      <c r="X294" s="19" t="str">
        <f> IF(ISBLANK(B294), "", COUNTIF(Volunteer_Import!H294, "*6pm - 9pm*"))</f>
        <v/>
      </c>
      <c r="Y294" s="19" t="str">
        <f> IF(ISBLANK(B294), "", COUNTIF(Volunteer_Import!H294, "*9pm - 11pm*"))</f>
        <v/>
      </c>
    </row>
    <row r="295">
      <c r="A295" s="1" t="str">
        <f t="array" ref="A295">IF(ISBLANK(B295), "", concatenate("V", ROW()))</f>
        <v/>
      </c>
      <c r="B295" s="1" t="str">
        <f>IFERROR(__xludf.DUMMYFUNCTION(" QUERY(Volunteer_Import!A295:H295, ""Select B"")"),"")</f>
        <v/>
      </c>
      <c r="C295" s="1" t="str">
        <f>IFERROR(__xludf.DUMMYFUNCTION(" IF(ISBLANK(B295), """", QUERY(Volunteer_Import!B295:I295, ""Select C""))"),"")</f>
        <v/>
      </c>
      <c r="D295" s="1" t="str">
        <f>IFERROR(__xludf.DUMMYFUNCTION(" IF(ISBLANK(B295), """", QUERY(Volunteer_Import!B295:I295, ""Select D""))"),"")</f>
        <v/>
      </c>
      <c r="E295" s="1" t="str">
        <f>IFERROR(__xludf.DUMMYFUNCTION(" IF(ISBLANK(B295), """", QUERY(Volunteer_Import!B295:I295, ""Select E""))"),"")</f>
        <v/>
      </c>
      <c r="F295" s="9" t="str">
        <f> IF(ISBLANK(B295), "", COUNTIF(Volunteer_Import!F295, "*Central Berkeley Trader Joe’s*"))</f>
        <v/>
      </c>
      <c r="G295" s="1" t="str">
        <f> IF(ISBLANK(B295), "", COUNTIF(Volunteer_Import!F295, "*North Berkeley Safeway*"))</f>
        <v/>
      </c>
      <c r="H295" s="1" t="str">
        <f> IF(ISBLANK(B295), "", COUNTIF(Volunteer_Import!F295, "*North Berkeley Trader Joe’s*"))</f>
        <v/>
      </c>
      <c r="I295" s="9" t="str">
        <f> IF(ISBLANK(B295), "", COUNTIF(Volunteer_Import!F295, "*South Berkeley Berkeley Bowl*"))</f>
        <v/>
      </c>
      <c r="J295" s="1" t="str">
        <f> IF(ISBLANK(B295), "", COUNTIF(Volunteer_Import!F295, "*South Berkeley/Oakland Safeway*"))</f>
        <v/>
      </c>
      <c r="K295" s="1" t="str">
        <f> IF(ISBLANK(B295), "", COUNTIF(Volunteer_Import!F295, "*Southwest Berkeley Berkeley Bowl*"))</f>
        <v/>
      </c>
      <c r="L295" s="1" t="str">
        <f> IF(ISBLANK(B295), "", COUNTIF(Volunteer_Import!F295, "*Other (open to local stores unlisted above)*"))</f>
        <v/>
      </c>
      <c r="M295" s="19" t="str">
        <f> IF(ISBLANK(B295), "", COUNTIF(Volunteer_Import!G295, "*Monday*"))</f>
        <v/>
      </c>
      <c r="N295" s="19" t="str">
        <f> IF(ISBLANK(B295), "", COUNTIF(Volunteer_Import!G295, "*Tuesday*"))</f>
        <v/>
      </c>
      <c r="O295" s="19" t="str">
        <f> IF(ISBLANK(B295), "", COUNTIF(Volunteer_Import!G295, "*Wednesday*"))</f>
        <v/>
      </c>
      <c r="P295" s="19" t="str">
        <f> IF(ISBLANK(B295), "", COUNTIF(Volunteer_Import!G295, "*Thursday*"))</f>
        <v/>
      </c>
      <c r="Q295" s="19" t="str">
        <f> IF(ISBLANK(B295), "", COUNTIF(Volunteer_Import!G295, "*Friday*"))</f>
        <v/>
      </c>
      <c r="R295" s="19" t="str">
        <f> IF(ISBLANK(B295), "", COUNTIF(Volunteer_Import!G295, "*Saturday*"))</f>
        <v/>
      </c>
      <c r="S295" s="19" t="str">
        <f> IF(ISBLANK(B295), "", COUNTIF(Volunteer_Import!G295, "*Sunday*"))</f>
        <v/>
      </c>
      <c r="T295" s="1" t="str">
        <f> IF(ISBLANK(B295), "", COUNTIF(Volunteer_Import!H295, "*6am - 8am*"))</f>
        <v/>
      </c>
      <c r="U295" s="19" t="str">
        <f> IF(ISBLANK(B295), "", COUNTIF(Volunteer_Import!H295, "*8am - 12pm*"))</f>
        <v/>
      </c>
      <c r="V295" s="19" t="str">
        <f> IF(ISBLANK(B295), "", COUNTIF(Volunteer_Import!H295, "*12pm - 3pm*"))</f>
        <v/>
      </c>
      <c r="W295" s="19" t="str">
        <f> IF(ISBLANK(B295), "", COUNTIF(Volunteer_Import!H295, "*3pm - 6pm*"))</f>
        <v/>
      </c>
      <c r="X295" s="19" t="str">
        <f> IF(ISBLANK(B295), "", COUNTIF(Volunteer_Import!H295, "*6pm - 9pm*"))</f>
        <v/>
      </c>
      <c r="Y295" s="19" t="str">
        <f> IF(ISBLANK(B295), "", COUNTIF(Volunteer_Import!H295, "*9pm - 11pm*"))</f>
        <v/>
      </c>
    </row>
    <row r="296">
      <c r="A296" s="1" t="str">
        <f t="array" ref="A296">IF(ISBLANK(B296), "", concatenate("V", ROW()))</f>
        <v/>
      </c>
      <c r="B296" s="1" t="str">
        <f>IFERROR(__xludf.DUMMYFUNCTION(" QUERY(Volunteer_Import!A296:H296, ""Select B"")"),"")</f>
        <v/>
      </c>
      <c r="C296" s="1" t="str">
        <f>IFERROR(__xludf.DUMMYFUNCTION(" IF(ISBLANK(B296), """", QUERY(Volunteer_Import!B296:I296, ""Select C""))"),"")</f>
        <v/>
      </c>
      <c r="D296" s="1" t="str">
        <f>IFERROR(__xludf.DUMMYFUNCTION(" IF(ISBLANK(B296), """", QUERY(Volunteer_Import!B296:I296, ""Select D""))"),"")</f>
        <v/>
      </c>
      <c r="E296" s="1" t="str">
        <f>IFERROR(__xludf.DUMMYFUNCTION(" IF(ISBLANK(B296), """", QUERY(Volunteer_Import!B296:I296, ""Select E""))"),"")</f>
        <v/>
      </c>
      <c r="F296" s="9" t="str">
        <f> IF(ISBLANK(B296), "", COUNTIF(Volunteer_Import!F296, "*Central Berkeley Trader Joe’s*"))</f>
        <v/>
      </c>
      <c r="G296" s="1" t="str">
        <f> IF(ISBLANK(B296), "", COUNTIF(Volunteer_Import!F296, "*North Berkeley Safeway*"))</f>
        <v/>
      </c>
      <c r="H296" s="1" t="str">
        <f> IF(ISBLANK(B296), "", COUNTIF(Volunteer_Import!F296, "*North Berkeley Trader Joe’s*"))</f>
        <v/>
      </c>
      <c r="I296" s="9" t="str">
        <f> IF(ISBLANK(B296), "", COUNTIF(Volunteer_Import!F296, "*South Berkeley Berkeley Bowl*"))</f>
        <v/>
      </c>
      <c r="J296" s="1" t="str">
        <f> IF(ISBLANK(B296), "", COUNTIF(Volunteer_Import!F296, "*South Berkeley/Oakland Safeway*"))</f>
        <v/>
      </c>
      <c r="K296" s="1" t="str">
        <f> IF(ISBLANK(B296), "", COUNTIF(Volunteer_Import!F296, "*Southwest Berkeley Berkeley Bowl*"))</f>
        <v/>
      </c>
      <c r="L296" s="1" t="str">
        <f> IF(ISBLANK(B296), "", COUNTIF(Volunteer_Import!F296, "*Other (open to local stores unlisted above)*"))</f>
        <v/>
      </c>
      <c r="M296" s="19" t="str">
        <f> IF(ISBLANK(B296), "", COUNTIF(Volunteer_Import!G296, "*Monday*"))</f>
        <v/>
      </c>
      <c r="N296" s="19" t="str">
        <f> IF(ISBLANK(B296), "", COUNTIF(Volunteer_Import!G296, "*Tuesday*"))</f>
        <v/>
      </c>
      <c r="O296" s="19" t="str">
        <f> IF(ISBLANK(B296), "", COUNTIF(Volunteer_Import!G296, "*Wednesday*"))</f>
        <v/>
      </c>
      <c r="P296" s="19" t="str">
        <f> IF(ISBLANK(B296), "", COUNTIF(Volunteer_Import!G296, "*Thursday*"))</f>
        <v/>
      </c>
      <c r="Q296" s="19" t="str">
        <f> IF(ISBLANK(B296), "", COUNTIF(Volunteer_Import!G296, "*Friday*"))</f>
        <v/>
      </c>
      <c r="R296" s="19" t="str">
        <f> IF(ISBLANK(B296), "", COUNTIF(Volunteer_Import!G296, "*Saturday*"))</f>
        <v/>
      </c>
      <c r="S296" s="19" t="str">
        <f> IF(ISBLANK(B296), "", COUNTIF(Volunteer_Import!G296, "*Sunday*"))</f>
        <v/>
      </c>
      <c r="T296" s="1" t="str">
        <f> IF(ISBLANK(B296), "", COUNTIF(Volunteer_Import!H296, "*6am - 8am*"))</f>
        <v/>
      </c>
      <c r="U296" s="19" t="str">
        <f> IF(ISBLANK(B296), "", COUNTIF(Volunteer_Import!H296, "*8am - 12pm*"))</f>
        <v/>
      </c>
      <c r="V296" s="19" t="str">
        <f> IF(ISBLANK(B296), "", COUNTIF(Volunteer_Import!H296, "*12pm - 3pm*"))</f>
        <v/>
      </c>
      <c r="W296" s="19" t="str">
        <f> IF(ISBLANK(B296), "", COUNTIF(Volunteer_Import!H296, "*3pm - 6pm*"))</f>
        <v/>
      </c>
      <c r="X296" s="19" t="str">
        <f> IF(ISBLANK(B296), "", COUNTIF(Volunteer_Import!H296, "*6pm - 9pm*"))</f>
        <v/>
      </c>
      <c r="Y296" s="19" t="str">
        <f> IF(ISBLANK(B296), "", COUNTIF(Volunteer_Import!H296, "*9pm - 11pm*"))</f>
        <v/>
      </c>
    </row>
    <row r="297">
      <c r="A297" s="1" t="str">
        <f t="array" ref="A297">IF(ISBLANK(B297), "", concatenate("V", ROW()))</f>
        <v/>
      </c>
      <c r="B297" s="1" t="str">
        <f>IFERROR(__xludf.DUMMYFUNCTION(" QUERY(Volunteer_Import!A297:H297, ""Select B"")"),"")</f>
        <v/>
      </c>
      <c r="C297" s="1" t="str">
        <f>IFERROR(__xludf.DUMMYFUNCTION(" IF(ISBLANK(B297), """", QUERY(Volunteer_Import!B297:I297, ""Select C""))"),"")</f>
        <v/>
      </c>
      <c r="D297" s="1" t="str">
        <f>IFERROR(__xludf.DUMMYFUNCTION(" IF(ISBLANK(B297), """", QUERY(Volunteer_Import!B297:I297, ""Select D""))"),"")</f>
        <v/>
      </c>
      <c r="E297" s="1" t="str">
        <f>IFERROR(__xludf.DUMMYFUNCTION(" IF(ISBLANK(B297), """", QUERY(Volunteer_Import!B297:I297, ""Select E""))"),"")</f>
        <v/>
      </c>
      <c r="F297" s="9" t="str">
        <f> IF(ISBLANK(B297), "", COUNTIF(Volunteer_Import!F297, "*Central Berkeley Trader Joe’s*"))</f>
        <v/>
      </c>
      <c r="G297" s="1" t="str">
        <f> IF(ISBLANK(B297), "", COUNTIF(Volunteer_Import!F297, "*North Berkeley Safeway*"))</f>
        <v/>
      </c>
      <c r="H297" s="1" t="str">
        <f> IF(ISBLANK(B297), "", COUNTIF(Volunteer_Import!F297, "*North Berkeley Trader Joe’s*"))</f>
        <v/>
      </c>
      <c r="I297" s="9" t="str">
        <f> IF(ISBLANK(B297), "", COUNTIF(Volunteer_Import!F297, "*South Berkeley Berkeley Bowl*"))</f>
        <v/>
      </c>
      <c r="J297" s="1" t="str">
        <f> IF(ISBLANK(B297), "", COUNTIF(Volunteer_Import!F297, "*South Berkeley/Oakland Safeway*"))</f>
        <v/>
      </c>
      <c r="K297" s="1" t="str">
        <f> IF(ISBLANK(B297), "", COUNTIF(Volunteer_Import!F297, "*Southwest Berkeley Berkeley Bowl*"))</f>
        <v/>
      </c>
      <c r="L297" s="1" t="str">
        <f> IF(ISBLANK(B297), "", COUNTIF(Volunteer_Import!F297, "*Other (open to local stores unlisted above)*"))</f>
        <v/>
      </c>
      <c r="M297" s="19" t="str">
        <f> IF(ISBLANK(B297), "", COUNTIF(Volunteer_Import!G297, "*Monday*"))</f>
        <v/>
      </c>
      <c r="N297" s="19" t="str">
        <f> IF(ISBLANK(B297), "", COUNTIF(Volunteer_Import!G297, "*Tuesday*"))</f>
        <v/>
      </c>
      <c r="O297" s="19" t="str">
        <f> IF(ISBLANK(B297), "", COUNTIF(Volunteer_Import!G297, "*Wednesday*"))</f>
        <v/>
      </c>
      <c r="P297" s="19" t="str">
        <f> IF(ISBLANK(B297), "", COUNTIF(Volunteer_Import!G297, "*Thursday*"))</f>
        <v/>
      </c>
      <c r="Q297" s="19" t="str">
        <f> IF(ISBLANK(B297), "", COUNTIF(Volunteer_Import!G297, "*Friday*"))</f>
        <v/>
      </c>
      <c r="R297" s="19" t="str">
        <f> IF(ISBLANK(B297), "", COUNTIF(Volunteer_Import!G297, "*Saturday*"))</f>
        <v/>
      </c>
      <c r="S297" s="19" t="str">
        <f> IF(ISBLANK(B297), "", COUNTIF(Volunteer_Import!G297, "*Sunday*"))</f>
        <v/>
      </c>
      <c r="T297" s="1" t="str">
        <f> IF(ISBLANK(B297), "", COUNTIF(Volunteer_Import!H297, "*6am - 8am*"))</f>
        <v/>
      </c>
      <c r="U297" s="19" t="str">
        <f> IF(ISBLANK(B297), "", COUNTIF(Volunteer_Import!H297, "*8am - 12pm*"))</f>
        <v/>
      </c>
      <c r="V297" s="19" t="str">
        <f> IF(ISBLANK(B297), "", COUNTIF(Volunteer_Import!H297, "*12pm - 3pm*"))</f>
        <v/>
      </c>
      <c r="W297" s="19" t="str">
        <f> IF(ISBLANK(B297), "", COUNTIF(Volunteer_Import!H297, "*3pm - 6pm*"))</f>
        <v/>
      </c>
      <c r="X297" s="19" t="str">
        <f> IF(ISBLANK(B297), "", COUNTIF(Volunteer_Import!H297, "*6pm - 9pm*"))</f>
        <v/>
      </c>
      <c r="Y297" s="19" t="str">
        <f> IF(ISBLANK(B297), "", COUNTIF(Volunteer_Import!H297, "*9pm - 11pm*"))</f>
        <v/>
      </c>
    </row>
    <row r="298">
      <c r="A298" s="1" t="str">
        <f t="array" ref="A298">IF(ISBLANK(B298), "", concatenate("V", ROW()))</f>
        <v/>
      </c>
      <c r="B298" s="1" t="str">
        <f>IFERROR(__xludf.DUMMYFUNCTION(" QUERY(Volunteer_Import!A298:H298, ""Select B"")"),"")</f>
        <v/>
      </c>
      <c r="C298" s="1" t="str">
        <f>IFERROR(__xludf.DUMMYFUNCTION(" IF(ISBLANK(B298), """", QUERY(Volunteer_Import!B298:I298, ""Select C""))"),"")</f>
        <v/>
      </c>
      <c r="D298" s="1" t="str">
        <f>IFERROR(__xludf.DUMMYFUNCTION(" IF(ISBLANK(B298), """", QUERY(Volunteer_Import!B298:I298, ""Select D""))"),"")</f>
        <v/>
      </c>
      <c r="E298" s="1" t="str">
        <f>IFERROR(__xludf.DUMMYFUNCTION(" IF(ISBLANK(B298), """", QUERY(Volunteer_Import!B298:I298, ""Select E""))"),"")</f>
        <v/>
      </c>
      <c r="F298" s="9" t="str">
        <f> IF(ISBLANK(B298), "", COUNTIF(Volunteer_Import!F298, "*Central Berkeley Trader Joe’s*"))</f>
        <v/>
      </c>
      <c r="G298" s="1" t="str">
        <f> IF(ISBLANK(B298), "", COUNTIF(Volunteer_Import!F298, "*North Berkeley Safeway*"))</f>
        <v/>
      </c>
      <c r="H298" s="1" t="str">
        <f> IF(ISBLANK(B298), "", COUNTIF(Volunteer_Import!F298, "*North Berkeley Trader Joe’s*"))</f>
        <v/>
      </c>
      <c r="I298" s="9" t="str">
        <f> IF(ISBLANK(B298), "", COUNTIF(Volunteer_Import!F298, "*South Berkeley Berkeley Bowl*"))</f>
        <v/>
      </c>
      <c r="J298" s="1" t="str">
        <f> IF(ISBLANK(B298), "", COUNTIF(Volunteer_Import!F298, "*South Berkeley/Oakland Safeway*"))</f>
        <v/>
      </c>
      <c r="K298" s="1" t="str">
        <f> IF(ISBLANK(B298), "", COUNTIF(Volunteer_Import!F298, "*Southwest Berkeley Berkeley Bowl*"))</f>
        <v/>
      </c>
      <c r="L298" s="1" t="str">
        <f> IF(ISBLANK(B298), "", COUNTIF(Volunteer_Import!F298, "*Other (open to local stores unlisted above)*"))</f>
        <v/>
      </c>
      <c r="M298" s="19" t="str">
        <f> IF(ISBLANK(B298), "", COUNTIF(Volunteer_Import!G298, "*Monday*"))</f>
        <v/>
      </c>
      <c r="N298" s="19" t="str">
        <f> IF(ISBLANK(B298), "", COUNTIF(Volunteer_Import!G298, "*Tuesday*"))</f>
        <v/>
      </c>
      <c r="O298" s="19" t="str">
        <f> IF(ISBLANK(B298), "", COUNTIF(Volunteer_Import!G298, "*Wednesday*"))</f>
        <v/>
      </c>
      <c r="P298" s="19" t="str">
        <f> IF(ISBLANK(B298), "", COUNTIF(Volunteer_Import!G298, "*Thursday*"))</f>
        <v/>
      </c>
      <c r="Q298" s="19" t="str">
        <f> IF(ISBLANK(B298), "", COUNTIF(Volunteer_Import!G298, "*Friday*"))</f>
        <v/>
      </c>
      <c r="R298" s="19" t="str">
        <f> IF(ISBLANK(B298), "", COUNTIF(Volunteer_Import!G298, "*Saturday*"))</f>
        <v/>
      </c>
      <c r="S298" s="19" t="str">
        <f> IF(ISBLANK(B298), "", COUNTIF(Volunteer_Import!G298, "*Sunday*"))</f>
        <v/>
      </c>
      <c r="T298" s="1" t="str">
        <f> IF(ISBLANK(B298), "", COUNTIF(Volunteer_Import!H298, "*6am - 8am*"))</f>
        <v/>
      </c>
      <c r="U298" s="19" t="str">
        <f> IF(ISBLANK(B298), "", COUNTIF(Volunteer_Import!H298, "*8am - 12pm*"))</f>
        <v/>
      </c>
      <c r="V298" s="19" t="str">
        <f> IF(ISBLANK(B298), "", COUNTIF(Volunteer_Import!H298, "*12pm - 3pm*"))</f>
        <v/>
      </c>
      <c r="W298" s="19" t="str">
        <f> IF(ISBLANK(B298), "", COUNTIF(Volunteer_Import!H298, "*3pm - 6pm*"))</f>
        <v/>
      </c>
      <c r="X298" s="19" t="str">
        <f> IF(ISBLANK(B298), "", COUNTIF(Volunteer_Import!H298, "*6pm - 9pm*"))</f>
        <v/>
      </c>
      <c r="Y298" s="19" t="str">
        <f> IF(ISBLANK(B298), "", COUNTIF(Volunteer_Import!H298, "*9pm - 11pm*"))</f>
        <v/>
      </c>
    </row>
    <row r="299">
      <c r="A299" s="1" t="str">
        <f t="array" ref="A299">IF(ISBLANK(B299), "", concatenate("V", ROW()))</f>
        <v/>
      </c>
      <c r="B299" s="1" t="str">
        <f>IFERROR(__xludf.DUMMYFUNCTION(" QUERY(Volunteer_Import!A299:H299, ""Select B"")"),"")</f>
        <v/>
      </c>
      <c r="C299" s="1" t="str">
        <f>IFERROR(__xludf.DUMMYFUNCTION(" IF(ISBLANK(B299), """", QUERY(Volunteer_Import!B299:I299, ""Select C""))"),"")</f>
        <v/>
      </c>
      <c r="D299" s="1" t="str">
        <f>IFERROR(__xludf.DUMMYFUNCTION(" IF(ISBLANK(B299), """", QUERY(Volunteer_Import!B299:I299, ""Select D""))"),"")</f>
        <v/>
      </c>
      <c r="E299" s="1" t="str">
        <f>IFERROR(__xludf.DUMMYFUNCTION(" IF(ISBLANK(B299), """", QUERY(Volunteer_Import!B299:I299, ""Select E""))"),"")</f>
        <v/>
      </c>
      <c r="F299" s="9" t="str">
        <f> IF(ISBLANK(B299), "", COUNTIF(Volunteer_Import!F299, "*Central Berkeley Trader Joe’s*"))</f>
        <v/>
      </c>
      <c r="G299" s="1" t="str">
        <f> IF(ISBLANK(B299), "", COUNTIF(Volunteer_Import!F299, "*North Berkeley Safeway*"))</f>
        <v/>
      </c>
      <c r="H299" s="1" t="str">
        <f> IF(ISBLANK(B299), "", COUNTIF(Volunteer_Import!F299, "*North Berkeley Trader Joe’s*"))</f>
        <v/>
      </c>
      <c r="I299" s="9" t="str">
        <f> IF(ISBLANK(B299), "", COUNTIF(Volunteer_Import!F299, "*South Berkeley Berkeley Bowl*"))</f>
        <v/>
      </c>
      <c r="J299" s="1" t="str">
        <f> IF(ISBLANK(B299), "", COUNTIF(Volunteer_Import!F299, "*South Berkeley/Oakland Safeway*"))</f>
        <v/>
      </c>
      <c r="K299" s="1" t="str">
        <f> IF(ISBLANK(B299), "", COUNTIF(Volunteer_Import!F299, "*Southwest Berkeley Berkeley Bowl*"))</f>
        <v/>
      </c>
      <c r="L299" s="1" t="str">
        <f> IF(ISBLANK(B299), "", COUNTIF(Volunteer_Import!F299, "*Other (open to local stores unlisted above)*"))</f>
        <v/>
      </c>
      <c r="M299" s="19" t="str">
        <f> IF(ISBLANK(B299), "", COUNTIF(Volunteer_Import!G299, "*Monday*"))</f>
        <v/>
      </c>
      <c r="N299" s="19" t="str">
        <f> IF(ISBLANK(B299), "", COUNTIF(Volunteer_Import!G299, "*Tuesday*"))</f>
        <v/>
      </c>
      <c r="O299" s="19" t="str">
        <f> IF(ISBLANK(B299), "", COUNTIF(Volunteer_Import!G299, "*Wednesday*"))</f>
        <v/>
      </c>
      <c r="P299" s="19" t="str">
        <f> IF(ISBLANK(B299), "", COUNTIF(Volunteer_Import!G299, "*Thursday*"))</f>
        <v/>
      </c>
      <c r="Q299" s="19" t="str">
        <f> IF(ISBLANK(B299), "", COUNTIF(Volunteer_Import!G299, "*Friday*"))</f>
        <v/>
      </c>
      <c r="R299" s="19" t="str">
        <f> IF(ISBLANK(B299), "", COUNTIF(Volunteer_Import!G299, "*Saturday*"))</f>
        <v/>
      </c>
      <c r="S299" s="19" t="str">
        <f> IF(ISBLANK(B299), "", COUNTIF(Volunteer_Import!G299, "*Sunday*"))</f>
        <v/>
      </c>
      <c r="T299" s="1" t="str">
        <f> IF(ISBLANK(B299), "", COUNTIF(Volunteer_Import!H299, "*6am - 8am*"))</f>
        <v/>
      </c>
      <c r="U299" s="19" t="str">
        <f> IF(ISBLANK(B299), "", COUNTIF(Volunteer_Import!H299, "*8am - 12pm*"))</f>
        <v/>
      </c>
      <c r="V299" s="19" t="str">
        <f> IF(ISBLANK(B299), "", COUNTIF(Volunteer_Import!H299, "*12pm - 3pm*"))</f>
        <v/>
      </c>
      <c r="W299" s="19" t="str">
        <f> IF(ISBLANK(B299), "", COUNTIF(Volunteer_Import!H299, "*3pm - 6pm*"))</f>
        <v/>
      </c>
      <c r="X299" s="19" t="str">
        <f> IF(ISBLANK(B299), "", COUNTIF(Volunteer_Import!H299, "*6pm - 9pm*"))</f>
        <v/>
      </c>
      <c r="Y299" s="19" t="str">
        <f> IF(ISBLANK(B299), "", COUNTIF(Volunteer_Import!H299, "*9pm - 11pm*"))</f>
        <v/>
      </c>
    </row>
    <row r="300">
      <c r="A300" s="1" t="str">
        <f t="array" ref="A300">IF(ISBLANK(B300), "", concatenate("V", ROW()))</f>
        <v/>
      </c>
      <c r="B300" s="1" t="str">
        <f>IFERROR(__xludf.DUMMYFUNCTION(" QUERY(Volunteer_Import!A300:H300, ""Select B"")"),"")</f>
        <v/>
      </c>
      <c r="C300" s="1" t="str">
        <f>IFERROR(__xludf.DUMMYFUNCTION(" IF(ISBLANK(B300), """", QUERY(Volunteer_Import!B300:I300, ""Select C""))"),"")</f>
        <v/>
      </c>
      <c r="D300" s="1" t="str">
        <f>IFERROR(__xludf.DUMMYFUNCTION(" IF(ISBLANK(B300), """", QUERY(Volunteer_Import!B300:I300, ""Select D""))"),"")</f>
        <v/>
      </c>
      <c r="E300" s="1" t="str">
        <f>IFERROR(__xludf.DUMMYFUNCTION(" IF(ISBLANK(B300), """", QUERY(Volunteer_Import!B300:I300, ""Select E""))"),"")</f>
        <v/>
      </c>
      <c r="F300" s="9" t="str">
        <f> IF(ISBLANK(B300), "", COUNTIF(Volunteer_Import!F300, "*Central Berkeley Trader Joe’s*"))</f>
        <v/>
      </c>
      <c r="G300" s="1" t="str">
        <f> IF(ISBLANK(B300), "", COUNTIF(Volunteer_Import!F300, "*North Berkeley Safeway*"))</f>
        <v/>
      </c>
      <c r="H300" s="1" t="str">
        <f> IF(ISBLANK(B300), "", COUNTIF(Volunteer_Import!F300, "*North Berkeley Trader Joe’s*"))</f>
        <v/>
      </c>
      <c r="I300" s="9" t="str">
        <f> IF(ISBLANK(B300), "", COUNTIF(Volunteer_Import!F300, "*South Berkeley Berkeley Bowl*"))</f>
        <v/>
      </c>
      <c r="J300" s="1" t="str">
        <f> IF(ISBLANK(B300), "", COUNTIF(Volunteer_Import!F300, "*South Berkeley/Oakland Safeway*"))</f>
        <v/>
      </c>
      <c r="K300" s="1" t="str">
        <f> IF(ISBLANK(B300), "", COUNTIF(Volunteer_Import!F300, "*Southwest Berkeley Berkeley Bowl*"))</f>
        <v/>
      </c>
      <c r="L300" s="1" t="str">
        <f> IF(ISBLANK(B300), "", COUNTIF(Volunteer_Import!F300, "*Other (open to local stores unlisted above)*"))</f>
        <v/>
      </c>
      <c r="M300" s="19" t="str">
        <f> IF(ISBLANK(B300), "", COUNTIF(Volunteer_Import!G300, "*Monday*"))</f>
        <v/>
      </c>
      <c r="N300" s="19" t="str">
        <f> IF(ISBLANK(B300), "", COUNTIF(Volunteer_Import!G300, "*Tuesday*"))</f>
        <v/>
      </c>
      <c r="O300" s="19" t="str">
        <f> IF(ISBLANK(B300), "", COUNTIF(Volunteer_Import!G300, "*Wednesday*"))</f>
        <v/>
      </c>
      <c r="P300" s="19" t="str">
        <f> IF(ISBLANK(B300), "", COUNTIF(Volunteer_Import!G300, "*Thursday*"))</f>
        <v/>
      </c>
      <c r="Q300" s="19" t="str">
        <f> IF(ISBLANK(B300), "", COUNTIF(Volunteer_Import!G300, "*Friday*"))</f>
        <v/>
      </c>
      <c r="R300" s="19" t="str">
        <f> IF(ISBLANK(B300), "", COUNTIF(Volunteer_Import!G300, "*Saturday*"))</f>
        <v/>
      </c>
      <c r="S300" s="19" t="str">
        <f> IF(ISBLANK(B300), "", COUNTIF(Volunteer_Import!G300, "*Sunday*"))</f>
        <v/>
      </c>
      <c r="T300" s="1" t="str">
        <f> IF(ISBLANK(B300), "", COUNTIF(Volunteer_Import!H300, "*6am - 8am*"))</f>
        <v/>
      </c>
      <c r="U300" s="19" t="str">
        <f> IF(ISBLANK(B300), "", COUNTIF(Volunteer_Import!H300, "*8am - 12pm*"))</f>
        <v/>
      </c>
      <c r="V300" s="19" t="str">
        <f> IF(ISBLANK(B300), "", COUNTIF(Volunteer_Import!H300, "*12pm - 3pm*"))</f>
        <v/>
      </c>
      <c r="W300" s="19" t="str">
        <f> IF(ISBLANK(B300), "", COUNTIF(Volunteer_Import!H300, "*3pm - 6pm*"))</f>
        <v/>
      </c>
      <c r="X300" s="19" t="str">
        <f> IF(ISBLANK(B300), "", COUNTIF(Volunteer_Import!H300, "*6pm - 9pm*"))</f>
        <v/>
      </c>
      <c r="Y300" s="19" t="str">
        <f> IF(ISBLANK(B300), "", COUNTIF(Volunteer_Import!H300, "*9pm - 11pm*"))</f>
        <v/>
      </c>
    </row>
    <row r="301">
      <c r="A301" s="1" t="str">
        <f t="array" ref="A301">IF(ISBLANK(B301), "", concatenate("V", ROW()))</f>
        <v/>
      </c>
      <c r="B301" s="1" t="str">
        <f>IFERROR(__xludf.DUMMYFUNCTION(" QUERY(Volunteer_Import!A301:H301, ""Select B"")"),"")</f>
        <v/>
      </c>
      <c r="C301" s="1" t="str">
        <f>IFERROR(__xludf.DUMMYFUNCTION(" IF(ISBLANK(B301), """", QUERY(Volunteer_Import!B301:I301, ""Select C""))"),"")</f>
        <v/>
      </c>
      <c r="D301" s="1" t="str">
        <f>IFERROR(__xludf.DUMMYFUNCTION(" IF(ISBLANK(B301), """", QUERY(Volunteer_Import!B301:I301, ""Select D""))"),"")</f>
        <v/>
      </c>
      <c r="E301" s="1" t="str">
        <f>IFERROR(__xludf.DUMMYFUNCTION(" IF(ISBLANK(B301), """", QUERY(Volunteer_Import!B301:I301, ""Select E""))"),"")</f>
        <v/>
      </c>
      <c r="F301" s="9" t="str">
        <f> IF(ISBLANK(B301), "", COUNTIF(Volunteer_Import!F301, "*Central Berkeley Trader Joe’s*"))</f>
        <v/>
      </c>
      <c r="G301" s="1" t="str">
        <f> IF(ISBLANK(B301), "", COUNTIF(Volunteer_Import!F301, "*North Berkeley Safeway*"))</f>
        <v/>
      </c>
      <c r="H301" s="1" t="str">
        <f> IF(ISBLANK(B301), "", COUNTIF(Volunteer_Import!F301, "*North Berkeley Trader Joe’s*"))</f>
        <v/>
      </c>
      <c r="I301" s="9" t="str">
        <f> IF(ISBLANK(B301), "", COUNTIF(Volunteer_Import!F301, "*South Berkeley Berkeley Bowl*"))</f>
        <v/>
      </c>
      <c r="J301" s="1" t="str">
        <f> IF(ISBLANK(B301), "", COUNTIF(Volunteer_Import!F301, "*South Berkeley/Oakland Safeway*"))</f>
        <v/>
      </c>
      <c r="K301" s="1" t="str">
        <f> IF(ISBLANK(B301), "", COUNTIF(Volunteer_Import!F301, "*Southwest Berkeley Berkeley Bowl*"))</f>
        <v/>
      </c>
      <c r="L301" s="1" t="str">
        <f> IF(ISBLANK(B301), "", COUNTIF(Volunteer_Import!F301, "*Other (open to local stores unlisted above)*"))</f>
        <v/>
      </c>
      <c r="M301" s="19" t="str">
        <f> IF(ISBLANK(B301), "", COUNTIF(Volunteer_Import!G301, "*Monday*"))</f>
        <v/>
      </c>
      <c r="N301" s="19" t="str">
        <f> IF(ISBLANK(B301), "", COUNTIF(Volunteer_Import!G301, "*Tuesday*"))</f>
        <v/>
      </c>
      <c r="O301" s="19" t="str">
        <f> IF(ISBLANK(B301), "", COUNTIF(Volunteer_Import!G301, "*Wednesday*"))</f>
        <v/>
      </c>
      <c r="P301" s="19" t="str">
        <f> IF(ISBLANK(B301), "", COUNTIF(Volunteer_Import!G301, "*Thursday*"))</f>
        <v/>
      </c>
      <c r="Q301" s="19" t="str">
        <f> IF(ISBLANK(B301), "", COUNTIF(Volunteer_Import!G301, "*Friday*"))</f>
        <v/>
      </c>
      <c r="R301" s="19" t="str">
        <f> IF(ISBLANK(B301), "", COUNTIF(Volunteer_Import!G301, "*Saturday*"))</f>
        <v/>
      </c>
      <c r="S301" s="19" t="str">
        <f> IF(ISBLANK(B301), "", COUNTIF(Volunteer_Import!G301, "*Sunday*"))</f>
        <v/>
      </c>
      <c r="T301" s="1" t="str">
        <f> IF(ISBLANK(B301), "", COUNTIF(Volunteer_Import!H301, "*6am - 8am*"))</f>
        <v/>
      </c>
      <c r="U301" s="19" t="str">
        <f> IF(ISBLANK(B301), "", COUNTIF(Volunteer_Import!H301, "*8am - 12pm*"))</f>
        <v/>
      </c>
      <c r="V301" s="19" t="str">
        <f> IF(ISBLANK(B301), "", COUNTIF(Volunteer_Import!H301, "*12pm - 3pm*"))</f>
        <v/>
      </c>
      <c r="W301" s="19" t="str">
        <f> IF(ISBLANK(B301), "", COUNTIF(Volunteer_Import!H301, "*3pm - 6pm*"))</f>
        <v/>
      </c>
      <c r="X301" s="19" t="str">
        <f> IF(ISBLANK(B301), "", COUNTIF(Volunteer_Import!H301, "*6pm - 9pm*"))</f>
        <v/>
      </c>
      <c r="Y301" s="19" t="str">
        <f> IF(ISBLANK(B301), "", COUNTIF(Volunteer_Import!H301, "*9pm - 11pm*"))</f>
        <v/>
      </c>
    </row>
    <row r="302">
      <c r="A302" s="1" t="str">
        <f t="array" ref="A302">IF(ISBLANK(B302), "", concatenate("V", ROW()))</f>
        <v/>
      </c>
      <c r="B302" s="1" t="str">
        <f>IFERROR(__xludf.DUMMYFUNCTION(" QUERY(Volunteer_Import!A302:H302, ""Select B"")"),"")</f>
        <v/>
      </c>
      <c r="C302" s="1" t="str">
        <f>IFERROR(__xludf.DUMMYFUNCTION(" IF(ISBLANK(B302), """", QUERY(Volunteer_Import!B302:I302, ""Select C""))"),"")</f>
        <v/>
      </c>
      <c r="D302" s="1" t="str">
        <f>IFERROR(__xludf.DUMMYFUNCTION(" IF(ISBLANK(B302), """", QUERY(Volunteer_Import!B302:I302, ""Select D""))"),"")</f>
        <v/>
      </c>
      <c r="E302" s="1" t="str">
        <f>IFERROR(__xludf.DUMMYFUNCTION(" IF(ISBLANK(B302), """", QUERY(Volunteer_Import!B302:I302, ""Select E""))"),"")</f>
        <v/>
      </c>
      <c r="F302" s="9" t="str">
        <f> IF(ISBLANK(B302), "", COUNTIF(Volunteer_Import!F302, "*Central Berkeley Trader Joe’s*"))</f>
        <v/>
      </c>
      <c r="G302" s="1" t="str">
        <f> IF(ISBLANK(B302), "", COUNTIF(Volunteer_Import!F302, "*North Berkeley Safeway*"))</f>
        <v/>
      </c>
      <c r="H302" s="1" t="str">
        <f> IF(ISBLANK(B302), "", COUNTIF(Volunteer_Import!F302, "*North Berkeley Trader Joe’s*"))</f>
        <v/>
      </c>
      <c r="I302" s="9" t="str">
        <f> IF(ISBLANK(B302), "", COUNTIF(Volunteer_Import!F302, "*South Berkeley Berkeley Bowl*"))</f>
        <v/>
      </c>
      <c r="J302" s="1" t="str">
        <f> IF(ISBLANK(B302), "", COUNTIF(Volunteer_Import!F302, "*South Berkeley/Oakland Safeway*"))</f>
        <v/>
      </c>
      <c r="K302" s="1" t="str">
        <f> IF(ISBLANK(B302), "", COUNTIF(Volunteer_Import!F302, "*Southwest Berkeley Berkeley Bowl*"))</f>
        <v/>
      </c>
      <c r="L302" s="1" t="str">
        <f> IF(ISBLANK(B302), "", COUNTIF(Volunteer_Import!F302, "*Other (open to local stores unlisted above)*"))</f>
        <v/>
      </c>
      <c r="M302" s="19" t="str">
        <f> IF(ISBLANK(B302), "", COUNTIF(Volunteer_Import!G302, "*Monday*"))</f>
        <v/>
      </c>
      <c r="N302" s="19" t="str">
        <f> IF(ISBLANK(B302), "", COUNTIF(Volunteer_Import!G302, "*Tuesday*"))</f>
        <v/>
      </c>
      <c r="O302" s="19" t="str">
        <f> IF(ISBLANK(B302), "", COUNTIF(Volunteer_Import!G302, "*Wednesday*"))</f>
        <v/>
      </c>
      <c r="P302" s="19" t="str">
        <f> IF(ISBLANK(B302), "", COUNTIF(Volunteer_Import!G302, "*Thursday*"))</f>
        <v/>
      </c>
      <c r="Q302" s="19" t="str">
        <f> IF(ISBLANK(B302), "", COUNTIF(Volunteer_Import!G302, "*Friday*"))</f>
        <v/>
      </c>
      <c r="R302" s="19" t="str">
        <f> IF(ISBLANK(B302), "", COUNTIF(Volunteer_Import!G302, "*Saturday*"))</f>
        <v/>
      </c>
      <c r="S302" s="19" t="str">
        <f> IF(ISBLANK(B302), "", COUNTIF(Volunteer_Import!G302, "*Sunday*"))</f>
        <v/>
      </c>
      <c r="T302" s="1" t="str">
        <f> IF(ISBLANK(B302), "", COUNTIF(Volunteer_Import!H302, "*6am - 8am*"))</f>
        <v/>
      </c>
      <c r="U302" s="19" t="str">
        <f> IF(ISBLANK(B302), "", COUNTIF(Volunteer_Import!H302, "*8am - 12pm*"))</f>
        <v/>
      </c>
      <c r="V302" s="19" t="str">
        <f> IF(ISBLANK(B302), "", COUNTIF(Volunteer_Import!H302, "*12pm - 3pm*"))</f>
        <v/>
      </c>
      <c r="W302" s="19" t="str">
        <f> IF(ISBLANK(B302), "", COUNTIF(Volunteer_Import!H302, "*3pm - 6pm*"))</f>
        <v/>
      </c>
      <c r="X302" s="19" t="str">
        <f> IF(ISBLANK(B302), "", COUNTIF(Volunteer_Import!H302, "*6pm - 9pm*"))</f>
        <v/>
      </c>
      <c r="Y302" s="19" t="str">
        <f> IF(ISBLANK(B302), "", COUNTIF(Volunteer_Import!H302, "*9pm - 11pm*"))</f>
        <v/>
      </c>
    </row>
    <row r="303">
      <c r="A303" s="1" t="str">
        <f t="array" ref="A303">IF(ISBLANK(B303), "", concatenate("V", ROW()))</f>
        <v/>
      </c>
      <c r="B303" s="1" t="str">
        <f>IFERROR(__xludf.DUMMYFUNCTION(" QUERY(Volunteer_Import!A303:H303, ""Select B"")"),"")</f>
        <v/>
      </c>
      <c r="C303" s="1" t="str">
        <f>IFERROR(__xludf.DUMMYFUNCTION(" IF(ISBLANK(B303), """", QUERY(Volunteer_Import!B303:I303, ""Select C""))"),"")</f>
        <v/>
      </c>
      <c r="D303" s="1" t="str">
        <f>IFERROR(__xludf.DUMMYFUNCTION(" IF(ISBLANK(B303), """", QUERY(Volunteer_Import!B303:I303, ""Select D""))"),"")</f>
        <v/>
      </c>
      <c r="E303" s="1" t="str">
        <f>IFERROR(__xludf.DUMMYFUNCTION(" IF(ISBLANK(B303), """", QUERY(Volunteer_Import!B303:I303, ""Select E""))"),"")</f>
        <v/>
      </c>
      <c r="F303" s="9" t="str">
        <f> IF(ISBLANK(B303), "", COUNTIF(Volunteer_Import!F303, "*Central Berkeley Trader Joe’s*"))</f>
        <v/>
      </c>
      <c r="G303" s="1" t="str">
        <f> IF(ISBLANK(B303), "", COUNTIF(Volunteer_Import!F303, "*North Berkeley Safeway*"))</f>
        <v/>
      </c>
      <c r="H303" s="1" t="str">
        <f> IF(ISBLANK(B303), "", COUNTIF(Volunteer_Import!F303, "*North Berkeley Trader Joe’s*"))</f>
        <v/>
      </c>
      <c r="I303" s="9" t="str">
        <f> IF(ISBLANK(B303), "", COUNTIF(Volunteer_Import!F303, "*South Berkeley Berkeley Bowl*"))</f>
        <v/>
      </c>
      <c r="J303" s="1" t="str">
        <f> IF(ISBLANK(B303), "", COUNTIF(Volunteer_Import!F303, "*South Berkeley/Oakland Safeway*"))</f>
        <v/>
      </c>
      <c r="K303" s="1" t="str">
        <f> IF(ISBLANK(B303), "", COUNTIF(Volunteer_Import!F303, "*Southwest Berkeley Berkeley Bowl*"))</f>
        <v/>
      </c>
      <c r="L303" s="1" t="str">
        <f> IF(ISBLANK(B303), "", COUNTIF(Volunteer_Import!F303, "*Other (open to local stores unlisted above)*"))</f>
        <v/>
      </c>
      <c r="M303" s="19" t="str">
        <f> IF(ISBLANK(B303), "", COUNTIF(Volunteer_Import!G303, "*Monday*"))</f>
        <v/>
      </c>
      <c r="N303" s="19" t="str">
        <f> IF(ISBLANK(B303), "", COUNTIF(Volunteer_Import!G303, "*Tuesday*"))</f>
        <v/>
      </c>
      <c r="O303" s="19" t="str">
        <f> IF(ISBLANK(B303), "", COUNTIF(Volunteer_Import!G303, "*Wednesday*"))</f>
        <v/>
      </c>
      <c r="P303" s="19" t="str">
        <f> IF(ISBLANK(B303), "", COUNTIF(Volunteer_Import!G303, "*Thursday*"))</f>
        <v/>
      </c>
      <c r="Q303" s="19" t="str">
        <f> IF(ISBLANK(B303), "", COUNTIF(Volunteer_Import!G303, "*Friday*"))</f>
        <v/>
      </c>
      <c r="R303" s="19" t="str">
        <f> IF(ISBLANK(B303), "", COUNTIF(Volunteer_Import!G303, "*Saturday*"))</f>
        <v/>
      </c>
      <c r="S303" s="19" t="str">
        <f> IF(ISBLANK(B303), "", COUNTIF(Volunteer_Import!G303, "*Sunday*"))</f>
        <v/>
      </c>
      <c r="T303" s="1" t="str">
        <f> IF(ISBLANK(B303), "", COUNTIF(Volunteer_Import!H303, "*6am - 8am*"))</f>
        <v/>
      </c>
      <c r="U303" s="19" t="str">
        <f> IF(ISBLANK(B303), "", COUNTIF(Volunteer_Import!H303, "*8am - 12pm*"))</f>
        <v/>
      </c>
      <c r="V303" s="19" t="str">
        <f> IF(ISBLANK(B303), "", COUNTIF(Volunteer_Import!H303, "*12pm - 3pm*"))</f>
        <v/>
      </c>
      <c r="W303" s="19" t="str">
        <f> IF(ISBLANK(B303), "", COUNTIF(Volunteer_Import!H303, "*3pm - 6pm*"))</f>
        <v/>
      </c>
      <c r="X303" s="19" t="str">
        <f> IF(ISBLANK(B303), "", COUNTIF(Volunteer_Import!H303, "*6pm - 9pm*"))</f>
        <v/>
      </c>
      <c r="Y303" s="19" t="str">
        <f> IF(ISBLANK(B303), "", COUNTIF(Volunteer_Import!H303, "*9pm - 11pm*"))</f>
        <v/>
      </c>
    </row>
    <row r="304">
      <c r="A304" s="1" t="str">
        <f t="array" ref="A304">IF(ISBLANK(B304), "", concatenate("V", ROW()))</f>
        <v/>
      </c>
      <c r="B304" s="1" t="str">
        <f>IFERROR(__xludf.DUMMYFUNCTION(" QUERY(Volunteer_Import!A304:H304, ""Select B"")"),"")</f>
        <v/>
      </c>
      <c r="C304" s="1" t="str">
        <f>IFERROR(__xludf.DUMMYFUNCTION(" IF(ISBLANK(B304), """", QUERY(Volunteer_Import!B304:I304, ""Select C""))"),"")</f>
        <v/>
      </c>
      <c r="D304" s="1" t="str">
        <f>IFERROR(__xludf.DUMMYFUNCTION(" IF(ISBLANK(B304), """", QUERY(Volunteer_Import!B304:I304, ""Select D""))"),"")</f>
        <v/>
      </c>
      <c r="E304" s="1" t="str">
        <f>IFERROR(__xludf.DUMMYFUNCTION(" IF(ISBLANK(B304), """", QUERY(Volunteer_Import!B304:I304, ""Select E""))"),"")</f>
        <v/>
      </c>
      <c r="F304" s="9" t="str">
        <f> IF(ISBLANK(B304), "", COUNTIF(Volunteer_Import!F304, "*Central Berkeley Trader Joe’s*"))</f>
        <v/>
      </c>
      <c r="G304" s="1" t="str">
        <f> IF(ISBLANK(B304), "", COUNTIF(Volunteer_Import!F304, "*North Berkeley Safeway*"))</f>
        <v/>
      </c>
      <c r="H304" s="1" t="str">
        <f> IF(ISBLANK(B304), "", COUNTIF(Volunteer_Import!F304, "*North Berkeley Trader Joe’s*"))</f>
        <v/>
      </c>
      <c r="I304" s="9" t="str">
        <f> IF(ISBLANK(B304), "", COUNTIF(Volunteer_Import!F304, "*South Berkeley Berkeley Bowl*"))</f>
        <v/>
      </c>
      <c r="J304" s="1" t="str">
        <f> IF(ISBLANK(B304), "", COUNTIF(Volunteer_Import!F304, "*South Berkeley/Oakland Safeway*"))</f>
        <v/>
      </c>
      <c r="K304" s="1" t="str">
        <f> IF(ISBLANK(B304), "", COUNTIF(Volunteer_Import!F304, "*Southwest Berkeley Berkeley Bowl*"))</f>
        <v/>
      </c>
      <c r="L304" s="1" t="str">
        <f> IF(ISBLANK(B304), "", COUNTIF(Volunteer_Import!F304, "*Other (open to local stores unlisted above)*"))</f>
        <v/>
      </c>
      <c r="M304" s="19" t="str">
        <f> IF(ISBLANK(B304), "", COUNTIF(Volunteer_Import!G304, "*Monday*"))</f>
        <v/>
      </c>
      <c r="N304" s="19" t="str">
        <f> IF(ISBLANK(B304), "", COUNTIF(Volunteer_Import!G304, "*Tuesday*"))</f>
        <v/>
      </c>
      <c r="O304" s="19" t="str">
        <f> IF(ISBLANK(B304), "", COUNTIF(Volunteer_Import!G304, "*Wednesday*"))</f>
        <v/>
      </c>
      <c r="P304" s="19" t="str">
        <f> IF(ISBLANK(B304), "", COUNTIF(Volunteer_Import!G304, "*Thursday*"))</f>
        <v/>
      </c>
      <c r="Q304" s="19" t="str">
        <f> IF(ISBLANK(B304), "", COUNTIF(Volunteer_Import!G304, "*Friday*"))</f>
        <v/>
      </c>
      <c r="R304" s="19" t="str">
        <f> IF(ISBLANK(B304), "", COUNTIF(Volunteer_Import!G304, "*Saturday*"))</f>
        <v/>
      </c>
      <c r="S304" s="19" t="str">
        <f> IF(ISBLANK(B304), "", COUNTIF(Volunteer_Import!G304, "*Sunday*"))</f>
        <v/>
      </c>
      <c r="T304" s="1" t="str">
        <f> IF(ISBLANK(B304), "", COUNTIF(Volunteer_Import!H304, "*6am - 8am*"))</f>
        <v/>
      </c>
      <c r="U304" s="19" t="str">
        <f> IF(ISBLANK(B304), "", COUNTIF(Volunteer_Import!H304, "*8am - 12pm*"))</f>
        <v/>
      </c>
      <c r="V304" s="19" t="str">
        <f> IF(ISBLANK(B304), "", COUNTIF(Volunteer_Import!H304, "*12pm - 3pm*"))</f>
        <v/>
      </c>
      <c r="W304" s="19" t="str">
        <f> IF(ISBLANK(B304), "", COUNTIF(Volunteer_Import!H304, "*3pm - 6pm*"))</f>
        <v/>
      </c>
      <c r="X304" s="19" t="str">
        <f> IF(ISBLANK(B304), "", COUNTIF(Volunteer_Import!H304, "*6pm - 9pm*"))</f>
        <v/>
      </c>
      <c r="Y304" s="19" t="str">
        <f> IF(ISBLANK(B304), "", COUNTIF(Volunteer_Import!H304, "*9pm - 11pm*"))</f>
        <v/>
      </c>
    </row>
    <row r="305">
      <c r="A305" s="1" t="str">
        <f t="array" ref="A305">IF(ISBLANK(B305), "", concatenate("V", ROW()))</f>
        <v/>
      </c>
      <c r="B305" s="1" t="str">
        <f>IFERROR(__xludf.DUMMYFUNCTION(" QUERY(Volunteer_Import!A305:H305, ""Select B"")"),"")</f>
        <v/>
      </c>
      <c r="C305" s="1" t="str">
        <f>IFERROR(__xludf.DUMMYFUNCTION(" IF(ISBLANK(B305), """", QUERY(Volunteer_Import!B305:I305, ""Select C""))"),"")</f>
        <v/>
      </c>
      <c r="D305" s="1" t="str">
        <f>IFERROR(__xludf.DUMMYFUNCTION(" IF(ISBLANK(B305), """", QUERY(Volunteer_Import!B305:I305, ""Select D""))"),"")</f>
        <v/>
      </c>
      <c r="E305" s="1" t="str">
        <f>IFERROR(__xludf.DUMMYFUNCTION(" IF(ISBLANK(B305), """", QUERY(Volunteer_Import!B305:I305, ""Select E""))"),"")</f>
        <v/>
      </c>
      <c r="F305" s="9" t="str">
        <f> IF(ISBLANK(B305), "", COUNTIF(Volunteer_Import!F305, "*Central Berkeley Trader Joe’s*"))</f>
        <v/>
      </c>
      <c r="G305" s="1" t="str">
        <f> IF(ISBLANK(B305), "", COUNTIF(Volunteer_Import!F305, "*North Berkeley Safeway*"))</f>
        <v/>
      </c>
      <c r="H305" s="1" t="str">
        <f> IF(ISBLANK(B305), "", COUNTIF(Volunteer_Import!F305, "*North Berkeley Trader Joe’s*"))</f>
        <v/>
      </c>
      <c r="I305" s="9" t="str">
        <f> IF(ISBLANK(B305), "", COUNTIF(Volunteer_Import!F305, "*South Berkeley Berkeley Bowl*"))</f>
        <v/>
      </c>
      <c r="J305" s="1" t="str">
        <f> IF(ISBLANK(B305), "", COUNTIF(Volunteer_Import!F305, "*South Berkeley/Oakland Safeway*"))</f>
        <v/>
      </c>
      <c r="K305" s="1" t="str">
        <f> IF(ISBLANK(B305), "", COUNTIF(Volunteer_Import!F305, "*Southwest Berkeley Berkeley Bowl*"))</f>
        <v/>
      </c>
      <c r="L305" s="1" t="str">
        <f> IF(ISBLANK(B305), "", COUNTIF(Volunteer_Import!F305, "*Other (open to local stores unlisted above)*"))</f>
        <v/>
      </c>
      <c r="M305" s="19" t="str">
        <f> IF(ISBLANK(B305), "", COUNTIF(Volunteer_Import!G305, "*Monday*"))</f>
        <v/>
      </c>
      <c r="N305" s="19" t="str">
        <f> IF(ISBLANK(B305), "", COUNTIF(Volunteer_Import!G305, "*Tuesday*"))</f>
        <v/>
      </c>
      <c r="O305" s="19" t="str">
        <f> IF(ISBLANK(B305), "", COUNTIF(Volunteer_Import!G305, "*Wednesday*"))</f>
        <v/>
      </c>
      <c r="P305" s="19" t="str">
        <f> IF(ISBLANK(B305), "", COUNTIF(Volunteer_Import!G305, "*Thursday*"))</f>
        <v/>
      </c>
      <c r="Q305" s="19" t="str">
        <f> IF(ISBLANK(B305), "", COUNTIF(Volunteer_Import!G305, "*Friday*"))</f>
        <v/>
      </c>
      <c r="R305" s="19" t="str">
        <f> IF(ISBLANK(B305), "", COUNTIF(Volunteer_Import!G305, "*Saturday*"))</f>
        <v/>
      </c>
      <c r="S305" s="19" t="str">
        <f> IF(ISBLANK(B305), "", COUNTIF(Volunteer_Import!G305, "*Sunday*"))</f>
        <v/>
      </c>
      <c r="T305" s="1" t="str">
        <f> IF(ISBLANK(B305), "", COUNTIF(Volunteer_Import!H305, "*6am - 8am*"))</f>
        <v/>
      </c>
      <c r="U305" s="19" t="str">
        <f> IF(ISBLANK(B305), "", COUNTIF(Volunteer_Import!H305, "*8am - 12pm*"))</f>
        <v/>
      </c>
      <c r="V305" s="19" t="str">
        <f> IF(ISBLANK(B305), "", COUNTIF(Volunteer_Import!H305, "*12pm - 3pm*"))</f>
        <v/>
      </c>
      <c r="W305" s="19" t="str">
        <f> IF(ISBLANK(B305), "", COUNTIF(Volunteer_Import!H305, "*3pm - 6pm*"))</f>
        <v/>
      </c>
      <c r="X305" s="19" t="str">
        <f> IF(ISBLANK(B305), "", COUNTIF(Volunteer_Import!H305, "*6pm - 9pm*"))</f>
        <v/>
      </c>
      <c r="Y305" s="19" t="str">
        <f> IF(ISBLANK(B305), "", COUNTIF(Volunteer_Import!H305, "*9pm - 11pm*"))</f>
        <v/>
      </c>
    </row>
    <row r="306">
      <c r="A306" s="1" t="str">
        <f t="array" ref="A306">IF(ISBLANK(B306), "", concatenate("V", ROW()))</f>
        <v/>
      </c>
      <c r="B306" s="1" t="str">
        <f>IFERROR(__xludf.DUMMYFUNCTION(" QUERY(Volunteer_Import!A306:H306, ""Select B"")"),"")</f>
        <v/>
      </c>
      <c r="C306" s="1" t="str">
        <f>IFERROR(__xludf.DUMMYFUNCTION(" IF(ISBLANK(B306), """", QUERY(Volunteer_Import!B306:I306, ""Select C""))"),"")</f>
        <v/>
      </c>
      <c r="D306" s="1" t="str">
        <f>IFERROR(__xludf.DUMMYFUNCTION(" IF(ISBLANK(B306), """", QUERY(Volunteer_Import!B306:I306, ""Select D""))"),"")</f>
        <v/>
      </c>
      <c r="E306" s="1" t="str">
        <f>IFERROR(__xludf.DUMMYFUNCTION(" IF(ISBLANK(B306), """", QUERY(Volunteer_Import!B306:I306, ""Select E""))"),"")</f>
        <v/>
      </c>
      <c r="F306" s="9" t="str">
        <f> IF(ISBLANK(B306), "", COUNTIF(Volunteer_Import!F306, "*Central Berkeley Trader Joe’s*"))</f>
        <v/>
      </c>
      <c r="G306" s="1" t="str">
        <f> IF(ISBLANK(B306), "", COUNTIF(Volunteer_Import!F306, "*North Berkeley Safeway*"))</f>
        <v/>
      </c>
      <c r="H306" s="1" t="str">
        <f> IF(ISBLANK(B306), "", COUNTIF(Volunteer_Import!F306, "*North Berkeley Trader Joe’s*"))</f>
        <v/>
      </c>
      <c r="I306" s="9" t="str">
        <f> IF(ISBLANK(B306), "", COUNTIF(Volunteer_Import!F306, "*South Berkeley Berkeley Bowl*"))</f>
        <v/>
      </c>
      <c r="J306" s="1" t="str">
        <f> IF(ISBLANK(B306), "", COUNTIF(Volunteer_Import!F306, "*South Berkeley/Oakland Safeway*"))</f>
        <v/>
      </c>
      <c r="K306" s="1" t="str">
        <f> IF(ISBLANK(B306), "", COUNTIF(Volunteer_Import!F306, "*Southwest Berkeley Berkeley Bowl*"))</f>
        <v/>
      </c>
      <c r="L306" s="1" t="str">
        <f> IF(ISBLANK(B306), "", COUNTIF(Volunteer_Import!F306, "*Other (open to local stores unlisted above)*"))</f>
        <v/>
      </c>
      <c r="M306" s="19" t="str">
        <f> IF(ISBLANK(B306), "", COUNTIF(Volunteer_Import!G306, "*Monday*"))</f>
        <v/>
      </c>
      <c r="N306" s="19" t="str">
        <f> IF(ISBLANK(B306), "", COUNTIF(Volunteer_Import!G306, "*Tuesday*"))</f>
        <v/>
      </c>
      <c r="O306" s="19" t="str">
        <f> IF(ISBLANK(B306), "", COUNTIF(Volunteer_Import!G306, "*Wednesday*"))</f>
        <v/>
      </c>
      <c r="P306" s="19" t="str">
        <f> IF(ISBLANK(B306), "", COUNTIF(Volunteer_Import!G306, "*Thursday*"))</f>
        <v/>
      </c>
      <c r="Q306" s="19" t="str">
        <f> IF(ISBLANK(B306), "", COUNTIF(Volunteer_Import!G306, "*Friday*"))</f>
        <v/>
      </c>
      <c r="R306" s="19" t="str">
        <f> IF(ISBLANK(B306), "", COUNTIF(Volunteer_Import!G306, "*Saturday*"))</f>
        <v/>
      </c>
      <c r="S306" s="19" t="str">
        <f> IF(ISBLANK(B306), "", COUNTIF(Volunteer_Import!G306, "*Sunday*"))</f>
        <v/>
      </c>
      <c r="T306" s="1" t="str">
        <f> IF(ISBLANK(B306), "", COUNTIF(Volunteer_Import!H306, "*6am - 8am*"))</f>
        <v/>
      </c>
      <c r="U306" s="19" t="str">
        <f> IF(ISBLANK(B306), "", COUNTIF(Volunteer_Import!H306, "*8am - 12pm*"))</f>
        <v/>
      </c>
      <c r="V306" s="19" t="str">
        <f> IF(ISBLANK(B306), "", COUNTIF(Volunteer_Import!H306, "*12pm - 3pm*"))</f>
        <v/>
      </c>
      <c r="W306" s="19" t="str">
        <f> IF(ISBLANK(B306), "", COUNTIF(Volunteer_Import!H306, "*3pm - 6pm*"))</f>
        <v/>
      </c>
      <c r="X306" s="19" t="str">
        <f> IF(ISBLANK(B306), "", COUNTIF(Volunteer_Import!H306, "*6pm - 9pm*"))</f>
        <v/>
      </c>
      <c r="Y306" s="19" t="str">
        <f> IF(ISBLANK(B306), "", COUNTIF(Volunteer_Import!H306, "*9pm - 11pm*"))</f>
        <v/>
      </c>
    </row>
    <row r="307">
      <c r="A307" s="1" t="str">
        <f t="array" ref="A307">IF(ISBLANK(B307), "", concatenate("V", ROW()))</f>
        <v/>
      </c>
      <c r="B307" s="1" t="str">
        <f>IFERROR(__xludf.DUMMYFUNCTION(" QUERY(Volunteer_Import!A307:H307, ""Select B"")"),"")</f>
        <v/>
      </c>
      <c r="C307" s="1" t="str">
        <f>IFERROR(__xludf.DUMMYFUNCTION(" IF(ISBLANK(B307), """", QUERY(Volunteer_Import!B307:I307, ""Select C""))"),"")</f>
        <v/>
      </c>
      <c r="D307" s="1" t="str">
        <f>IFERROR(__xludf.DUMMYFUNCTION(" IF(ISBLANK(B307), """", QUERY(Volunteer_Import!B307:I307, ""Select D""))"),"")</f>
        <v/>
      </c>
      <c r="E307" s="1" t="str">
        <f>IFERROR(__xludf.DUMMYFUNCTION(" IF(ISBLANK(B307), """", QUERY(Volunteer_Import!B307:I307, ""Select E""))"),"")</f>
        <v/>
      </c>
      <c r="F307" s="9" t="str">
        <f> IF(ISBLANK(B307), "", COUNTIF(Volunteer_Import!F307, "*Central Berkeley Trader Joe’s*"))</f>
        <v/>
      </c>
      <c r="G307" s="1" t="str">
        <f> IF(ISBLANK(B307), "", COUNTIF(Volunteer_Import!F307, "*North Berkeley Safeway*"))</f>
        <v/>
      </c>
      <c r="H307" s="1" t="str">
        <f> IF(ISBLANK(B307), "", COUNTIF(Volunteer_Import!F307, "*North Berkeley Trader Joe’s*"))</f>
        <v/>
      </c>
      <c r="I307" s="9" t="str">
        <f> IF(ISBLANK(B307), "", COUNTIF(Volunteer_Import!F307, "*South Berkeley Berkeley Bowl*"))</f>
        <v/>
      </c>
      <c r="J307" s="1" t="str">
        <f> IF(ISBLANK(B307), "", COUNTIF(Volunteer_Import!F307, "*South Berkeley/Oakland Safeway*"))</f>
        <v/>
      </c>
      <c r="K307" s="1" t="str">
        <f> IF(ISBLANK(B307), "", COUNTIF(Volunteer_Import!F307, "*Southwest Berkeley Berkeley Bowl*"))</f>
        <v/>
      </c>
      <c r="L307" s="1" t="str">
        <f> IF(ISBLANK(B307), "", COUNTIF(Volunteer_Import!F307, "*Other (open to local stores unlisted above)*"))</f>
        <v/>
      </c>
      <c r="M307" s="19" t="str">
        <f> IF(ISBLANK(B307), "", COUNTIF(Volunteer_Import!G307, "*Monday*"))</f>
        <v/>
      </c>
      <c r="N307" s="19" t="str">
        <f> IF(ISBLANK(B307), "", COUNTIF(Volunteer_Import!G307, "*Tuesday*"))</f>
        <v/>
      </c>
      <c r="O307" s="19" t="str">
        <f> IF(ISBLANK(B307), "", COUNTIF(Volunteer_Import!G307, "*Wednesday*"))</f>
        <v/>
      </c>
      <c r="P307" s="19" t="str">
        <f> IF(ISBLANK(B307), "", COUNTIF(Volunteer_Import!G307, "*Thursday*"))</f>
        <v/>
      </c>
      <c r="Q307" s="19" t="str">
        <f> IF(ISBLANK(B307), "", COUNTIF(Volunteer_Import!G307, "*Friday*"))</f>
        <v/>
      </c>
      <c r="R307" s="19" t="str">
        <f> IF(ISBLANK(B307), "", COUNTIF(Volunteer_Import!G307, "*Saturday*"))</f>
        <v/>
      </c>
      <c r="S307" s="19" t="str">
        <f> IF(ISBLANK(B307), "", COUNTIF(Volunteer_Import!G307, "*Sunday*"))</f>
        <v/>
      </c>
      <c r="T307" s="1" t="str">
        <f> IF(ISBLANK(B307), "", COUNTIF(Volunteer_Import!H307, "*6am - 8am*"))</f>
        <v/>
      </c>
      <c r="U307" s="19" t="str">
        <f> IF(ISBLANK(B307), "", COUNTIF(Volunteer_Import!H307, "*8am - 12pm*"))</f>
        <v/>
      </c>
      <c r="V307" s="19" t="str">
        <f> IF(ISBLANK(B307), "", COUNTIF(Volunteer_Import!H307, "*12pm - 3pm*"))</f>
        <v/>
      </c>
      <c r="W307" s="19" t="str">
        <f> IF(ISBLANK(B307), "", COUNTIF(Volunteer_Import!H307, "*3pm - 6pm*"))</f>
        <v/>
      </c>
      <c r="X307" s="19" t="str">
        <f> IF(ISBLANK(B307), "", COUNTIF(Volunteer_Import!H307, "*6pm - 9pm*"))</f>
        <v/>
      </c>
      <c r="Y307" s="19" t="str">
        <f> IF(ISBLANK(B307), "", COUNTIF(Volunteer_Import!H307, "*9pm - 11pm*"))</f>
        <v/>
      </c>
    </row>
    <row r="308">
      <c r="A308" s="1" t="str">
        <f t="array" ref="A308">IF(ISBLANK(B308), "", concatenate("V", ROW()))</f>
        <v/>
      </c>
      <c r="B308" s="1" t="str">
        <f>IFERROR(__xludf.DUMMYFUNCTION(" QUERY(Volunteer_Import!A308:H308, ""Select B"")"),"")</f>
        <v/>
      </c>
      <c r="C308" s="1" t="str">
        <f>IFERROR(__xludf.DUMMYFUNCTION(" IF(ISBLANK(B308), """", QUERY(Volunteer_Import!B308:I308, ""Select C""))"),"")</f>
        <v/>
      </c>
      <c r="D308" s="1" t="str">
        <f>IFERROR(__xludf.DUMMYFUNCTION(" IF(ISBLANK(B308), """", QUERY(Volunteer_Import!B308:I308, ""Select D""))"),"")</f>
        <v/>
      </c>
      <c r="E308" s="1" t="str">
        <f>IFERROR(__xludf.DUMMYFUNCTION(" IF(ISBLANK(B308), """", QUERY(Volunteer_Import!B308:I308, ""Select E""))"),"")</f>
        <v/>
      </c>
      <c r="F308" s="9" t="str">
        <f> IF(ISBLANK(B308), "", COUNTIF(Volunteer_Import!F308, "*Central Berkeley Trader Joe’s*"))</f>
        <v/>
      </c>
      <c r="G308" s="1" t="str">
        <f> IF(ISBLANK(B308), "", COUNTIF(Volunteer_Import!F308, "*North Berkeley Safeway*"))</f>
        <v/>
      </c>
      <c r="H308" s="1" t="str">
        <f> IF(ISBLANK(B308), "", COUNTIF(Volunteer_Import!F308, "*North Berkeley Trader Joe’s*"))</f>
        <v/>
      </c>
      <c r="I308" s="9" t="str">
        <f> IF(ISBLANK(B308), "", COUNTIF(Volunteer_Import!F308, "*South Berkeley Berkeley Bowl*"))</f>
        <v/>
      </c>
      <c r="J308" s="1" t="str">
        <f> IF(ISBLANK(B308), "", COUNTIF(Volunteer_Import!F308, "*South Berkeley/Oakland Safeway*"))</f>
        <v/>
      </c>
      <c r="K308" s="1" t="str">
        <f> IF(ISBLANK(B308), "", COUNTIF(Volunteer_Import!F308, "*Southwest Berkeley Berkeley Bowl*"))</f>
        <v/>
      </c>
      <c r="L308" s="1" t="str">
        <f> IF(ISBLANK(B308), "", COUNTIF(Volunteer_Import!F308, "*Other (open to local stores unlisted above)*"))</f>
        <v/>
      </c>
      <c r="M308" s="19" t="str">
        <f> IF(ISBLANK(B308), "", COUNTIF(Volunteer_Import!G308, "*Monday*"))</f>
        <v/>
      </c>
      <c r="N308" s="19" t="str">
        <f> IF(ISBLANK(B308), "", COUNTIF(Volunteer_Import!G308, "*Tuesday*"))</f>
        <v/>
      </c>
      <c r="O308" s="19" t="str">
        <f> IF(ISBLANK(B308), "", COUNTIF(Volunteer_Import!G308, "*Wednesday*"))</f>
        <v/>
      </c>
      <c r="P308" s="19" t="str">
        <f> IF(ISBLANK(B308), "", COUNTIF(Volunteer_Import!G308, "*Thursday*"))</f>
        <v/>
      </c>
      <c r="Q308" s="19" t="str">
        <f> IF(ISBLANK(B308), "", COUNTIF(Volunteer_Import!G308, "*Friday*"))</f>
        <v/>
      </c>
      <c r="R308" s="19" t="str">
        <f> IF(ISBLANK(B308), "", COUNTIF(Volunteer_Import!G308, "*Saturday*"))</f>
        <v/>
      </c>
      <c r="S308" s="19" t="str">
        <f> IF(ISBLANK(B308), "", COUNTIF(Volunteer_Import!G308, "*Sunday*"))</f>
        <v/>
      </c>
      <c r="T308" s="1" t="str">
        <f> IF(ISBLANK(B308), "", COUNTIF(Volunteer_Import!H308, "*6am - 8am*"))</f>
        <v/>
      </c>
      <c r="U308" s="19" t="str">
        <f> IF(ISBLANK(B308), "", COUNTIF(Volunteer_Import!H308, "*8am - 12pm*"))</f>
        <v/>
      </c>
      <c r="V308" s="19" t="str">
        <f> IF(ISBLANK(B308), "", COUNTIF(Volunteer_Import!H308, "*12pm - 3pm*"))</f>
        <v/>
      </c>
      <c r="W308" s="19" t="str">
        <f> IF(ISBLANK(B308), "", COUNTIF(Volunteer_Import!H308, "*3pm - 6pm*"))</f>
        <v/>
      </c>
      <c r="X308" s="19" t="str">
        <f> IF(ISBLANK(B308), "", COUNTIF(Volunteer_Import!H308, "*6pm - 9pm*"))</f>
        <v/>
      </c>
      <c r="Y308" s="19" t="str">
        <f> IF(ISBLANK(B308), "", COUNTIF(Volunteer_Import!H308, "*9pm - 11pm*"))</f>
        <v/>
      </c>
    </row>
    <row r="309">
      <c r="A309" s="1" t="str">
        <f t="array" ref="A309">IF(ISBLANK(B309), "", concatenate("V", ROW()))</f>
        <v/>
      </c>
      <c r="B309" s="1" t="str">
        <f>IFERROR(__xludf.DUMMYFUNCTION(" QUERY(Volunteer_Import!A309:H309, ""Select B"")"),"")</f>
        <v/>
      </c>
      <c r="C309" s="1" t="str">
        <f>IFERROR(__xludf.DUMMYFUNCTION(" IF(ISBLANK(B309), """", QUERY(Volunteer_Import!B309:I309, ""Select C""))"),"")</f>
        <v/>
      </c>
      <c r="D309" s="1" t="str">
        <f>IFERROR(__xludf.DUMMYFUNCTION(" IF(ISBLANK(B309), """", QUERY(Volunteer_Import!B309:I309, ""Select D""))"),"")</f>
        <v/>
      </c>
      <c r="E309" s="1" t="str">
        <f>IFERROR(__xludf.DUMMYFUNCTION(" IF(ISBLANK(B309), """", QUERY(Volunteer_Import!B309:I309, ""Select E""))"),"")</f>
        <v/>
      </c>
      <c r="F309" s="9" t="str">
        <f> IF(ISBLANK(B309), "", COUNTIF(Volunteer_Import!F309, "*Central Berkeley Trader Joe’s*"))</f>
        <v/>
      </c>
      <c r="G309" s="1" t="str">
        <f> IF(ISBLANK(B309), "", COUNTIF(Volunteer_Import!F309, "*North Berkeley Safeway*"))</f>
        <v/>
      </c>
      <c r="H309" s="1" t="str">
        <f> IF(ISBLANK(B309), "", COUNTIF(Volunteer_Import!F309, "*North Berkeley Trader Joe’s*"))</f>
        <v/>
      </c>
      <c r="I309" s="9" t="str">
        <f> IF(ISBLANK(B309), "", COUNTIF(Volunteer_Import!F309, "*South Berkeley Berkeley Bowl*"))</f>
        <v/>
      </c>
      <c r="J309" s="1" t="str">
        <f> IF(ISBLANK(B309), "", COUNTIF(Volunteer_Import!F309, "*South Berkeley/Oakland Safeway*"))</f>
        <v/>
      </c>
      <c r="K309" s="1" t="str">
        <f> IF(ISBLANK(B309), "", COUNTIF(Volunteer_Import!F309, "*Southwest Berkeley Berkeley Bowl*"))</f>
        <v/>
      </c>
      <c r="L309" s="1" t="str">
        <f> IF(ISBLANK(B309), "", COUNTIF(Volunteer_Import!F309, "*Other (open to local stores unlisted above)*"))</f>
        <v/>
      </c>
      <c r="M309" s="19" t="str">
        <f> IF(ISBLANK(B309), "", COUNTIF(Volunteer_Import!G309, "*Monday*"))</f>
        <v/>
      </c>
      <c r="N309" s="19" t="str">
        <f> IF(ISBLANK(B309), "", COUNTIF(Volunteer_Import!G309, "*Tuesday*"))</f>
        <v/>
      </c>
      <c r="O309" s="19" t="str">
        <f> IF(ISBLANK(B309), "", COUNTIF(Volunteer_Import!G309, "*Wednesday*"))</f>
        <v/>
      </c>
      <c r="P309" s="19" t="str">
        <f> IF(ISBLANK(B309), "", COUNTIF(Volunteer_Import!G309, "*Thursday*"))</f>
        <v/>
      </c>
      <c r="Q309" s="19" t="str">
        <f> IF(ISBLANK(B309), "", COUNTIF(Volunteer_Import!G309, "*Friday*"))</f>
        <v/>
      </c>
      <c r="R309" s="19" t="str">
        <f> IF(ISBLANK(B309), "", COUNTIF(Volunteer_Import!G309, "*Saturday*"))</f>
        <v/>
      </c>
      <c r="S309" s="19" t="str">
        <f> IF(ISBLANK(B309), "", COUNTIF(Volunteer_Import!G309, "*Sunday*"))</f>
        <v/>
      </c>
      <c r="T309" s="1" t="str">
        <f> IF(ISBLANK(B309), "", COUNTIF(Volunteer_Import!H309, "*6am - 8am*"))</f>
        <v/>
      </c>
      <c r="U309" s="19" t="str">
        <f> IF(ISBLANK(B309), "", COUNTIF(Volunteer_Import!H309, "*8am - 12pm*"))</f>
        <v/>
      </c>
      <c r="V309" s="19" t="str">
        <f> IF(ISBLANK(B309), "", COUNTIF(Volunteer_Import!H309, "*12pm - 3pm*"))</f>
        <v/>
      </c>
      <c r="W309" s="19" t="str">
        <f> IF(ISBLANK(B309), "", COUNTIF(Volunteer_Import!H309, "*3pm - 6pm*"))</f>
        <v/>
      </c>
      <c r="X309" s="19" t="str">
        <f> IF(ISBLANK(B309), "", COUNTIF(Volunteer_Import!H309, "*6pm - 9pm*"))</f>
        <v/>
      </c>
      <c r="Y309" s="19" t="str">
        <f> IF(ISBLANK(B309), "", COUNTIF(Volunteer_Import!H309, "*9pm - 11pm*"))</f>
        <v/>
      </c>
    </row>
    <row r="310">
      <c r="A310" s="1" t="str">
        <f t="array" ref="A310">IF(ISBLANK(B310), "", concatenate("V", ROW()))</f>
        <v/>
      </c>
      <c r="B310" s="1" t="str">
        <f>IFERROR(__xludf.DUMMYFUNCTION(" QUERY(Volunteer_Import!A310:H310, ""Select B"")"),"")</f>
        <v/>
      </c>
      <c r="C310" s="1" t="str">
        <f>IFERROR(__xludf.DUMMYFUNCTION(" IF(ISBLANK(B310), """", QUERY(Volunteer_Import!B310:I310, ""Select C""))"),"")</f>
        <v/>
      </c>
      <c r="D310" s="1" t="str">
        <f>IFERROR(__xludf.DUMMYFUNCTION(" IF(ISBLANK(B310), """", QUERY(Volunteer_Import!B310:I310, ""Select D""))"),"")</f>
        <v/>
      </c>
      <c r="E310" s="1" t="str">
        <f>IFERROR(__xludf.DUMMYFUNCTION(" IF(ISBLANK(B310), """", QUERY(Volunteer_Import!B310:I310, ""Select E""))"),"")</f>
        <v/>
      </c>
      <c r="F310" s="9" t="str">
        <f> IF(ISBLANK(B310), "", COUNTIF(Volunteer_Import!F310, "*Central Berkeley Trader Joe’s*"))</f>
        <v/>
      </c>
      <c r="G310" s="1" t="str">
        <f> IF(ISBLANK(B310), "", COUNTIF(Volunteer_Import!F310, "*North Berkeley Safeway*"))</f>
        <v/>
      </c>
      <c r="H310" s="1" t="str">
        <f> IF(ISBLANK(B310), "", COUNTIF(Volunteer_Import!F310, "*North Berkeley Trader Joe’s*"))</f>
        <v/>
      </c>
      <c r="I310" s="9" t="str">
        <f> IF(ISBLANK(B310), "", COUNTIF(Volunteer_Import!F310, "*South Berkeley Berkeley Bowl*"))</f>
        <v/>
      </c>
      <c r="J310" s="1" t="str">
        <f> IF(ISBLANK(B310), "", COUNTIF(Volunteer_Import!F310, "*South Berkeley/Oakland Safeway*"))</f>
        <v/>
      </c>
      <c r="K310" s="1" t="str">
        <f> IF(ISBLANK(B310), "", COUNTIF(Volunteer_Import!F310, "*Southwest Berkeley Berkeley Bowl*"))</f>
        <v/>
      </c>
      <c r="L310" s="1" t="str">
        <f> IF(ISBLANK(B310), "", COUNTIF(Volunteer_Import!F310, "*Other (open to local stores unlisted above)*"))</f>
        <v/>
      </c>
      <c r="M310" s="19" t="str">
        <f> IF(ISBLANK(B310), "", COUNTIF(Volunteer_Import!G310, "*Monday*"))</f>
        <v/>
      </c>
      <c r="N310" s="19" t="str">
        <f> IF(ISBLANK(B310), "", COUNTIF(Volunteer_Import!G310, "*Tuesday*"))</f>
        <v/>
      </c>
      <c r="O310" s="19" t="str">
        <f> IF(ISBLANK(B310), "", COUNTIF(Volunteer_Import!G310, "*Wednesday*"))</f>
        <v/>
      </c>
      <c r="P310" s="19" t="str">
        <f> IF(ISBLANK(B310), "", COUNTIF(Volunteer_Import!G310, "*Thursday*"))</f>
        <v/>
      </c>
      <c r="Q310" s="19" t="str">
        <f> IF(ISBLANK(B310), "", COUNTIF(Volunteer_Import!G310, "*Friday*"))</f>
        <v/>
      </c>
      <c r="R310" s="19" t="str">
        <f> IF(ISBLANK(B310), "", COUNTIF(Volunteer_Import!G310, "*Saturday*"))</f>
        <v/>
      </c>
      <c r="S310" s="19" t="str">
        <f> IF(ISBLANK(B310), "", COUNTIF(Volunteer_Import!G310, "*Sunday*"))</f>
        <v/>
      </c>
      <c r="T310" s="1" t="str">
        <f> IF(ISBLANK(B310), "", COUNTIF(Volunteer_Import!H310, "*6am - 8am*"))</f>
        <v/>
      </c>
      <c r="U310" s="19" t="str">
        <f> IF(ISBLANK(B310), "", COUNTIF(Volunteer_Import!H310, "*8am - 12pm*"))</f>
        <v/>
      </c>
      <c r="V310" s="19" t="str">
        <f> IF(ISBLANK(B310), "", COUNTIF(Volunteer_Import!H310, "*12pm - 3pm*"))</f>
        <v/>
      </c>
      <c r="W310" s="19" t="str">
        <f> IF(ISBLANK(B310), "", COUNTIF(Volunteer_Import!H310, "*3pm - 6pm*"))</f>
        <v/>
      </c>
      <c r="X310" s="19" t="str">
        <f> IF(ISBLANK(B310), "", COUNTIF(Volunteer_Import!H310, "*6pm - 9pm*"))</f>
        <v/>
      </c>
      <c r="Y310" s="19" t="str">
        <f> IF(ISBLANK(B310), "", COUNTIF(Volunteer_Import!H310, "*9pm - 11pm*"))</f>
        <v/>
      </c>
    </row>
    <row r="311">
      <c r="A311" s="1" t="str">
        <f t="array" ref="A311">IF(ISBLANK(B311), "", concatenate("V", ROW()))</f>
        <v/>
      </c>
      <c r="B311" s="1" t="str">
        <f>IFERROR(__xludf.DUMMYFUNCTION(" QUERY(Volunteer_Import!A311:H311, ""Select B"")"),"")</f>
        <v/>
      </c>
      <c r="C311" s="1" t="str">
        <f>IFERROR(__xludf.DUMMYFUNCTION(" IF(ISBLANK(B311), """", QUERY(Volunteer_Import!B311:I311, ""Select C""))"),"")</f>
        <v/>
      </c>
      <c r="D311" s="1" t="str">
        <f>IFERROR(__xludf.DUMMYFUNCTION(" IF(ISBLANK(B311), """", QUERY(Volunteer_Import!B311:I311, ""Select D""))"),"")</f>
        <v/>
      </c>
      <c r="E311" s="1" t="str">
        <f>IFERROR(__xludf.DUMMYFUNCTION(" IF(ISBLANK(B311), """", QUERY(Volunteer_Import!B311:I311, ""Select E""))"),"")</f>
        <v/>
      </c>
      <c r="F311" s="9" t="str">
        <f> IF(ISBLANK(B311), "", COUNTIF(Volunteer_Import!F311, "*Central Berkeley Trader Joe’s*"))</f>
        <v/>
      </c>
      <c r="G311" s="1" t="str">
        <f> IF(ISBLANK(B311), "", COUNTIF(Volunteer_Import!F311, "*North Berkeley Safeway*"))</f>
        <v/>
      </c>
      <c r="H311" s="1" t="str">
        <f> IF(ISBLANK(B311), "", COUNTIF(Volunteer_Import!F311, "*North Berkeley Trader Joe’s*"))</f>
        <v/>
      </c>
      <c r="I311" s="9" t="str">
        <f> IF(ISBLANK(B311), "", COUNTIF(Volunteer_Import!F311, "*South Berkeley Berkeley Bowl*"))</f>
        <v/>
      </c>
      <c r="J311" s="1" t="str">
        <f> IF(ISBLANK(B311), "", COUNTIF(Volunteer_Import!F311, "*South Berkeley/Oakland Safeway*"))</f>
        <v/>
      </c>
      <c r="K311" s="1" t="str">
        <f> IF(ISBLANK(B311), "", COUNTIF(Volunteer_Import!F311, "*Southwest Berkeley Berkeley Bowl*"))</f>
        <v/>
      </c>
      <c r="L311" s="1" t="str">
        <f> IF(ISBLANK(B311), "", COUNTIF(Volunteer_Import!F311, "*Other (open to local stores unlisted above)*"))</f>
        <v/>
      </c>
      <c r="M311" s="19" t="str">
        <f> IF(ISBLANK(B311), "", COUNTIF(Volunteer_Import!G311, "*Monday*"))</f>
        <v/>
      </c>
      <c r="N311" s="19" t="str">
        <f> IF(ISBLANK(B311), "", COUNTIF(Volunteer_Import!G311, "*Tuesday*"))</f>
        <v/>
      </c>
      <c r="O311" s="19" t="str">
        <f> IF(ISBLANK(B311), "", COUNTIF(Volunteer_Import!G311, "*Wednesday*"))</f>
        <v/>
      </c>
      <c r="P311" s="19" t="str">
        <f> IF(ISBLANK(B311), "", COUNTIF(Volunteer_Import!G311, "*Thursday*"))</f>
        <v/>
      </c>
      <c r="Q311" s="19" t="str">
        <f> IF(ISBLANK(B311), "", COUNTIF(Volunteer_Import!G311, "*Friday*"))</f>
        <v/>
      </c>
      <c r="R311" s="19" t="str">
        <f> IF(ISBLANK(B311), "", COUNTIF(Volunteer_Import!G311, "*Saturday*"))</f>
        <v/>
      </c>
      <c r="S311" s="19" t="str">
        <f> IF(ISBLANK(B311), "", COUNTIF(Volunteer_Import!G311, "*Sunday*"))</f>
        <v/>
      </c>
      <c r="T311" s="1" t="str">
        <f> IF(ISBLANK(B311), "", COUNTIF(Volunteer_Import!H311, "*6am - 8am*"))</f>
        <v/>
      </c>
      <c r="U311" s="19" t="str">
        <f> IF(ISBLANK(B311), "", COUNTIF(Volunteer_Import!H311, "*8am - 12pm*"))</f>
        <v/>
      </c>
      <c r="V311" s="19" t="str">
        <f> IF(ISBLANK(B311), "", COUNTIF(Volunteer_Import!H311, "*12pm - 3pm*"))</f>
        <v/>
      </c>
      <c r="W311" s="19" t="str">
        <f> IF(ISBLANK(B311), "", COUNTIF(Volunteer_Import!H311, "*3pm - 6pm*"))</f>
        <v/>
      </c>
      <c r="X311" s="19" t="str">
        <f> IF(ISBLANK(B311), "", COUNTIF(Volunteer_Import!H311, "*6pm - 9pm*"))</f>
        <v/>
      </c>
      <c r="Y311" s="19" t="str">
        <f> IF(ISBLANK(B311), "", COUNTIF(Volunteer_Import!H311, "*9pm - 11pm*"))</f>
        <v/>
      </c>
    </row>
    <row r="312">
      <c r="A312" s="1" t="str">
        <f t="array" ref="A312">IF(ISBLANK(B312), "", concatenate("V", ROW()))</f>
        <v/>
      </c>
      <c r="B312" s="1" t="str">
        <f>IFERROR(__xludf.DUMMYFUNCTION(" QUERY(Volunteer_Import!A312:H312, ""Select B"")"),"")</f>
        <v/>
      </c>
      <c r="C312" s="1" t="str">
        <f>IFERROR(__xludf.DUMMYFUNCTION(" IF(ISBLANK(B312), """", QUERY(Volunteer_Import!B312:I312, ""Select C""))"),"")</f>
        <v/>
      </c>
      <c r="D312" s="1" t="str">
        <f>IFERROR(__xludf.DUMMYFUNCTION(" IF(ISBLANK(B312), """", QUERY(Volunteer_Import!B312:I312, ""Select D""))"),"")</f>
        <v/>
      </c>
      <c r="E312" s="1" t="str">
        <f>IFERROR(__xludf.DUMMYFUNCTION(" IF(ISBLANK(B312), """", QUERY(Volunteer_Import!B312:I312, ""Select E""))"),"")</f>
        <v/>
      </c>
      <c r="F312" s="9" t="str">
        <f> IF(ISBLANK(B312), "", COUNTIF(Volunteer_Import!F312, "*Central Berkeley Trader Joe’s*"))</f>
        <v/>
      </c>
      <c r="G312" s="1" t="str">
        <f> IF(ISBLANK(B312), "", COUNTIF(Volunteer_Import!F312, "*North Berkeley Safeway*"))</f>
        <v/>
      </c>
      <c r="H312" s="1" t="str">
        <f> IF(ISBLANK(B312), "", COUNTIF(Volunteer_Import!F312, "*North Berkeley Trader Joe’s*"))</f>
        <v/>
      </c>
      <c r="I312" s="9" t="str">
        <f> IF(ISBLANK(B312), "", COUNTIF(Volunteer_Import!F312, "*South Berkeley Berkeley Bowl*"))</f>
        <v/>
      </c>
      <c r="J312" s="1" t="str">
        <f> IF(ISBLANK(B312), "", COUNTIF(Volunteer_Import!F312, "*South Berkeley/Oakland Safeway*"))</f>
        <v/>
      </c>
      <c r="K312" s="1" t="str">
        <f> IF(ISBLANK(B312), "", COUNTIF(Volunteer_Import!F312, "*Southwest Berkeley Berkeley Bowl*"))</f>
        <v/>
      </c>
      <c r="L312" s="1" t="str">
        <f> IF(ISBLANK(B312), "", COUNTIF(Volunteer_Import!F312, "*Other (open to local stores unlisted above)*"))</f>
        <v/>
      </c>
      <c r="M312" s="19" t="str">
        <f> IF(ISBLANK(B312), "", COUNTIF(Volunteer_Import!G312, "*Monday*"))</f>
        <v/>
      </c>
      <c r="N312" s="19" t="str">
        <f> IF(ISBLANK(B312), "", COUNTIF(Volunteer_Import!G312, "*Tuesday*"))</f>
        <v/>
      </c>
      <c r="O312" s="19" t="str">
        <f> IF(ISBLANK(B312), "", COUNTIF(Volunteer_Import!G312, "*Wednesday*"))</f>
        <v/>
      </c>
      <c r="P312" s="19" t="str">
        <f> IF(ISBLANK(B312), "", COUNTIF(Volunteer_Import!G312, "*Thursday*"))</f>
        <v/>
      </c>
      <c r="Q312" s="19" t="str">
        <f> IF(ISBLANK(B312), "", COUNTIF(Volunteer_Import!G312, "*Friday*"))</f>
        <v/>
      </c>
      <c r="R312" s="19" t="str">
        <f> IF(ISBLANK(B312), "", COUNTIF(Volunteer_Import!G312, "*Saturday*"))</f>
        <v/>
      </c>
      <c r="S312" s="19" t="str">
        <f> IF(ISBLANK(B312), "", COUNTIF(Volunteer_Import!G312, "*Sunday*"))</f>
        <v/>
      </c>
      <c r="T312" s="1" t="str">
        <f> IF(ISBLANK(B312), "", COUNTIF(Volunteer_Import!H312, "*6am - 8am*"))</f>
        <v/>
      </c>
      <c r="U312" s="19" t="str">
        <f> IF(ISBLANK(B312), "", COUNTIF(Volunteer_Import!H312, "*8am - 12pm*"))</f>
        <v/>
      </c>
      <c r="V312" s="19" t="str">
        <f> IF(ISBLANK(B312), "", COUNTIF(Volunteer_Import!H312, "*12pm - 3pm*"))</f>
        <v/>
      </c>
      <c r="W312" s="19" t="str">
        <f> IF(ISBLANK(B312), "", COUNTIF(Volunteer_Import!H312, "*3pm - 6pm*"))</f>
        <v/>
      </c>
      <c r="X312" s="19" t="str">
        <f> IF(ISBLANK(B312), "", COUNTIF(Volunteer_Import!H312, "*6pm - 9pm*"))</f>
        <v/>
      </c>
      <c r="Y312" s="19" t="str">
        <f> IF(ISBLANK(B312), "", COUNTIF(Volunteer_Import!H312, "*9pm - 11pm*"))</f>
        <v/>
      </c>
    </row>
    <row r="313">
      <c r="A313" s="1" t="str">
        <f t="array" ref="A313">IF(ISBLANK(B313), "", concatenate("V", ROW()))</f>
        <v/>
      </c>
      <c r="B313" s="1" t="str">
        <f>IFERROR(__xludf.DUMMYFUNCTION(" QUERY(Volunteer_Import!A313:H313, ""Select B"")"),"")</f>
        <v/>
      </c>
      <c r="C313" s="1" t="str">
        <f>IFERROR(__xludf.DUMMYFUNCTION(" IF(ISBLANK(B313), """", QUERY(Volunteer_Import!B313:I313, ""Select C""))"),"")</f>
        <v/>
      </c>
      <c r="D313" s="1" t="str">
        <f>IFERROR(__xludf.DUMMYFUNCTION(" IF(ISBLANK(B313), """", QUERY(Volunteer_Import!B313:I313, ""Select D""))"),"")</f>
        <v/>
      </c>
      <c r="E313" s="1" t="str">
        <f>IFERROR(__xludf.DUMMYFUNCTION(" IF(ISBLANK(B313), """", QUERY(Volunteer_Import!B313:I313, ""Select E""))"),"")</f>
        <v/>
      </c>
      <c r="F313" s="9" t="str">
        <f> IF(ISBLANK(B313), "", COUNTIF(Volunteer_Import!F313, "*Central Berkeley Trader Joe’s*"))</f>
        <v/>
      </c>
      <c r="G313" s="1" t="str">
        <f> IF(ISBLANK(B313), "", COUNTIF(Volunteer_Import!F313, "*North Berkeley Safeway*"))</f>
        <v/>
      </c>
      <c r="H313" s="1" t="str">
        <f> IF(ISBLANK(B313), "", COUNTIF(Volunteer_Import!F313, "*North Berkeley Trader Joe’s*"))</f>
        <v/>
      </c>
      <c r="I313" s="9" t="str">
        <f> IF(ISBLANK(B313), "", COUNTIF(Volunteer_Import!F313, "*South Berkeley Berkeley Bowl*"))</f>
        <v/>
      </c>
      <c r="J313" s="1" t="str">
        <f> IF(ISBLANK(B313), "", COUNTIF(Volunteer_Import!F313, "*South Berkeley/Oakland Safeway*"))</f>
        <v/>
      </c>
      <c r="K313" s="1" t="str">
        <f> IF(ISBLANK(B313), "", COUNTIF(Volunteer_Import!F313, "*Southwest Berkeley Berkeley Bowl*"))</f>
        <v/>
      </c>
      <c r="L313" s="1" t="str">
        <f> IF(ISBLANK(B313), "", COUNTIF(Volunteer_Import!F313, "*Other (open to local stores unlisted above)*"))</f>
        <v/>
      </c>
      <c r="M313" s="19" t="str">
        <f> IF(ISBLANK(B313), "", COUNTIF(Volunteer_Import!G313, "*Monday*"))</f>
        <v/>
      </c>
      <c r="N313" s="19" t="str">
        <f> IF(ISBLANK(B313), "", COUNTIF(Volunteer_Import!G313, "*Tuesday*"))</f>
        <v/>
      </c>
      <c r="O313" s="19" t="str">
        <f> IF(ISBLANK(B313), "", COUNTIF(Volunteer_Import!G313, "*Wednesday*"))</f>
        <v/>
      </c>
      <c r="P313" s="19" t="str">
        <f> IF(ISBLANK(B313), "", COUNTIF(Volunteer_Import!G313, "*Thursday*"))</f>
        <v/>
      </c>
      <c r="Q313" s="19" t="str">
        <f> IF(ISBLANK(B313), "", COUNTIF(Volunteer_Import!G313, "*Friday*"))</f>
        <v/>
      </c>
      <c r="R313" s="19" t="str">
        <f> IF(ISBLANK(B313), "", COUNTIF(Volunteer_Import!G313, "*Saturday*"))</f>
        <v/>
      </c>
      <c r="S313" s="19" t="str">
        <f> IF(ISBLANK(B313), "", COUNTIF(Volunteer_Import!G313, "*Sunday*"))</f>
        <v/>
      </c>
      <c r="T313" s="1" t="str">
        <f> IF(ISBLANK(B313), "", COUNTIF(Volunteer_Import!H313, "*6am - 8am*"))</f>
        <v/>
      </c>
      <c r="U313" s="19" t="str">
        <f> IF(ISBLANK(B313), "", COUNTIF(Volunteer_Import!H313, "*8am - 12pm*"))</f>
        <v/>
      </c>
      <c r="V313" s="19" t="str">
        <f> IF(ISBLANK(B313), "", COUNTIF(Volunteer_Import!H313, "*12pm - 3pm*"))</f>
        <v/>
      </c>
      <c r="W313" s="19" t="str">
        <f> IF(ISBLANK(B313), "", COUNTIF(Volunteer_Import!H313, "*3pm - 6pm*"))</f>
        <v/>
      </c>
      <c r="X313" s="19" t="str">
        <f> IF(ISBLANK(B313), "", COUNTIF(Volunteer_Import!H313, "*6pm - 9pm*"))</f>
        <v/>
      </c>
      <c r="Y313" s="19" t="str">
        <f> IF(ISBLANK(B313), "", COUNTIF(Volunteer_Import!H313, "*9pm - 11pm*"))</f>
        <v/>
      </c>
    </row>
    <row r="314">
      <c r="A314" s="1" t="str">
        <f t="array" ref="A314">IF(ISBLANK(B314), "", concatenate("V", ROW()))</f>
        <v/>
      </c>
      <c r="B314" s="1" t="str">
        <f>IFERROR(__xludf.DUMMYFUNCTION(" QUERY(Volunteer_Import!A314:H314, ""Select B"")"),"")</f>
        <v/>
      </c>
      <c r="C314" s="1" t="str">
        <f>IFERROR(__xludf.DUMMYFUNCTION(" IF(ISBLANK(B314), """", QUERY(Volunteer_Import!B314:I314, ""Select C""))"),"")</f>
        <v/>
      </c>
      <c r="D314" s="1" t="str">
        <f>IFERROR(__xludf.DUMMYFUNCTION(" IF(ISBLANK(B314), """", QUERY(Volunteer_Import!B314:I314, ""Select D""))"),"")</f>
        <v/>
      </c>
      <c r="E314" s="1" t="str">
        <f>IFERROR(__xludf.DUMMYFUNCTION(" IF(ISBLANK(B314), """", QUERY(Volunteer_Import!B314:I314, ""Select E""))"),"")</f>
        <v/>
      </c>
      <c r="F314" s="9" t="str">
        <f> IF(ISBLANK(B314), "", COUNTIF(Volunteer_Import!F314, "*Central Berkeley Trader Joe’s*"))</f>
        <v/>
      </c>
      <c r="G314" s="1" t="str">
        <f> IF(ISBLANK(B314), "", COUNTIF(Volunteer_Import!F314, "*North Berkeley Safeway*"))</f>
        <v/>
      </c>
      <c r="H314" s="1" t="str">
        <f> IF(ISBLANK(B314), "", COUNTIF(Volunteer_Import!F314, "*North Berkeley Trader Joe’s*"))</f>
        <v/>
      </c>
      <c r="I314" s="9" t="str">
        <f> IF(ISBLANK(B314), "", COUNTIF(Volunteer_Import!F314, "*South Berkeley Berkeley Bowl*"))</f>
        <v/>
      </c>
      <c r="J314" s="1" t="str">
        <f> IF(ISBLANK(B314), "", COUNTIF(Volunteer_Import!F314, "*South Berkeley/Oakland Safeway*"))</f>
        <v/>
      </c>
      <c r="K314" s="1" t="str">
        <f> IF(ISBLANK(B314), "", COUNTIF(Volunteer_Import!F314, "*Southwest Berkeley Berkeley Bowl*"))</f>
        <v/>
      </c>
      <c r="L314" s="1" t="str">
        <f> IF(ISBLANK(B314), "", COUNTIF(Volunteer_Import!F314, "*Other (open to local stores unlisted above)*"))</f>
        <v/>
      </c>
      <c r="M314" s="19" t="str">
        <f> IF(ISBLANK(B314), "", COUNTIF(Volunteer_Import!G314, "*Monday*"))</f>
        <v/>
      </c>
      <c r="N314" s="19" t="str">
        <f> IF(ISBLANK(B314), "", COUNTIF(Volunteer_Import!G314, "*Tuesday*"))</f>
        <v/>
      </c>
      <c r="O314" s="19" t="str">
        <f> IF(ISBLANK(B314), "", COUNTIF(Volunteer_Import!G314, "*Wednesday*"))</f>
        <v/>
      </c>
      <c r="P314" s="19" t="str">
        <f> IF(ISBLANK(B314), "", COUNTIF(Volunteer_Import!G314, "*Thursday*"))</f>
        <v/>
      </c>
      <c r="Q314" s="19" t="str">
        <f> IF(ISBLANK(B314), "", COUNTIF(Volunteer_Import!G314, "*Friday*"))</f>
        <v/>
      </c>
      <c r="R314" s="19" t="str">
        <f> IF(ISBLANK(B314), "", COUNTIF(Volunteer_Import!G314, "*Saturday*"))</f>
        <v/>
      </c>
      <c r="S314" s="19" t="str">
        <f> IF(ISBLANK(B314), "", COUNTIF(Volunteer_Import!G314, "*Sunday*"))</f>
        <v/>
      </c>
      <c r="T314" s="1" t="str">
        <f> IF(ISBLANK(B314), "", COUNTIF(Volunteer_Import!H314, "*6am - 8am*"))</f>
        <v/>
      </c>
      <c r="U314" s="19" t="str">
        <f> IF(ISBLANK(B314), "", COUNTIF(Volunteer_Import!H314, "*8am - 12pm*"))</f>
        <v/>
      </c>
      <c r="V314" s="19" t="str">
        <f> IF(ISBLANK(B314), "", COUNTIF(Volunteer_Import!H314, "*12pm - 3pm*"))</f>
        <v/>
      </c>
      <c r="W314" s="19" t="str">
        <f> IF(ISBLANK(B314), "", COUNTIF(Volunteer_Import!H314, "*3pm - 6pm*"))</f>
        <v/>
      </c>
      <c r="X314" s="19" t="str">
        <f> IF(ISBLANK(B314), "", COUNTIF(Volunteer_Import!H314, "*6pm - 9pm*"))</f>
        <v/>
      </c>
      <c r="Y314" s="19" t="str">
        <f> IF(ISBLANK(B314), "", COUNTIF(Volunteer_Import!H314, "*9pm - 11pm*"))</f>
        <v/>
      </c>
    </row>
    <row r="315">
      <c r="A315" s="1" t="str">
        <f t="array" ref="A315">IF(ISBLANK(B315), "", concatenate("V", ROW()))</f>
        <v/>
      </c>
      <c r="B315" s="1" t="str">
        <f>IFERROR(__xludf.DUMMYFUNCTION(" QUERY(Volunteer_Import!A315:H315, ""Select B"")"),"")</f>
        <v/>
      </c>
      <c r="C315" s="1" t="str">
        <f>IFERROR(__xludf.DUMMYFUNCTION(" IF(ISBLANK(B315), """", QUERY(Volunteer_Import!B315:I315, ""Select C""))"),"")</f>
        <v/>
      </c>
      <c r="D315" s="1" t="str">
        <f>IFERROR(__xludf.DUMMYFUNCTION(" IF(ISBLANK(B315), """", QUERY(Volunteer_Import!B315:I315, ""Select D""))"),"")</f>
        <v/>
      </c>
      <c r="E315" s="1" t="str">
        <f>IFERROR(__xludf.DUMMYFUNCTION(" IF(ISBLANK(B315), """", QUERY(Volunteer_Import!B315:I315, ""Select E""))"),"")</f>
        <v/>
      </c>
      <c r="F315" s="9" t="str">
        <f> IF(ISBLANK(B315), "", COUNTIF(Volunteer_Import!F315, "*Central Berkeley Trader Joe’s*"))</f>
        <v/>
      </c>
      <c r="G315" s="1" t="str">
        <f> IF(ISBLANK(B315), "", COUNTIF(Volunteer_Import!F315, "*North Berkeley Safeway*"))</f>
        <v/>
      </c>
      <c r="H315" s="1" t="str">
        <f> IF(ISBLANK(B315), "", COUNTIF(Volunteer_Import!F315, "*North Berkeley Trader Joe’s*"))</f>
        <v/>
      </c>
      <c r="I315" s="9" t="str">
        <f> IF(ISBLANK(B315), "", COUNTIF(Volunteer_Import!F315, "*South Berkeley Berkeley Bowl*"))</f>
        <v/>
      </c>
      <c r="J315" s="1" t="str">
        <f> IF(ISBLANK(B315), "", COUNTIF(Volunteer_Import!F315, "*South Berkeley/Oakland Safeway*"))</f>
        <v/>
      </c>
      <c r="K315" s="1" t="str">
        <f> IF(ISBLANK(B315), "", COUNTIF(Volunteer_Import!F315, "*Southwest Berkeley Berkeley Bowl*"))</f>
        <v/>
      </c>
      <c r="L315" s="1" t="str">
        <f> IF(ISBLANK(B315), "", COUNTIF(Volunteer_Import!F315, "*Other (open to local stores unlisted above)*"))</f>
        <v/>
      </c>
      <c r="M315" s="19" t="str">
        <f> IF(ISBLANK(B315), "", COUNTIF(Volunteer_Import!G315, "*Monday*"))</f>
        <v/>
      </c>
      <c r="N315" s="19" t="str">
        <f> IF(ISBLANK(B315), "", COUNTIF(Volunteer_Import!G315, "*Tuesday*"))</f>
        <v/>
      </c>
      <c r="O315" s="19" t="str">
        <f> IF(ISBLANK(B315), "", COUNTIF(Volunteer_Import!G315, "*Wednesday*"))</f>
        <v/>
      </c>
      <c r="P315" s="19" t="str">
        <f> IF(ISBLANK(B315), "", COUNTIF(Volunteer_Import!G315, "*Thursday*"))</f>
        <v/>
      </c>
      <c r="Q315" s="19" t="str">
        <f> IF(ISBLANK(B315), "", COUNTIF(Volunteer_Import!G315, "*Friday*"))</f>
        <v/>
      </c>
      <c r="R315" s="19" t="str">
        <f> IF(ISBLANK(B315), "", COUNTIF(Volunteer_Import!G315, "*Saturday*"))</f>
        <v/>
      </c>
      <c r="S315" s="19" t="str">
        <f> IF(ISBLANK(B315), "", COUNTIF(Volunteer_Import!G315, "*Sunday*"))</f>
        <v/>
      </c>
      <c r="T315" s="1" t="str">
        <f> IF(ISBLANK(B315), "", COUNTIF(Volunteer_Import!H315, "*6am - 8am*"))</f>
        <v/>
      </c>
      <c r="U315" s="19" t="str">
        <f> IF(ISBLANK(B315), "", COUNTIF(Volunteer_Import!H315, "*8am - 12pm*"))</f>
        <v/>
      </c>
      <c r="V315" s="19" t="str">
        <f> IF(ISBLANK(B315), "", COUNTIF(Volunteer_Import!H315, "*12pm - 3pm*"))</f>
        <v/>
      </c>
      <c r="W315" s="19" t="str">
        <f> IF(ISBLANK(B315), "", COUNTIF(Volunteer_Import!H315, "*3pm - 6pm*"))</f>
        <v/>
      </c>
      <c r="X315" s="19" t="str">
        <f> IF(ISBLANK(B315), "", COUNTIF(Volunteer_Import!H315, "*6pm - 9pm*"))</f>
        <v/>
      </c>
      <c r="Y315" s="19" t="str">
        <f> IF(ISBLANK(B315), "", COUNTIF(Volunteer_Import!H315, "*9pm - 11pm*"))</f>
        <v/>
      </c>
    </row>
    <row r="316">
      <c r="A316" s="1" t="str">
        <f t="array" ref="A316">IF(ISBLANK(B316), "", concatenate("V", ROW()))</f>
        <v/>
      </c>
      <c r="B316" s="1" t="str">
        <f>IFERROR(__xludf.DUMMYFUNCTION(" QUERY(Volunteer_Import!A316:H316, ""Select B"")"),"")</f>
        <v/>
      </c>
      <c r="C316" s="1" t="str">
        <f>IFERROR(__xludf.DUMMYFUNCTION(" IF(ISBLANK(B316), """", QUERY(Volunteer_Import!B316:I316, ""Select C""))"),"")</f>
        <v/>
      </c>
      <c r="D316" s="1" t="str">
        <f>IFERROR(__xludf.DUMMYFUNCTION(" IF(ISBLANK(B316), """", QUERY(Volunteer_Import!B316:I316, ""Select D""))"),"")</f>
        <v/>
      </c>
      <c r="E316" s="1" t="str">
        <f>IFERROR(__xludf.DUMMYFUNCTION(" IF(ISBLANK(B316), """", QUERY(Volunteer_Import!B316:I316, ""Select E""))"),"")</f>
        <v/>
      </c>
      <c r="F316" s="9" t="str">
        <f> IF(ISBLANK(B316), "", COUNTIF(Volunteer_Import!F316, "*Central Berkeley Trader Joe’s*"))</f>
        <v/>
      </c>
      <c r="G316" s="1" t="str">
        <f> IF(ISBLANK(B316), "", COUNTIF(Volunteer_Import!F316, "*North Berkeley Safeway*"))</f>
        <v/>
      </c>
      <c r="H316" s="1" t="str">
        <f> IF(ISBLANK(B316), "", COUNTIF(Volunteer_Import!F316, "*North Berkeley Trader Joe’s*"))</f>
        <v/>
      </c>
      <c r="I316" s="9" t="str">
        <f> IF(ISBLANK(B316), "", COUNTIF(Volunteer_Import!F316, "*South Berkeley Berkeley Bowl*"))</f>
        <v/>
      </c>
      <c r="J316" s="1" t="str">
        <f> IF(ISBLANK(B316), "", COUNTIF(Volunteer_Import!F316, "*South Berkeley/Oakland Safeway*"))</f>
        <v/>
      </c>
      <c r="K316" s="1" t="str">
        <f> IF(ISBLANK(B316), "", COUNTIF(Volunteer_Import!F316, "*Southwest Berkeley Berkeley Bowl*"))</f>
        <v/>
      </c>
      <c r="L316" s="1" t="str">
        <f> IF(ISBLANK(B316), "", COUNTIF(Volunteer_Import!F316, "*Other (open to local stores unlisted above)*"))</f>
        <v/>
      </c>
      <c r="M316" s="19" t="str">
        <f> IF(ISBLANK(B316), "", COUNTIF(Volunteer_Import!G316, "*Monday*"))</f>
        <v/>
      </c>
      <c r="N316" s="19" t="str">
        <f> IF(ISBLANK(B316), "", COUNTIF(Volunteer_Import!G316, "*Tuesday*"))</f>
        <v/>
      </c>
      <c r="O316" s="19" t="str">
        <f> IF(ISBLANK(B316), "", COUNTIF(Volunteer_Import!G316, "*Wednesday*"))</f>
        <v/>
      </c>
      <c r="P316" s="19" t="str">
        <f> IF(ISBLANK(B316), "", COUNTIF(Volunteer_Import!G316, "*Thursday*"))</f>
        <v/>
      </c>
      <c r="Q316" s="19" t="str">
        <f> IF(ISBLANK(B316), "", COUNTIF(Volunteer_Import!G316, "*Friday*"))</f>
        <v/>
      </c>
      <c r="R316" s="19" t="str">
        <f> IF(ISBLANK(B316), "", COUNTIF(Volunteer_Import!G316, "*Saturday*"))</f>
        <v/>
      </c>
      <c r="S316" s="19" t="str">
        <f> IF(ISBLANK(B316), "", COUNTIF(Volunteer_Import!G316, "*Sunday*"))</f>
        <v/>
      </c>
      <c r="T316" s="1" t="str">
        <f> IF(ISBLANK(B316), "", COUNTIF(Volunteer_Import!H316, "*6am - 8am*"))</f>
        <v/>
      </c>
      <c r="U316" s="19" t="str">
        <f> IF(ISBLANK(B316), "", COUNTIF(Volunteer_Import!H316, "*8am - 12pm*"))</f>
        <v/>
      </c>
      <c r="V316" s="19" t="str">
        <f> IF(ISBLANK(B316), "", COUNTIF(Volunteer_Import!H316, "*12pm - 3pm*"))</f>
        <v/>
      </c>
      <c r="W316" s="19" t="str">
        <f> IF(ISBLANK(B316), "", COUNTIF(Volunteer_Import!H316, "*3pm - 6pm*"))</f>
        <v/>
      </c>
      <c r="X316" s="19" t="str">
        <f> IF(ISBLANK(B316), "", COUNTIF(Volunteer_Import!H316, "*6pm - 9pm*"))</f>
        <v/>
      </c>
      <c r="Y316" s="19" t="str">
        <f> IF(ISBLANK(B316), "", COUNTIF(Volunteer_Import!H316, "*9pm - 11pm*"))</f>
        <v/>
      </c>
    </row>
    <row r="317">
      <c r="A317" s="1" t="str">
        <f t="array" ref="A317">IF(ISBLANK(B317), "", concatenate("V", ROW()))</f>
        <v/>
      </c>
      <c r="B317" s="1" t="str">
        <f>IFERROR(__xludf.DUMMYFUNCTION(" QUERY(Volunteer_Import!A317:H317, ""Select B"")"),"")</f>
        <v/>
      </c>
      <c r="C317" s="1" t="str">
        <f>IFERROR(__xludf.DUMMYFUNCTION(" IF(ISBLANK(B317), """", QUERY(Volunteer_Import!B317:I317, ""Select C""))"),"")</f>
        <v/>
      </c>
      <c r="D317" s="1" t="str">
        <f>IFERROR(__xludf.DUMMYFUNCTION(" IF(ISBLANK(B317), """", QUERY(Volunteer_Import!B317:I317, ""Select D""))"),"")</f>
        <v/>
      </c>
      <c r="E317" s="1" t="str">
        <f>IFERROR(__xludf.DUMMYFUNCTION(" IF(ISBLANK(B317), """", QUERY(Volunteer_Import!B317:I317, ""Select E""))"),"")</f>
        <v/>
      </c>
      <c r="F317" s="9" t="str">
        <f> IF(ISBLANK(B317), "", COUNTIF(Volunteer_Import!F317, "*Central Berkeley Trader Joe’s*"))</f>
        <v/>
      </c>
      <c r="G317" s="1" t="str">
        <f> IF(ISBLANK(B317), "", COUNTIF(Volunteer_Import!F317, "*North Berkeley Safeway*"))</f>
        <v/>
      </c>
      <c r="H317" s="1" t="str">
        <f> IF(ISBLANK(B317), "", COUNTIF(Volunteer_Import!F317, "*North Berkeley Trader Joe’s*"))</f>
        <v/>
      </c>
      <c r="I317" s="9" t="str">
        <f> IF(ISBLANK(B317), "", COUNTIF(Volunteer_Import!F317, "*South Berkeley Berkeley Bowl*"))</f>
        <v/>
      </c>
      <c r="J317" s="1" t="str">
        <f> IF(ISBLANK(B317), "", COUNTIF(Volunteer_Import!F317, "*South Berkeley/Oakland Safeway*"))</f>
        <v/>
      </c>
      <c r="K317" s="1" t="str">
        <f> IF(ISBLANK(B317), "", COUNTIF(Volunteer_Import!F317, "*Southwest Berkeley Berkeley Bowl*"))</f>
        <v/>
      </c>
      <c r="L317" s="1" t="str">
        <f> IF(ISBLANK(B317), "", COUNTIF(Volunteer_Import!F317, "*Other (open to local stores unlisted above)*"))</f>
        <v/>
      </c>
      <c r="M317" s="19" t="str">
        <f> IF(ISBLANK(B317), "", COUNTIF(Volunteer_Import!G317, "*Monday*"))</f>
        <v/>
      </c>
      <c r="N317" s="19" t="str">
        <f> IF(ISBLANK(B317), "", COUNTIF(Volunteer_Import!G317, "*Tuesday*"))</f>
        <v/>
      </c>
      <c r="O317" s="19" t="str">
        <f> IF(ISBLANK(B317), "", COUNTIF(Volunteer_Import!G317, "*Wednesday*"))</f>
        <v/>
      </c>
      <c r="P317" s="19" t="str">
        <f> IF(ISBLANK(B317), "", COUNTIF(Volunteer_Import!G317, "*Thursday*"))</f>
        <v/>
      </c>
      <c r="Q317" s="19" t="str">
        <f> IF(ISBLANK(B317), "", COUNTIF(Volunteer_Import!G317, "*Friday*"))</f>
        <v/>
      </c>
      <c r="R317" s="19" t="str">
        <f> IF(ISBLANK(B317), "", COUNTIF(Volunteer_Import!G317, "*Saturday*"))</f>
        <v/>
      </c>
      <c r="S317" s="19" t="str">
        <f> IF(ISBLANK(B317), "", COUNTIF(Volunteer_Import!G317, "*Sunday*"))</f>
        <v/>
      </c>
      <c r="T317" s="1" t="str">
        <f> IF(ISBLANK(B317), "", COUNTIF(Volunteer_Import!H317, "*6am - 8am*"))</f>
        <v/>
      </c>
      <c r="U317" s="19" t="str">
        <f> IF(ISBLANK(B317), "", COUNTIF(Volunteer_Import!H317, "*8am - 12pm*"))</f>
        <v/>
      </c>
      <c r="V317" s="19" t="str">
        <f> IF(ISBLANK(B317), "", COUNTIF(Volunteer_Import!H317, "*12pm - 3pm*"))</f>
        <v/>
      </c>
      <c r="W317" s="19" t="str">
        <f> IF(ISBLANK(B317), "", COUNTIF(Volunteer_Import!H317, "*3pm - 6pm*"))</f>
        <v/>
      </c>
      <c r="X317" s="19" t="str">
        <f> IF(ISBLANK(B317), "", COUNTIF(Volunteer_Import!H317, "*6pm - 9pm*"))</f>
        <v/>
      </c>
      <c r="Y317" s="19" t="str">
        <f> IF(ISBLANK(B317), "", COUNTIF(Volunteer_Import!H317, "*9pm - 11pm*"))</f>
        <v/>
      </c>
    </row>
    <row r="318">
      <c r="A318" s="1" t="str">
        <f t="array" ref="A318">IF(ISBLANK(B318), "", concatenate("V", ROW()))</f>
        <v/>
      </c>
      <c r="B318" s="1" t="str">
        <f>IFERROR(__xludf.DUMMYFUNCTION(" QUERY(Volunteer_Import!A318:H318, ""Select B"")"),"")</f>
        <v/>
      </c>
      <c r="C318" s="1" t="str">
        <f>IFERROR(__xludf.DUMMYFUNCTION(" IF(ISBLANK(B318), """", QUERY(Volunteer_Import!B318:I318, ""Select C""))"),"")</f>
        <v/>
      </c>
      <c r="D318" s="1" t="str">
        <f>IFERROR(__xludf.DUMMYFUNCTION(" IF(ISBLANK(B318), """", QUERY(Volunteer_Import!B318:I318, ""Select D""))"),"")</f>
        <v/>
      </c>
      <c r="E318" s="1" t="str">
        <f>IFERROR(__xludf.DUMMYFUNCTION(" IF(ISBLANK(B318), """", QUERY(Volunteer_Import!B318:I318, ""Select E""))"),"")</f>
        <v/>
      </c>
      <c r="F318" s="9" t="str">
        <f> IF(ISBLANK(B318), "", COUNTIF(Volunteer_Import!F318, "*Central Berkeley Trader Joe’s*"))</f>
        <v/>
      </c>
      <c r="G318" s="1" t="str">
        <f> IF(ISBLANK(B318), "", COUNTIF(Volunteer_Import!F318, "*North Berkeley Safeway*"))</f>
        <v/>
      </c>
      <c r="H318" s="1" t="str">
        <f> IF(ISBLANK(B318), "", COUNTIF(Volunteer_Import!F318, "*North Berkeley Trader Joe’s*"))</f>
        <v/>
      </c>
      <c r="I318" s="9" t="str">
        <f> IF(ISBLANK(B318), "", COUNTIF(Volunteer_Import!F318, "*South Berkeley Berkeley Bowl*"))</f>
        <v/>
      </c>
      <c r="J318" s="1" t="str">
        <f> IF(ISBLANK(B318), "", COUNTIF(Volunteer_Import!F318, "*South Berkeley/Oakland Safeway*"))</f>
        <v/>
      </c>
      <c r="K318" s="1" t="str">
        <f> IF(ISBLANK(B318), "", COUNTIF(Volunteer_Import!F318, "*Southwest Berkeley Berkeley Bowl*"))</f>
        <v/>
      </c>
      <c r="L318" s="1" t="str">
        <f> IF(ISBLANK(B318), "", COUNTIF(Volunteer_Import!F318, "*Other (open to local stores unlisted above)*"))</f>
        <v/>
      </c>
      <c r="M318" s="19" t="str">
        <f> IF(ISBLANK(B318), "", COUNTIF(Volunteer_Import!G318, "*Monday*"))</f>
        <v/>
      </c>
      <c r="N318" s="19" t="str">
        <f> IF(ISBLANK(B318), "", COUNTIF(Volunteer_Import!G318, "*Tuesday*"))</f>
        <v/>
      </c>
      <c r="O318" s="19" t="str">
        <f> IF(ISBLANK(B318), "", COUNTIF(Volunteer_Import!G318, "*Wednesday*"))</f>
        <v/>
      </c>
      <c r="P318" s="19" t="str">
        <f> IF(ISBLANK(B318), "", COUNTIF(Volunteer_Import!G318, "*Thursday*"))</f>
        <v/>
      </c>
      <c r="Q318" s="19" t="str">
        <f> IF(ISBLANK(B318), "", COUNTIF(Volunteer_Import!G318, "*Friday*"))</f>
        <v/>
      </c>
      <c r="R318" s="19" t="str">
        <f> IF(ISBLANK(B318), "", COUNTIF(Volunteer_Import!G318, "*Saturday*"))</f>
        <v/>
      </c>
      <c r="S318" s="19" t="str">
        <f> IF(ISBLANK(B318), "", COUNTIF(Volunteer_Import!G318, "*Sunday*"))</f>
        <v/>
      </c>
      <c r="T318" s="1" t="str">
        <f> IF(ISBLANK(B318), "", COUNTIF(Volunteer_Import!H318, "*6am - 8am*"))</f>
        <v/>
      </c>
      <c r="U318" s="19" t="str">
        <f> IF(ISBLANK(B318), "", COUNTIF(Volunteer_Import!H318, "*8am - 12pm*"))</f>
        <v/>
      </c>
      <c r="V318" s="19" t="str">
        <f> IF(ISBLANK(B318), "", COUNTIF(Volunteer_Import!H318, "*12pm - 3pm*"))</f>
        <v/>
      </c>
      <c r="W318" s="19" t="str">
        <f> IF(ISBLANK(B318), "", COUNTIF(Volunteer_Import!H318, "*3pm - 6pm*"))</f>
        <v/>
      </c>
      <c r="X318" s="19" t="str">
        <f> IF(ISBLANK(B318), "", COUNTIF(Volunteer_Import!H318, "*6pm - 9pm*"))</f>
        <v/>
      </c>
      <c r="Y318" s="19" t="str">
        <f> IF(ISBLANK(B318), "", COUNTIF(Volunteer_Import!H318, "*9pm - 11pm*"))</f>
        <v/>
      </c>
    </row>
    <row r="319">
      <c r="A319" s="1" t="str">
        <f t="array" ref="A319">IF(ISBLANK(B319), "", concatenate("V", ROW()))</f>
        <v/>
      </c>
      <c r="B319" s="1" t="str">
        <f>IFERROR(__xludf.DUMMYFUNCTION(" QUERY(Volunteer_Import!A319:H319, ""Select B"")"),"")</f>
        <v/>
      </c>
      <c r="C319" s="1" t="str">
        <f>IFERROR(__xludf.DUMMYFUNCTION(" IF(ISBLANK(B319), """", QUERY(Volunteer_Import!B319:I319, ""Select C""))"),"")</f>
        <v/>
      </c>
      <c r="D319" s="1" t="str">
        <f>IFERROR(__xludf.DUMMYFUNCTION(" IF(ISBLANK(B319), """", QUERY(Volunteer_Import!B319:I319, ""Select D""))"),"")</f>
        <v/>
      </c>
      <c r="E319" s="1" t="str">
        <f>IFERROR(__xludf.DUMMYFUNCTION(" IF(ISBLANK(B319), """", QUERY(Volunteer_Import!B319:I319, ""Select E""))"),"")</f>
        <v/>
      </c>
      <c r="F319" s="9" t="str">
        <f> IF(ISBLANK(B319), "", COUNTIF(Volunteer_Import!F319, "*Central Berkeley Trader Joe’s*"))</f>
        <v/>
      </c>
      <c r="G319" s="1" t="str">
        <f> IF(ISBLANK(B319), "", COUNTIF(Volunteer_Import!F319, "*North Berkeley Safeway*"))</f>
        <v/>
      </c>
      <c r="H319" s="1" t="str">
        <f> IF(ISBLANK(B319), "", COUNTIF(Volunteer_Import!F319, "*North Berkeley Trader Joe’s*"))</f>
        <v/>
      </c>
      <c r="I319" s="9" t="str">
        <f> IF(ISBLANK(B319), "", COUNTIF(Volunteer_Import!F319, "*South Berkeley Berkeley Bowl*"))</f>
        <v/>
      </c>
      <c r="J319" s="1" t="str">
        <f> IF(ISBLANK(B319), "", COUNTIF(Volunteer_Import!F319, "*South Berkeley/Oakland Safeway*"))</f>
        <v/>
      </c>
      <c r="K319" s="1" t="str">
        <f> IF(ISBLANK(B319), "", COUNTIF(Volunteer_Import!F319, "*Southwest Berkeley Berkeley Bowl*"))</f>
        <v/>
      </c>
      <c r="L319" s="1" t="str">
        <f> IF(ISBLANK(B319), "", COUNTIF(Volunteer_Import!F319, "*Other (open to local stores unlisted above)*"))</f>
        <v/>
      </c>
      <c r="M319" s="19" t="str">
        <f> IF(ISBLANK(B319), "", COUNTIF(Volunteer_Import!G319, "*Monday*"))</f>
        <v/>
      </c>
      <c r="N319" s="19" t="str">
        <f> IF(ISBLANK(B319), "", COUNTIF(Volunteer_Import!G319, "*Tuesday*"))</f>
        <v/>
      </c>
      <c r="O319" s="19" t="str">
        <f> IF(ISBLANK(B319), "", COUNTIF(Volunteer_Import!G319, "*Wednesday*"))</f>
        <v/>
      </c>
      <c r="P319" s="19" t="str">
        <f> IF(ISBLANK(B319), "", COUNTIF(Volunteer_Import!G319, "*Thursday*"))</f>
        <v/>
      </c>
      <c r="Q319" s="19" t="str">
        <f> IF(ISBLANK(B319), "", COUNTIF(Volunteer_Import!G319, "*Friday*"))</f>
        <v/>
      </c>
      <c r="R319" s="19" t="str">
        <f> IF(ISBLANK(B319), "", COUNTIF(Volunteer_Import!G319, "*Saturday*"))</f>
        <v/>
      </c>
      <c r="S319" s="19" t="str">
        <f> IF(ISBLANK(B319), "", COUNTIF(Volunteer_Import!G319, "*Sunday*"))</f>
        <v/>
      </c>
      <c r="T319" s="1" t="str">
        <f> IF(ISBLANK(B319), "", COUNTIF(Volunteer_Import!H319, "*6am - 8am*"))</f>
        <v/>
      </c>
      <c r="U319" s="19" t="str">
        <f> IF(ISBLANK(B319), "", COUNTIF(Volunteer_Import!H319, "*8am - 12pm*"))</f>
        <v/>
      </c>
      <c r="V319" s="19" t="str">
        <f> IF(ISBLANK(B319), "", COUNTIF(Volunteer_Import!H319, "*12pm - 3pm*"))</f>
        <v/>
      </c>
      <c r="W319" s="19" t="str">
        <f> IF(ISBLANK(B319), "", COUNTIF(Volunteer_Import!H319, "*3pm - 6pm*"))</f>
        <v/>
      </c>
      <c r="X319" s="19" t="str">
        <f> IF(ISBLANK(B319), "", COUNTIF(Volunteer_Import!H319, "*6pm - 9pm*"))</f>
        <v/>
      </c>
      <c r="Y319" s="19" t="str">
        <f> IF(ISBLANK(B319), "", COUNTIF(Volunteer_Import!H319, "*9pm - 11pm*"))</f>
        <v/>
      </c>
    </row>
    <row r="320">
      <c r="A320" s="1" t="str">
        <f t="array" ref="A320">IF(ISBLANK(B320), "", concatenate("V", ROW()))</f>
        <v/>
      </c>
      <c r="B320" s="1" t="str">
        <f>IFERROR(__xludf.DUMMYFUNCTION(" QUERY(Volunteer_Import!A320:H320, ""Select B"")"),"")</f>
        <v/>
      </c>
      <c r="C320" s="1" t="str">
        <f>IFERROR(__xludf.DUMMYFUNCTION(" IF(ISBLANK(B320), """", QUERY(Volunteer_Import!B320:I320, ""Select C""))"),"")</f>
        <v/>
      </c>
      <c r="D320" s="1" t="str">
        <f>IFERROR(__xludf.DUMMYFUNCTION(" IF(ISBLANK(B320), """", QUERY(Volunteer_Import!B320:I320, ""Select D""))"),"")</f>
        <v/>
      </c>
      <c r="E320" s="1" t="str">
        <f>IFERROR(__xludf.DUMMYFUNCTION(" IF(ISBLANK(B320), """", QUERY(Volunteer_Import!B320:I320, ""Select E""))"),"")</f>
        <v/>
      </c>
      <c r="F320" s="9" t="str">
        <f> IF(ISBLANK(B320), "", COUNTIF(Volunteer_Import!F320, "*Central Berkeley Trader Joe’s*"))</f>
        <v/>
      </c>
      <c r="G320" s="1" t="str">
        <f> IF(ISBLANK(B320), "", COUNTIF(Volunteer_Import!F320, "*North Berkeley Safeway*"))</f>
        <v/>
      </c>
      <c r="H320" s="1" t="str">
        <f> IF(ISBLANK(B320), "", COUNTIF(Volunteer_Import!F320, "*North Berkeley Trader Joe’s*"))</f>
        <v/>
      </c>
      <c r="I320" s="9" t="str">
        <f> IF(ISBLANK(B320), "", COUNTIF(Volunteer_Import!F320, "*South Berkeley Berkeley Bowl*"))</f>
        <v/>
      </c>
      <c r="J320" s="1" t="str">
        <f> IF(ISBLANK(B320), "", COUNTIF(Volunteer_Import!F320, "*South Berkeley/Oakland Safeway*"))</f>
        <v/>
      </c>
      <c r="K320" s="1" t="str">
        <f> IF(ISBLANK(B320), "", COUNTIF(Volunteer_Import!F320, "*Southwest Berkeley Berkeley Bowl*"))</f>
        <v/>
      </c>
      <c r="L320" s="1" t="str">
        <f> IF(ISBLANK(B320), "", COUNTIF(Volunteer_Import!F320, "*Other (open to local stores unlisted above)*"))</f>
        <v/>
      </c>
      <c r="M320" s="19" t="str">
        <f> IF(ISBLANK(B320), "", COUNTIF(Volunteer_Import!G320, "*Monday*"))</f>
        <v/>
      </c>
      <c r="N320" s="19" t="str">
        <f> IF(ISBLANK(B320), "", COUNTIF(Volunteer_Import!G320, "*Tuesday*"))</f>
        <v/>
      </c>
      <c r="O320" s="19" t="str">
        <f> IF(ISBLANK(B320), "", COUNTIF(Volunteer_Import!G320, "*Wednesday*"))</f>
        <v/>
      </c>
      <c r="P320" s="19" t="str">
        <f> IF(ISBLANK(B320), "", COUNTIF(Volunteer_Import!G320, "*Thursday*"))</f>
        <v/>
      </c>
      <c r="Q320" s="19" t="str">
        <f> IF(ISBLANK(B320), "", COUNTIF(Volunteer_Import!G320, "*Friday*"))</f>
        <v/>
      </c>
      <c r="R320" s="19" t="str">
        <f> IF(ISBLANK(B320), "", COUNTIF(Volunteer_Import!G320, "*Saturday*"))</f>
        <v/>
      </c>
      <c r="S320" s="19" t="str">
        <f> IF(ISBLANK(B320), "", COUNTIF(Volunteer_Import!G320, "*Sunday*"))</f>
        <v/>
      </c>
      <c r="T320" s="1" t="str">
        <f> IF(ISBLANK(B320), "", COUNTIF(Volunteer_Import!H320, "*6am - 8am*"))</f>
        <v/>
      </c>
      <c r="U320" s="19" t="str">
        <f> IF(ISBLANK(B320), "", COUNTIF(Volunteer_Import!H320, "*8am - 12pm*"))</f>
        <v/>
      </c>
      <c r="V320" s="19" t="str">
        <f> IF(ISBLANK(B320), "", COUNTIF(Volunteer_Import!H320, "*12pm - 3pm*"))</f>
        <v/>
      </c>
      <c r="W320" s="19" t="str">
        <f> IF(ISBLANK(B320), "", COUNTIF(Volunteer_Import!H320, "*3pm - 6pm*"))</f>
        <v/>
      </c>
      <c r="X320" s="19" t="str">
        <f> IF(ISBLANK(B320), "", COUNTIF(Volunteer_Import!H320, "*6pm - 9pm*"))</f>
        <v/>
      </c>
      <c r="Y320" s="19" t="str">
        <f> IF(ISBLANK(B320), "", COUNTIF(Volunteer_Import!H320, "*9pm - 11pm*"))</f>
        <v/>
      </c>
    </row>
    <row r="321">
      <c r="A321" s="1" t="str">
        <f t="array" ref="A321">IF(ISBLANK(B321), "", concatenate("V", ROW()))</f>
        <v/>
      </c>
      <c r="B321" s="1" t="str">
        <f>IFERROR(__xludf.DUMMYFUNCTION(" QUERY(Volunteer_Import!A321:H321, ""Select B"")"),"")</f>
        <v/>
      </c>
      <c r="C321" s="1" t="str">
        <f>IFERROR(__xludf.DUMMYFUNCTION(" IF(ISBLANK(B321), """", QUERY(Volunteer_Import!B321:I321, ""Select C""))"),"")</f>
        <v/>
      </c>
      <c r="D321" s="1" t="str">
        <f>IFERROR(__xludf.DUMMYFUNCTION(" IF(ISBLANK(B321), """", QUERY(Volunteer_Import!B321:I321, ""Select D""))"),"")</f>
        <v/>
      </c>
      <c r="E321" s="1" t="str">
        <f>IFERROR(__xludf.DUMMYFUNCTION(" IF(ISBLANK(B321), """", QUERY(Volunteer_Import!B321:I321, ""Select E""))"),"")</f>
        <v/>
      </c>
      <c r="F321" s="9" t="str">
        <f> IF(ISBLANK(B321), "", COUNTIF(Volunteer_Import!F321, "*Central Berkeley Trader Joe’s*"))</f>
        <v/>
      </c>
      <c r="G321" s="1" t="str">
        <f> IF(ISBLANK(B321), "", COUNTIF(Volunteer_Import!F321, "*North Berkeley Safeway*"))</f>
        <v/>
      </c>
      <c r="H321" s="1" t="str">
        <f> IF(ISBLANK(B321), "", COUNTIF(Volunteer_Import!F321, "*North Berkeley Trader Joe’s*"))</f>
        <v/>
      </c>
      <c r="I321" s="9" t="str">
        <f> IF(ISBLANK(B321), "", COUNTIF(Volunteer_Import!F321, "*South Berkeley Berkeley Bowl*"))</f>
        <v/>
      </c>
      <c r="J321" s="1" t="str">
        <f> IF(ISBLANK(B321), "", COUNTIF(Volunteer_Import!F321, "*South Berkeley/Oakland Safeway*"))</f>
        <v/>
      </c>
      <c r="K321" s="1" t="str">
        <f> IF(ISBLANK(B321), "", COUNTIF(Volunteer_Import!F321, "*Southwest Berkeley Berkeley Bowl*"))</f>
        <v/>
      </c>
      <c r="L321" s="1" t="str">
        <f> IF(ISBLANK(B321), "", COUNTIF(Volunteer_Import!F321, "*Other (open to local stores unlisted above)*"))</f>
        <v/>
      </c>
      <c r="M321" s="19" t="str">
        <f> IF(ISBLANK(B321), "", COUNTIF(Volunteer_Import!G321, "*Monday*"))</f>
        <v/>
      </c>
      <c r="N321" s="19" t="str">
        <f> IF(ISBLANK(B321), "", COUNTIF(Volunteer_Import!G321, "*Tuesday*"))</f>
        <v/>
      </c>
      <c r="O321" s="19" t="str">
        <f> IF(ISBLANK(B321), "", COUNTIF(Volunteer_Import!G321, "*Wednesday*"))</f>
        <v/>
      </c>
      <c r="P321" s="19" t="str">
        <f> IF(ISBLANK(B321), "", COUNTIF(Volunteer_Import!G321, "*Thursday*"))</f>
        <v/>
      </c>
      <c r="Q321" s="19" t="str">
        <f> IF(ISBLANK(B321), "", COUNTIF(Volunteer_Import!G321, "*Friday*"))</f>
        <v/>
      </c>
      <c r="R321" s="19" t="str">
        <f> IF(ISBLANK(B321), "", COUNTIF(Volunteer_Import!G321, "*Saturday*"))</f>
        <v/>
      </c>
      <c r="S321" s="19" t="str">
        <f> IF(ISBLANK(B321), "", COUNTIF(Volunteer_Import!G321, "*Sunday*"))</f>
        <v/>
      </c>
      <c r="T321" s="1" t="str">
        <f> IF(ISBLANK(B321), "", COUNTIF(Volunteer_Import!H321, "*6am - 8am*"))</f>
        <v/>
      </c>
      <c r="U321" s="19" t="str">
        <f> IF(ISBLANK(B321), "", COUNTIF(Volunteer_Import!H321, "*8am - 12pm*"))</f>
        <v/>
      </c>
      <c r="V321" s="19" t="str">
        <f> IF(ISBLANK(B321), "", COUNTIF(Volunteer_Import!H321, "*12pm - 3pm*"))</f>
        <v/>
      </c>
      <c r="W321" s="19" t="str">
        <f> IF(ISBLANK(B321), "", COUNTIF(Volunteer_Import!H321, "*3pm - 6pm*"))</f>
        <v/>
      </c>
      <c r="X321" s="19" t="str">
        <f> IF(ISBLANK(B321), "", COUNTIF(Volunteer_Import!H321, "*6pm - 9pm*"))</f>
        <v/>
      </c>
      <c r="Y321" s="19" t="str">
        <f> IF(ISBLANK(B321), "", COUNTIF(Volunteer_Import!H321, "*9pm - 11pm*"))</f>
        <v/>
      </c>
    </row>
    <row r="322">
      <c r="A322" s="1" t="str">
        <f t="array" ref="A322">IF(ISBLANK(B322), "", concatenate("V", ROW()))</f>
        <v/>
      </c>
      <c r="B322" s="1" t="str">
        <f>IFERROR(__xludf.DUMMYFUNCTION(" QUERY(Volunteer_Import!A322:H322, ""Select B"")"),"")</f>
        <v/>
      </c>
      <c r="C322" s="1" t="str">
        <f>IFERROR(__xludf.DUMMYFUNCTION(" IF(ISBLANK(B322), """", QUERY(Volunteer_Import!B322:I322, ""Select C""))"),"")</f>
        <v/>
      </c>
      <c r="D322" s="1" t="str">
        <f>IFERROR(__xludf.DUMMYFUNCTION(" IF(ISBLANK(B322), """", QUERY(Volunteer_Import!B322:I322, ""Select D""))"),"")</f>
        <v/>
      </c>
      <c r="E322" s="1" t="str">
        <f>IFERROR(__xludf.DUMMYFUNCTION(" IF(ISBLANK(B322), """", QUERY(Volunteer_Import!B322:I322, ""Select E""))"),"")</f>
        <v/>
      </c>
      <c r="F322" s="9" t="str">
        <f> IF(ISBLANK(B322), "", COUNTIF(Volunteer_Import!F322, "*Central Berkeley Trader Joe’s*"))</f>
        <v/>
      </c>
      <c r="G322" s="1" t="str">
        <f> IF(ISBLANK(B322), "", COUNTIF(Volunteer_Import!F322, "*North Berkeley Safeway*"))</f>
        <v/>
      </c>
      <c r="H322" s="1" t="str">
        <f> IF(ISBLANK(B322), "", COUNTIF(Volunteer_Import!F322, "*North Berkeley Trader Joe’s*"))</f>
        <v/>
      </c>
      <c r="I322" s="9" t="str">
        <f> IF(ISBLANK(B322), "", COUNTIF(Volunteer_Import!F322, "*South Berkeley Berkeley Bowl*"))</f>
        <v/>
      </c>
      <c r="J322" s="1" t="str">
        <f> IF(ISBLANK(B322), "", COUNTIF(Volunteer_Import!F322, "*South Berkeley/Oakland Safeway*"))</f>
        <v/>
      </c>
      <c r="K322" s="1" t="str">
        <f> IF(ISBLANK(B322), "", COUNTIF(Volunteer_Import!F322, "*Southwest Berkeley Berkeley Bowl*"))</f>
        <v/>
      </c>
      <c r="L322" s="1" t="str">
        <f> IF(ISBLANK(B322), "", COUNTIF(Volunteer_Import!F322, "*Other (open to local stores unlisted above)*"))</f>
        <v/>
      </c>
      <c r="M322" s="19" t="str">
        <f> IF(ISBLANK(B322), "", COUNTIF(Volunteer_Import!G322, "*Monday*"))</f>
        <v/>
      </c>
      <c r="N322" s="19" t="str">
        <f> IF(ISBLANK(B322), "", COUNTIF(Volunteer_Import!G322, "*Tuesday*"))</f>
        <v/>
      </c>
      <c r="O322" s="19" t="str">
        <f> IF(ISBLANK(B322), "", COUNTIF(Volunteer_Import!G322, "*Wednesday*"))</f>
        <v/>
      </c>
      <c r="P322" s="19" t="str">
        <f> IF(ISBLANK(B322), "", COUNTIF(Volunteer_Import!G322, "*Thursday*"))</f>
        <v/>
      </c>
      <c r="Q322" s="19" t="str">
        <f> IF(ISBLANK(B322), "", COUNTIF(Volunteer_Import!G322, "*Friday*"))</f>
        <v/>
      </c>
      <c r="R322" s="19" t="str">
        <f> IF(ISBLANK(B322), "", COUNTIF(Volunteer_Import!G322, "*Saturday*"))</f>
        <v/>
      </c>
      <c r="S322" s="19" t="str">
        <f> IF(ISBLANK(B322), "", COUNTIF(Volunteer_Import!G322, "*Sunday*"))</f>
        <v/>
      </c>
      <c r="T322" s="1" t="str">
        <f> IF(ISBLANK(B322), "", COUNTIF(Volunteer_Import!H322, "*6am - 8am*"))</f>
        <v/>
      </c>
      <c r="U322" s="19" t="str">
        <f> IF(ISBLANK(B322), "", COUNTIF(Volunteer_Import!H322, "*8am - 12pm*"))</f>
        <v/>
      </c>
      <c r="V322" s="19" t="str">
        <f> IF(ISBLANK(B322), "", COUNTIF(Volunteer_Import!H322, "*12pm - 3pm*"))</f>
        <v/>
      </c>
      <c r="W322" s="19" t="str">
        <f> IF(ISBLANK(B322), "", COUNTIF(Volunteer_Import!H322, "*3pm - 6pm*"))</f>
        <v/>
      </c>
      <c r="X322" s="19" t="str">
        <f> IF(ISBLANK(B322), "", COUNTIF(Volunteer_Import!H322, "*6pm - 9pm*"))</f>
        <v/>
      </c>
      <c r="Y322" s="19" t="str">
        <f> IF(ISBLANK(B322), "", COUNTIF(Volunteer_Import!H322, "*9pm - 11pm*"))</f>
        <v/>
      </c>
    </row>
    <row r="323">
      <c r="A323" s="1" t="str">
        <f t="array" ref="A323">IF(ISBLANK(B323), "", concatenate("V", ROW()))</f>
        <v/>
      </c>
      <c r="B323" s="1" t="str">
        <f>IFERROR(__xludf.DUMMYFUNCTION(" QUERY(Volunteer_Import!A323:H323, ""Select B"")"),"")</f>
        <v/>
      </c>
      <c r="C323" s="1" t="str">
        <f>IFERROR(__xludf.DUMMYFUNCTION(" IF(ISBLANK(B323), """", QUERY(Volunteer_Import!B323:I323, ""Select C""))"),"")</f>
        <v/>
      </c>
      <c r="D323" s="1" t="str">
        <f>IFERROR(__xludf.DUMMYFUNCTION(" IF(ISBLANK(B323), """", QUERY(Volunteer_Import!B323:I323, ""Select D""))"),"")</f>
        <v/>
      </c>
      <c r="E323" s="1" t="str">
        <f>IFERROR(__xludf.DUMMYFUNCTION(" IF(ISBLANK(B323), """", QUERY(Volunteer_Import!B323:I323, ""Select E""))"),"")</f>
        <v/>
      </c>
      <c r="F323" s="9" t="str">
        <f> IF(ISBLANK(B323), "", COUNTIF(Volunteer_Import!F323, "*Central Berkeley Trader Joe’s*"))</f>
        <v/>
      </c>
      <c r="G323" s="1" t="str">
        <f> IF(ISBLANK(B323), "", COUNTIF(Volunteer_Import!F323, "*North Berkeley Safeway*"))</f>
        <v/>
      </c>
      <c r="H323" s="1" t="str">
        <f> IF(ISBLANK(B323), "", COUNTIF(Volunteer_Import!F323, "*North Berkeley Trader Joe’s*"))</f>
        <v/>
      </c>
      <c r="I323" s="9" t="str">
        <f> IF(ISBLANK(B323), "", COUNTIF(Volunteer_Import!F323, "*South Berkeley Berkeley Bowl*"))</f>
        <v/>
      </c>
      <c r="J323" s="1" t="str">
        <f> IF(ISBLANK(B323), "", COUNTIF(Volunteer_Import!F323, "*South Berkeley/Oakland Safeway*"))</f>
        <v/>
      </c>
      <c r="K323" s="1" t="str">
        <f> IF(ISBLANK(B323), "", COUNTIF(Volunteer_Import!F323, "*Southwest Berkeley Berkeley Bowl*"))</f>
        <v/>
      </c>
      <c r="L323" s="1" t="str">
        <f> IF(ISBLANK(B323), "", COUNTIF(Volunteer_Import!F323, "*Other (open to local stores unlisted above)*"))</f>
        <v/>
      </c>
      <c r="M323" s="19" t="str">
        <f> IF(ISBLANK(B323), "", COUNTIF(Volunteer_Import!G323, "*Monday*"))</f>
        <v/>
      </c>
      <c r="N323" s="19" t="str">
        <f> IF(ISBLANK(B323), "", COUNTIF(Volunteer_Import!G323, "*Tuesday*"))</f>
        <v/>
      </c>
      <c r="O323" s="19" t="str">
        <f> IF(ISBLANK(B323), "", COUNTIF(Volunteer_Import!G323, "*Wednesday*"))</f>
        <v/>
      </c>
      <c r="P323" s="19" t="str">
        <f> IF(ISBLANK(B323), "", COUNTIF(Volunteer_Import!G323, "*Thursday*"))</f>
        <v/>
      </c>
      <c r="Q323" s="19" t="str">
        <f> IF(ISBLANK(B323), "", COUNTIF(Volunteer_Import!G323, "*Friday*"))</f>
        <v/>
      </c>
      <c r="R323" s="19" t="str">
        <f> IF(ISBLANK(B323), "", COUNTIF(Volunteer_Import!G323, "*Saturday*"))</f>
        <v/>
      </c>
      <c r="S323" s="19" t="str">
        <f> IF(ISBLANK(B323), "", COUNTIF(Volunteer_Import!G323, "*Sunday*"))</f>
        <v/>
      </c>
      <c r="T323" s="1" t="str">
        <f> IF(ISBLANK(B323), "", COUNTIF(Volunteer_Import!H323, "*6am - 8am*"))</f>
        <v/>
      </c>
      <c r="U323" s="19" t="str">
        <f> IF(ISBLANK(B323), "", COUNTIF(Volunteer_Import!H323, "*8am - 12pm*"))</f>
        <v/>
      </c>
      <c r="V323" s="19" t="str">
        <f> IF(ISBLANK(B323), "", COUNTIF(Volunteer_Import!H323, "*12pm - 3pm*"))</f>
        <v/>
      </c>
      <c r="W323" s="19" t="str">
        <f> IF(ISBLANK(B323), "", COUNTIF(Volunteer_Import!H323, "*3pm - 6pm*"))</f>
        <v/>
      </c>
      <c r="X323" s="19" t="str">
        <f> IF(ISBLANK(B323), "", COUNTIF(Volunteer_Import!H323, "*6pm - 9pm*"))</f>
        <v/>
      </c>
      <c r="Y323" s="19" t="str">
        <f> IF(ISBLANK(B323), "", COUNTIF(Volunteer_Import!H323, "*9pm - 11pm*"))</f>
        <v/>
      </c>
    </row>
    <row r="324">
      <c r="A324" s="1" t="str">
        <f t="array" ref="A324">IF(ISBLANK(B324), "", concatenate("V", ROW()))</f>
        <v/>
      </c>
      <c r="B324" s="1" t="str">
        <f>IFERROR(__xludf.DUMMYFUNCTION(" QUERY(Volunteer_Import!A324:H324, ""Select B"")"),"")</f>
        <v/>
      </c>
      <c r="C324" s="1" t="str">
        <f>IFERROR(__xludf.DUMMYFUNCTION(" IF(ISBLANK(B324), """", QUERY(Volunteer_Import!B324:I324, ""Select C""))"),"")</f>
        <v/>
      </c>
      <c r="D324" s="1" t="str">
        <f>IFERROR(__xludf.DUMMYFUNCTION(" IF(ISBLANK(B324), """", QUERY(Volunteer_Import!B324:I324, ""Select D""))"),"")</f>
        <v/>
      </c>
      <c r="E324" s="1" t="str">
        <f>IFERROR(__xludf.DUMMYFUNCTION(" IF(ISBLANK(B324), """", QUERY(Volunteer_Import!B324:I324, ""Select E""))"),"")</f>
        <v/>
      </c>
      <c r="F324" s="9" t="str">
        <f> IF(ISBLANK(B324), "", COUNTIF(Volunteer_Import!F324, "*Central Berkeley Trader Joe’s*"))</f>
        <v/>
      </c>
      <c r="G324" s="1" t="str">
        <f> IF(ISBLANK(B324), "", COUNTIF(Volunteer_Import!F324, "*North Berkeley Safeway*"))</f>
        <v/>
      </c>
      <c r="H324" s="1" t="str">
        <f> IF(ISBLANK(B324), "", COUNTIF(Volunteer_Import!F324, "*North Berkeley Trader Joe’s*"))</f>
        <v/>
      </c>
      <c r="I324" s="9" t="str">
        <f> IF(ISBLANK(B324), "", COUNTIF(Volunteer_Import!F324, "*South Berkeley Berkeley Bowl*"))</f>
        <v/>
      </c>
      <c r="J324" s="1" t="str">
        <f> IF(ISBLANK(B324), "", COUNTIF(Volunteer_Import!F324, "*South Berkeley/Oakland Safeway*"))</f>
        <v/>
      </c>
      <c r="K324" s="1" t="str">
        <f> IF(ISBLANK(B324), "", COUNTIF(Volunteer_Import!F324, "*Southwest Berkeley Berkeley Bowl*"))</f>
        <v/>
      </c>
      <c r="L324" s="1" t="str">
        <f> IF(ISBLANK(B324), "", COUNTIF(Volunteer_Import!F324, "*Other (open to local stores unlisted above)*"))</f>
        <v/>
      </c>
      <c r="M324" s="19" t="str">
        <f> IF(ISBLANK(B324), "", COUNTIF(Volunteer_Import!G324, "*Monday*"))</f>
        <v/>
      </c>
      <c r="N324" s="19" t="str">
        <f> IF(ISBLANK(B324), "", COUNTIF(Volunteer_Import!G324, "*Tuesday*"))</f>
        <v/>
      </c>
      <c r="O324" s="19" t="str">
        <f> IF(ISBLANK(B324), "", COUNTIF(Volunteer_Import!G324, "*Wednesday*"))</f>
        <v/>
      </c>
      <c r="P324" s="19" t="str">
        <f> IF(ISBLANK(B324), "", COUNTIF(Volunteer_Import!G324, "*Thursday*"))</f>
        <v/>
      </c>
      <c r="Q324" s="19" t="str">
        <f> IF(ISBLANK(B324), "", COUNTIF(Volunteer_Import!G324, "*Friday*"))</f>
        <v/>
      </c>
      <c r="R324" s="19" t="str">
        <f> IF(ISBLANK(B324), "", COUNTIF(Volunteer_Import!G324, "*Saturday*"))</f>
        <v/>
      </c>
      <c r="S324" s="19" t="str">
        <f> IF(ISBLANK(B324), "", COUNTIF(Volunteer_Import!G324, "*Sunday*"))</f>
        <v/>
      </c>
      <c r="T324" s="1" t="str">
        <f> IF(ISBLANK(B324), "", COUNTIF(Volunteer_Import!H324, "*6am - 8am*"))</f>
        <v/>
      </c>
      <c r="U324" s="19" t="str">
        <f> IF(ISBLANK(B324), "", COUNTIF(Volunteer_Import!H324, "*8am - 12pm*"))</f>
        <v/>
      </c>
      <c r="V324" s="19" t="str">
        <f> IF(ISBLANK(B324), "", COUNTIF(Volunteer_Import!H324, "*12pm - 3pm*"))</f>
        <v/>
      </c>
      <c r="W324" s="19" t="str">
        <f> IF(ISBLANK(B324), "", COUNTIF(Volunteer_Import!H324, "*3pm - 6pm*"))</f>
        <v/>
      </c>
      <c r="X324" s="19" t="str">
        <f> IF(ISBLANK(B324), "", COUNTIF(Volunteer_Import!H324, "*6pm - 9pm*"))</f>
        <v/>
      </c>
      <c r="Y324" s="19" t="str">
        <f> IF(ISBLANK(B324), "", COUNTIF(Volunteer_Import!H324, "*9pm - 11pm*"))</f>
        <v/>
      </c>
    </row>
    <row r="325">
      <c r="A325" s="1" t="str">
        <f t="array" ref="A325">IF(ISBLANK(B325), "", concatenate("V", ROW()))</f>
        <v/>
      </c>
      <c r="B325" s="1" t="str">
        <f>IFERROR(__xludf.DUMMYFUNCTION(" QUERY(Volunteer_Import!A325:H325, ""Select B"")"),"")</f>
        <v/>
      </c>
      <c r="C325" s="1" t="str">
        <f>IFERROR(__xludf.DUMMYFUNCTION(" IF(ISBLANK(B325), """", QUERY(Volunteer_Import!B325:I325, ""Select C""))"),"")</f>
        <v/>
      </c>
      <c r="D325" s="1" t="str">
        <f>IFERROR(__xludf.DUMMYFUNCTION(" IF(ISBLANK(B325), """", QUERY(Volunteer_Import!B325:I325, ""Select D""))"),"")</f>
        <v/>
      </c>
      <c r="E325" s="1" t="str">
        <f>IFERROR(__xludf.DUMMYFUNCTION(" IF(ISBLANK(B325), """", QUERY(Volunteer_Import!B325:I325, ""Select E""))"),"")</f>
        <v/>
      </c>
      <c r="F325" s="9" t="str">
        <f> IF(ISBLANK(B325), "", COUNTIF(Volunteer_Import!F325, "*Central Berkeley Trader Joe’s*"))</f>
        <v/>
      </c>
      <c r="G325" s="1" t="str">
        <f> IF(ISBLANK(B325), "", COUNTIF(Volunteer_Import!F325, "*North Berkeley Safeway*"))</f>
        <v/>
      </c>
      <c r="H325" s="1" t="str">
        <f> IF(ISBLANK(B325), "", COUNTIF(Volunteer_Import!F325, "*North Berkeley Trader Joe’s*"))</f>
        <v/>
      </c>
      <c r="I325" s="9" t="str">
        <f> IF(ISBLANK(B325), "", COUNTIF(Volunteer_Import!F325, "*South Berkeley Berkeley Bowl*"))</f>
        <v/>
      </c>
      <c r="J325" s="1" t="str">
        <f> IF(ISBLANK(B325), "", COUNTIF(Volunteer_Import!F325, "*South Berkeley/Oakland Safeway*"))</f>
        <v/>
      </c>
      <c r="K325" s="1" t="str">
        <f> IF(ISBLANK(B325), "", COUNTIF(Volunteer_Import!F325, "*Southwest Berkeley Berkeley Bowl*"))</f>
        <v/>
      </c>
      <c r="L325" s="1" t="str">
        <f> IF(ISBLANK(B325), "", COUNTIF(Volunteer_Import!F325, "*Other (open to local stores unlisted above)*"))</f>
        <v/>
      </c>
      <c r="M325" s="19" t="str">
        <f> IF(ISBLANK(B325), "", COUNTIF(Volunteer_Import!G325, "*Monday*"))</f>
        <v/>
      </c>
      <c r="N325" s="19" t="str">
        <f> IF(ISBLANK(B325), "", COUNTIF(Volunteer_Import!G325, "*Tuesday*"))</f>
        <v/>
      </c>
      <c r="O325" s="19" t="str">
        <f> IF(ISBLANK(B325), "", COUNTIF(Volunteer_Import!G325, "*Wednesday*"))</f>
        <v/>
      </c>
      <c r="P325" s="19" t="str">
        <f> IF(ISBLANK(B325), "", COUNTIF(Volunteer_Import!G325, "*Thursday*"))</f>
        <v/>
      </c>
      <c r="Q325" s="19" t="str">
        <f> IF(ISBLANK(B325), "", COUNTIF(Volunteer_Import!G325, "*Friday*"))</f>
        <v/>
      </c>
      <c r="R325" s="19" t="str">
        <f> IF(ISBLANK(B325), "", COUNTIF(Volunteer_Import!G325, "*Saturday*"))</f>
        <v/>
      </c>
      <c r="S325" s="19" t="str">
        <f> IF(ISBLANK(B325), "", COUNTIF(Volunteer_Import!G325, "*Sunday*"))</f>
        <v/>
      </c>
      <c r="T325" s="1" t="str">
        <f> IF(ISBLANK(B325), "", COUNTIF(Volunteer_Import!H325, "*6am - 8am*"))</f>
        <v/>
      </c>
      <c r="U325" s="19" t="str">
        <f> IF(ISBLANK(B325), "", COUNTIF(Volunteer_Import!H325, "*8am - 12pm*"))</f>
        <v/>
      </c>
      <c r="V325" s="19" t="str">
        <f> IF(ISBLANK(B325), "", COUNTIF(Volunteer_Import!H325, "*12pm - 3pm*"))</f>
        <v/>
      </c>
      <c r="W325" s="19" t="str">
        <f> IF(ISBLANK(B325), "", COUNTIF(Volunteer_Import!H325, "*3pm - 6pm*"))</f>
        <v/>
      </c>
      <c r="X325" s="19" t="str">
        <f> IF(ISBLANK(B325), "", COUNTIF(Volunteer_Import!H325, "*6pm - 9pm*"))</f>
        <v/>
      </c>
      <c r="Y325" s="19" t="str">
        <f> IF(ISBLANK(B325), "", COUNTIF(Volunteer_Import!H325, "*9pm - 11pm*"))</f>
        <v/>
      </c>
    </row>
    <row r="326">
      <c r="A326" s="1" t="str">
        <f t="array" ref="A326">IF(ISBLANK(B326), "", concatenate("V", ROW()))</f>
        <v/>
      </c>
      <c r="B326" s="1" t="str">
        <f>IFERROR(__xludf.DUMMYFUNCTION(" QUERY(Volunteer_Import!A326:H326, ""Select B"")"),"")</f>
        <v/>
      </c>
      <c r="C326" s="1" t="str">
        <f>IFERROR(__xludf.DUMMYFUNCTION(" IF(ISBLANK(B326), """", QUERY(Volunteer_Import!B326:I326, ""Select C""))"),"")</f>
        <v/>
      </c>
      <c r="D326" s="1" t="str">
        <f>IFERROR(__xludf.DUMMYFUNCTION(" IF(ISBLANK(B326), """", QUERY(Volunteer_Import!B326:I326, ""Select D""))"),"")</f>
        <v/>
      </c>
      <c r="E326" s="1" t="str">
        <f>IFERROR(__xludf.DUMMYFUNCTION(" IF(ISBLANK(B326), """", QUERY(Volunteer_Import!B326:I326, ""Select E""))"),"")</f>
        <v/>
      </c>
      <c r="F326" s="9" t="str">
        <f> IF(ISBLANK(B326), "", COUNTIF(Volunteer_Import!F326, "*Central Berkeley Trader Joe’s*"))</f>
        <v/>
      </c>
      <c r="G326" s="1" t="str">
        <f> IF(ISBLANK(B326), "", COUNTIF(Volunteer_Import!F326, "*North Berkeley Safeway*"))</f>
        <v/>
      </c>
      <c r="H326" s="1" t="str">
        <f> IF(ISBLANK(B326), "", COUNTIF(Volunteer_Import!F326, "*North Berkeley Trader Joe’s*"))</f>
        <v/>
      </c>
      <c r="I326" s="9" t="str">
        <f> IF(ISBLANK(B326), "", COUNTIF(Volunteer_Import!F326, "*South Berkeley Berkeley Bowl*"))</f>
        <v/>
      </c>
      <c r="J326" s="1" t="str">
        <f> IF(ISBLANK(B326), "", COUNTIF(Volunteer_Import!F326, "*South Berkeley/Oakland Safeway*"))</f>
        <v/>
      </c>
      <c r="K326" s="1" t="str">
        <f> IF(ISBLANK(B326), "", COUNTIF(Volunteer_Import!F326, "*Southwest Berkeley Berkeley Bowl*"))</f>
        <v/>
      </c>
      <c r="L326" s="1" t="str">
        <f> IF(ISBLANK(B326), "", COUNTIF(Volunteer_Import!F326, "*Other (open to local stores unlisted above)*"))</f>
        <v/>
      </c>
      <c r="M326" s="19" t="str">
        <f> IF(ISBLANK(B326), "", COUNTIF(Volunteer_Import!G326, "*Monday*"))</f>
        <v/>
      </c>
      <c r="N326" s="19" t="str">
        <f> IF(ISBLANK(B326), "", COUNTIF(Volunteer_Import!G326, "*Tuesday*"))</f>
        <v/>
      </c>
      <c r="O326" s="19" t="str">
        <f> IF(ISBLANK(B326), "", COUNTIF(Volunteer_Import!G326, "*Wednesday*"))</f>
        <v/>
      </c>
      <c r="P326" s="19" t="str">
        <f> IF(ISBLANK(B326), "", COUNTIF(Volunteer_Import!G326, "*Thursday*"))</f>
        <v/>
      </c>
      <c r="Q326" s="19" t="str">
        <f> IF(ISBLANK(B326), "", COUNTIF(Volunteer_Import!G326, "*Friday*"))</f>
        <v/>
      </c>
      <c r="R326" s="19" t="str">
        <f> IF(ISBLANK(B326), "", COUNTIF(Volunteer_Import!G326, "*Saturday*"))</f>
        <v/>
      </c>
      <c r="S326" s="19" t="str">
        <f> IF(ISBLANK(B326), "", COUNTIF(Volunteer_Import!G326, "*Sunday*"))</f>
        <v/>
      </c>
      <c r="T326" s="1" t="str">
        <f> IF(ISBLANK(B326), "", COUNTIF(Volunteer_Import!H326, "*6am - 8am*"))</f>
        <v/>
      </c>
      <c r="U326" s="19" t="str">
        <f> IF(ISBLANK(B326), "", COUNTIF(Volunteer_Import!H326, "*8am - 12pm*"))</f>
        <v/>
      </c>
      <c r="V326" s="19" t="str">
        <f> IF(ISBLANK(B326), "", COUNTIF(Volunteer_Import!H326, "*12pm - 3pm*"))</f>
        <v/>
      </c>
      <c r="W326" s="19" t="str">
        <f> IF(ISBLANK(B326), "", COUNTIF(Volunteer_Import!H326, "*3pm - 6pm*"))</f>
        <v/>
      </c>
      <c r="X326" s="19" t="str">
        <f> IF(ISBLANK(B326), "", COUNTIF(Volunteer_Import!H326, "*6pm - 9pm*"))</f>
        <v/>
      </c>
      <c r="Y326" s="19" t="str">
        <f> IF(ISBLANK(B326), "", COUNTIF(Volunteer_Import!H326, "*9pm - 11pm*"))</f>
        <v/>
      </c>
    </row>
    <row r="327">
      <c r="A327" s="1" t="str">
        <f t="array" ref="A327">IF(ISBLANK(B327), "", concatenate("V", ROW()))</f>
        <v/>
      </c>
      <c r="B327" s="1" t="str">
        <f>IFERROR(__xludf.DUMMYFUNCTION(" QUERY(Volunteer_Import!A327:H327, ""Select B"")"),"")</f>
        <v/>
      </c>
      <c r="C327" s="1" t="str">
        <f>IFERROR(__xludf.DUMMYFUNCTION(" IF(ISBLANK(B327), """", QUERY(Volunteer_Import!B327:I327, ""Select C""))"),"")</f>
        <v/>
      </c>
      <c r="D327" s="1" t="str">
        <f>IFERROR(__xludf.DUMMYFUNCTION(" IF(ISBLANK(B327), """", QUERY(Volunteer_Import!B327:I327, ""Select D""))"),"")</f>
        <v/>
      </c>
      <c r="E327" s="1" t="str">
        <f>IFERROR(__xludf.DUMMYFUNCTION(" IF(ISBLANK(B327), """", QUERY(Volunteer_Import!B327:I327, ""Select E""))"),"")</f>
        <v/>
      </c>
      <c r="F327" s="9" t="str">
        <f> IF(ISBLANK(B327), "", COUNTIF(Volunteer_Import!F327, "*Central Berkeley Trader Joe’s*"))</f>
        <v/>
      </c>
      <c r="G327" s="1" t="str">
        <f> IF(ISBLANK(B327), "", COUNTIF(Volunteer_Import!F327, "*North Berkeley Safeway*"))</f>
        <v/>
      </c>
      <c r="H327" s="1" t="str">
        <f> IF(ISBLANK(B327), "", COUNTIF(Volunteer_Import!F327, "*North Berkeley Trader Joe’s*"))</f>
        <v/>
      </c>
      <c r="I327" s="9" t="str">
        <f> IF(ISBLANK(B327), "", COUNTIF(Volunteer_Import!F327, "*South Berkeley Berkeley Bowl*"))</f>
        <v/>
      </c>
      <c r="J327" s="1" t="str">
        <f> IF(ISBLANK(B327), "", COUNTIF(Volunteer_Import!F327, "*South Berkeley/Oakland Safeway*"))</f>
        <v/>
      </c>
      <c r="K327" s="1" t="str">
        <f> IF(ISBLANK(B327), "", COUNTIF(Volunteer_Import!F327, "*Southwest Berkeley Berkeley Bowl*"))</f>
        <v/>
      </c>
      <c r="L327" s="1" t="str">
        <f> IF(ISBLANK(B327), "", COUNTIF(Volunteer_Import!F327, "*Other (open to local stores unlisted above)*"))</f>
        <v/>
      </c>
      <c r="M327" s="19" t="str">
        <f> IF(ISBLANK(B327), "", COUNTIF(Volunteer_Import!G327, "*Monday*"))</f>
        <v/>
      </c>
      <c r="N327" s="19" t="str">
        <f> IF(ISBLANK(B327), "", COUNTIF(Volunteer_Import!G327, "*Tuesday*"))</f>
        <v/>
      </c>
      <c r="O327" s="19" t="str">
        <f> IF(ISBLANK(B327), "", COUNTIF(Volunteer_Import!G327, "*Wednesday*"))</f>
        <v/>
      </c>
      <c r="P327" s="19" t="str">
        <f> IF(ISBLANK(B327), "", COUNTIF(Volunteer_Import!G327, "*Thursday*"))</f>
        <v/>
      </c>
      <c r="Q327" s="19" t="str">
        <f> IF(ISBLANK(B327), "", COUNTIF(Volunteer_Import!G327, "*Friday*"))</f>
        <v/>
      </c>
      <c r="R327" s="19" t="str">
        <f> IF(ISBLANK(B327), "", COUNTIF(Volunteer_Import!G327, "*Saturday*"))</f>
        <v/>
      </c>
      <c r="S327" s="19" t="str">
        <f> IF(ISBLANK(B327), "", COUNTIF(Volunteer_Import!G327, "*Sunday*"))</f>
        <v/>
      </c>
      <c r="T327" s="1" t="str">
        <f> IF(ISBLANK(B327), "", COUNTIF(Volunteer_Import!H327, "*6am - 8am*"))</f>
        <v/>
      </c>
      <c r="U327" s="19" t="str">
        <f> IF(ISBLANK(B327), "", COUNTIF(Volunteer_Import!H327, "*8am - 12pm*"))</f>
        <v/>
      </c>
      <c r="V327" s="19" t="str">
        <f> IF(ISBLANK(B327), "", COUNTIF(Volunteer_Import!H327, "*12pm - 3pm*"))</f>
        <v/>
      </c>
      <c r="W327" s="19" t="str">
        <f> IF(ISBLANK(B327), "", COUNTIF(Volunteer_Import!H327, "*3pm - 6pm*"))</f>
        <v/>
      </c>
      <c r="X327" s="19" t="str">
        <f> IF(ISBLANK(B327), "", COUNTIF(Volunteer_Import!H327, "*6pm - 9pm*"))</f>
        <v/>
      </c>
      <c r="Y327" s="19" t="str">
        <f> IF(ISBLANK(B327), "", COUNTIF(Volunteer_Import!H327, "*9pm - 11pm*"))</f>
        <v/>
      </c>
    </row>
    <row r="328">
      <c r="A328" s="1" t="str">
        <f t="array" ref="A328">IF(ISBLANK(B328), "", concatenate("V", ROW()))</f>
        <v/>
      </c>
      <c r="B328" s="1" t="str">
        <f>IFERROR(__xludf.DUMMYFUNCTION(" QUERY(Volunteer_Import!A328:H328, ""Select B"")"),"")</f>
        <v/>
      </c>
      <c r="C328" s="1" t="str">
        <f>IFERROR(__xludf.DUMMYFUNCTION(" IF(ISBLANK(B328), """", QUERY(Volunteer_Import!B328:I328, ""Select C""))"),"")</f>
        <v/>
      </c>
      <c r="D328" s="1" t="str">
        <f>IFERROR(__xludf.DUMMYFUNCTION(" IF(ISBLANK(B328), """", QUERY(Volunteer_Import!B328:I328, ""Select D""))"),"")</f>
        <v/>
      </c>
      <c r="E328" s="1" t="str">
        <f>IFERROR(__xludf.DUMMYFUNCTION(" IF(ISBLANK(B328), """", QUERY(Volunteer_Import!B328:I328, ""Select E""))"),"")</f>
        <v/>
      </c>
      <c r="F328" s="9" t="str">
        <f> IF(ISBLANK(B328), "", COUNTIF(Volunteer_Import!F328, "*Central Berkeley Trader Joe’s*"))</f>
        <v/>
      </c>
      <c r="G328" s="1" t="str">
        <f> IF(ISBLANK(B328), "", COUNTIF(Volunteer_Import!F328, "*North Berkeley Safeway*"))</f>
        <v/>
      </c>
      <c r="H328" s="1" t="str">
        <f> IF(ISBLANK(B328), "", COUNTIF(Volunteer_Import!F328, "*North Berkeley Trader Joe’s*"))</f>
        <v/>
      </c>
      <c r="I328" s="9" t="str">
        <f> IF(ISBLANK(B328), "", COUNTIF(Volunteer_Import!F328, "*South Berkeley Berkeley Bowl*"))</f>
        <v/>
      </c>
      <c r="J328" s="1" t="str">
        <f> IF(ISBLANK(B328), "", COUNTIF(Volunteer_Import!F328, "*South Berkeley/Oakland Safeway*"))</f>
        <v/>
      </c>
      <c r="K328" s="1" t="str">
        <f> IF(ISBLANK(B328), "", COUNTIF(Volunteer_Import!F328, "*Southwest Berkeley Berkeley Bowl*"))</f>
        <v/>
      </c>
      <c r="L328" s="1" t="str">
        <f> IF(ISBLANK(B328), "", COUNTIF(Volunteer_Import!F328, "*Other (open to local stores unlisted above)*"))</f>
        <v/>
      </c>
      <c r="M328" s="19" t="str">
        <f> IF(ISBLANK(B328), "", COUNTIF(Volunteer_Import!G328, "*Monday*"))</f>
        <v/>
      </c>
      <c r="N328" s="19" t="str">
        <f> IF(ISBLANK(B328), "", COUNTIF(Volunteer_Import!G328, "*Tuesday*"))</f>
        <v/>
      </c>
      <c r="O328" s="19" t="str">
        <f> IF(ISBLANK(B328), "", COUNTIF(Volunteer_Import!G328, "*Wednesday*"))</f>
        <v/>
      </c>
      <c r="P328" s="19" t="str">
        <f> IF(ISBLANK(B328), "", COUNTIF(Volunteer_Import!G328, "*Thursday*"))</f>
        <v/>
      </c>
      <c r="Q328" s="19" t="str">
        <f> IF(ISBLANK(B328), "", COUNTIF(Volunteer_Import!G328, "*Friday*"))</f>
        <v/>
      </c>
      <c r="R328" s="19" t="str">
        <f> IF(ISBLANK(B328), "", COUNTIF(Volunteer_Import!G328, "*Saturday*"))</f>
        <v/>
      </c>
      <c r="S328" s="19" t="str">
        <f> IF(ISBLANK(B328), "", COUNTIF(Volunteer_Import!G328, "*Sunday*"))</f>
        <v/>
      </c>
      <c r="T328" s="1" t="str">
        <f> IF(ISBLANK(B328), "", COUNTIF(Volunteer_Import!H328, "*6am - 8am*"))</f>
        <v/>
      </c>
      <c r="U328" s="19" t="str">
        <f> IF(ISBLANK(B328), "", COUNTIF(Volunteer_Import!H328, "*8am - 12pm*"))</f>
        <v/>
      </c>
      <c r="V328" s="19" t="str">
        <f> IF(ISBLANK(B328), "", COUNTIF(Volunteer_Import!H328, "*12pm - 3pm*"))</f>
        <v/>
      </c>
      <c r="W328" s="19" t="str">
        <f> IF(ISBLANK(B328), "", COUNTIF(Volunteer_Import!H328, "*3pm - 6pm*"))</f>
        <v/>
      </c>
      <c r="X328" s="19" t="str">
        <f> IF(ISBLANK(B328), "", COUNTIF(Volunteer_Import!H328, "*6pm - 9pm*"))</f>
        <v/>
      </c>
      <c r="Y328" s="19" t="str">
        <f> IF(ISBLANK(B328), "", COUNTIF(Volunteer_Import!H328, "*9pm - 11pm*"))</f>
        <v/>
      </c>
    </row>
    <row r="329">
      <c r="A329" s="1" t="str">
        <f t="array" ref="A329">IF(ISBLANK(B329), "", concatenate("V", ROW()))</f>
        <v/>
      </c>
      <c r="B329" s="1" t="str">
        <f>IFERROR(__xludf.DUMMYFUNCTION(" QUERY(Volunteer_Import!A329:H329, ""Select B"")"),"")</f>
        <v/>
      </c>
      <c r="C329" s="1" t="str">
        <f>IFERROR(__xludf.DUMMYFUNCTION(" IF(ISBLANK(B329), """", QUERY(Volunteer_Import!B329:I329, ""Select C""))"),"")</f>
        <v/>
      </c>
      <c r="D329" s="1" t="str">
        <f>IFERROR(__xludf.DUMMYFUNCTION(" IF(ISBLANK(B329), """", QUERY(Volunteer_Import!B329:I329, ""Select D""))"),"")</f>
        <v/>
      </c>
      <c r="E329" s="1" t="str">
        <f>IFERROR(__xludf.DUMMYFUNCTION(" IF(ISBLANK(B329), """", QUERY(Volunteer_Import!B329:I329, ""Select E""))"),"")</f>
        <v/>
      </c>
      <c r="F329" s="9" t="str">
        <f> IF(ISBLANK(B329), "", COUNTIF(Volunteer_Import!F329, "*Central Berkeley Trader Joe’s*"))</f>
        <v/>
      </c>
      <c r="G329" s="1" t="str">
        <f> IF(ISBLANK(B329), "", COUNTIF(Volunteer_Import!F329, "*North Berkeley Safeway*"))</f>
        <v/>
      </c>
      <c r="H329" s="1" t="str">
        <f> IF(ISBLANK(B329), "", COUNTIF(Volunteer_Import!F329, "*North Berkeley Trader Joe’s*"))</f>
        <v/>
      </c>
      <c r="I329" s="9" t="str">
        <f> IF(ISBLANK(B329), "", COUNTIF(Volunteer_Import!F329, "*South Berkeley Berkeley Bowl*"))</f>
        <v/>
      </c>
      <c r="J329" s="1" t="str">
        <f> IF(ISBLANK(B329), "", COUNTIF(Volunteer_Import!F329, "*South Berkeley/Oakland Safeway*"))</f>
        <v/>
      </c>
      <c r="K329" s="1" t="str">
        <f> IF(ISBLANK(B329), "", COUNTIF(Volunteer_Import!F329, "*Southwest Berkeley Berkeley Bowl*"))</f>
        <v/>
      </c>
      <c r="L329" s="1" t="str">
        <f> IF(ISBLANK(B329), "", COUNTIF(Volunteer_Import!F329, "*Other (open to local stores unlisted above)*"))</f>
        <v/>
      </c>
      <c r="M329" s="19" t="str">
        <f> IF(ISBLANK(B329), "", COUNTIF(Volunteer_Import!G329, "*Monday*"))</f>
        <v/>
      </c>
      <c r="N329" s="19" t="str">
        <f> IF(ISBLANK(B329), "", COUNTIF(Volunteer_Import!G329, "*Tuesday*"))</f>
        <v/>
      </c>
      <c r="O329" s="19" t="str">
        <f> IF(ISBLANK(B329), "", COUNTIF(Volunteer_Import!G329, "*Wednesday*"))</f>
        <v/>
      </c>
      <c r="P329" s="19" t="str">
        <f> IF(ISBLANK(B329), "", COUNTIF(Volunteer_Import!G329, "*Thursday*"))</f>
        <v/>
      </c>
      <c r="Q329" s="19" t="str">
        <f> IF(ISBLANK(B329), "", COUNTIF(Volunteer_Import!G329, "*Friday*"))</f>
        <v/>
      </c>
      <c r="R329" s="19" t="str">
        <f> IF(ISBLANK(B329), "", COUNTIF(Volunteer_Import!G329, "*Saturday*"))</f>
        <v/>
      </c>
      <c r="S329" s="19" t="str">
        <f> IF(ISBLANK(B329), "", COUNTIF(Volunteer_Import!G329, "*Sunday*"))</f>
        <v/>
      </c>
      <c r="T329" s="1" t="str">
        <f> IF(ISBLANK(B329), "", COUNTIF(Volunteer_Import!H329, "*6am - 8am*"))</f>
        <v/>
      </c>
      <c r="U329" s="19" t="str">
        <f> IF(ISBLANK(B329), "", COUNTIF(Volunteer_Import!H329, "*8am - 12pm*"))</f>
        <v/>
      </c>
      <c r="V329" s="19" t="str">
        <f> IF(ISBLANK(B329), "", COUNTIF(Volunteer_Import!H329, "*12pm - 3pm*"))</f>
        <v/>
      </c>
      <c r="W329" s="19" t="str">
        <f> IF(ISBLANK(B329), "", COUNTIF(Volunteer_Import!H329, "*3pm - 6pm*"))</f>
        <v/>
      </c>
      <c r="X329" s="19" t="str">
        <f> IF(ISBLANK(B329), "", COUNTIF(Volunteer_Import!H329, "*6pm - 9pm*"))</f>
        <v/>
      </c>
      <c r="Y329" s="19" t="str">
        <f> IF(ISBLANK(B329), "", COUNTIF(Volunteer_Import!H329, "*9pm - 11pm*"))</f>
        <v/>
      </c>
    </row>
    <row r="330">
      <c r="A330" s="1" t="str">
        <f t="array" ref="A330">IF(ISBLANK(B330), "", concatenate("V", ROW()))</f>
        <v/>
      </c>
      <c r="B330" s="1" t="str">
        <f>IFERROR(__xludf.DUMMYFUNCTION(" QUERY(Volunteer_Import!A330:H330, ""Select B"")"),"")</f>
        <v/>
      </c>
      <c r="C330" s="1" t="str">
        <f>IFERROR(__xludf.DUMMYFUNCTION(" IF(ISBLANK(B330), """", QUERY(Volunteer_Import!B330:I330, ""Select C""))"),"")</f>
        <v/>
      </c>
      <c r="D330" s="1" t="str">
        <f>IFERROR(__xludf.DUMMYFUNCTION(" IF(ISBLANK(B330), """", QUERY(Volunteer_Import!B330:I330, ""Select D""))"),"")</f>
        <v/>
      </c>
      <c r="E330" s="1" t="str">
        <f>IFERROR(__xludf.DUMMYFUNCTION(" IF(ISBLANK(B330), """", QUERY(Volunteer_Import!B330:I330, ""Select E""))"),"")</f>
        <v/>
      </c>
      <c r="F330" s="9" t="str">
        <f> IF(ISBLANK(B330), "", COUNTIF(Volunteer_Import!F330, "*Central Berkeley Trader Joe’s*"))</f>
        <v/>
      </c>
      <c r="G330" s="1" t="str">
        <f> IF(ISBLANK(B330), "", COUNTIF(Volunteer_Import!F330, "*North Berkeley Safeway*"))</f>
        <v/>
      </c>
      <c r="H330" s="1" t="str">
        <f> IF(ISBLANK(B330), "", COUNTIF(Volunteer_Import!F330, "*North Berkeley Trader Joe’s*"))</f>
        <v/>
      </c>
      <c r="I330" s="9" t="str">
        <f> IF(ISBLANK(B330), "", COUNTIF(Volunteer_Import!F330, "*South Berkeley Berkeley Bowl*"))</f>
        <v/>
      </c>
      <c r="J330" s="1" t="str">
        <f> IF(ISBLANK(B330), "", COUNTIF(Volunteer_Import!F330, "*South Berkeley/Oakland Safeway*"))</f>
        <v/>
      </c>
      <c r="K330" s="1" t="str">
        <f> IF(ISBLANK(B330), "", COUNTIF(Volunteer_Import!F330, "*Southwest Berkeley Berkeley Bowl*"))</f>
        <v/>
      </c>
      <c r="L330" s="1" t="str">
        <f> IF(ISBLANK(B330), "", COUNTIF(Volunteer_Import!F330, "*Other (open to local stores unlisted above)*"))</f>
        <v/>
      </c>
      <c r="M330" s="19" t="str">
        <f> IF(ISBLANK(B330), "", COUNTIF(Volunteer_Import!G330, "*Monday*"))</f>
        <v/>
      </c>
      <c r="N330" s="19" t="str">
        <f> IF(ISBLANK(B330), "", COUNTIF(Volunteer_Import!G330, "*Tuesday*"))</f>
        <v/>
      </c>
      <c r="O330" s="19" t="str">
        <f> IF(ISBLANK(B330), "", COUNTIF(Volunteer_Import!G330, "*Wednesday*"))</f>
        <v/>
      </c>
      <c r="P330" s="19" t="str">
        <f> IF(ISBLANK(B330), "", COUNTIF(Volunteer_Import!G330, "*Thursday*"))</f>
        <v/>
      </c>
      <c r="Q330" s="19" t="str">
        <f> IF(ISBLANK(B330), "", COUNTIF(Volunteer_Import!G330, "*Friday*"))</f>
        <v/>
      </c>
      <c r="R330" s="19" t="str">
        <f> IF(ISBLANK(B330), "", COUNTIF(Volunteer_Import!G330, "*Saturday*"))</f>
        <v/>
      </c>
      <c r="S330" s="19" t="str">
        <f> IF(ISBLANK(B330), "", COUNTIF(Volunteer_Import!G330, "*Sunday*"))</f>
        <v/>
      </c>
      <c r="T330" s="1" t="str">
        <f> IF(ISBLANK(B330), "", COUNTIF(Volunteer_Import!H330, "*6am - 8am*"))</f>
        <v/>
      </c>
      <c r="U330" s="19" t="str">
        <f> IF(ISBLANK(B330), "", COUNTIF(Volunteer_Import!H330, "*8am - 12pm*"))</f>
        <v/>
      </c>
      <c r="V330" s="19" t="str">
        <f> IF(ISBLANK(B330), "", COUNTIF(Volunteer_Import!H330, "*12pm - 3pm*"))</f>
        <v/>
      </c>
      <c r="W330" s="19" t="str">
        <f> IF(ISBLANK(B330), "", COUNTIF(Volunteer_Import!H330, "*3pm - 6pm*"))</f>
        <v/>
      </c>
      <c r="X330" s="19" t="str">
        <f> IF(ISBLANK(B330), "", COUNTIF(Volunteer_Import!H330, "*6pm - 9pm*"))</f>
        <v/>
      </c>
      <c r="Y330" s="19" t="str">
        <f> IF(ISBLANK(B330), "", COUNTIF(Volunteer_Import!H330, "*9pm - 11pm*"))</f>
        <v/>
      </c>
    </row>
    <row r="331">
      <c r="A331" s="1" t="str">
        <f t="array" ref="A331">IF(ISBLANK(B331), "", concatenate("V", ROW()))</f>
        <v/>
      </c>
      <c r="B331" s="1" t="str">
        <f>IFERROR(__xludf.DUMMYFUNCTION(" QUERY(Volunteer_Import!A331:H331, ""Select B"")"),"")</f>
        <v/>
      </c>
      <c r="C331" s="1" t="str">
        <f>IFERROR(__xludf.DUMMYFUNCTION(" IF(ISBLANK(B331), """", QUERY(Volunteer_Import!B331:I331, ""Select C""))"),"")</f>
        <v/>
      </c>
      <c r="D331" s="1" t="str">
        <f>IFERROR(__xludf.DUMMYFUNCTION(" IF(ISBLANK(B331), """", QUERY(Volunteer_Import!B331:I331, ""Select D""))"),"")</f>
        <v/>
      </c>
      <c r="E331" s="1" t="str">
        <f>IFERROR(__xludf.DUMMYFUNCTION(" IF(ISBLANK(B331), """", QUERY(Volunteer_Import!B331:I331, ""Select E""))"),"")</f>
        <v/>
      </c>
      <c r="F331" s="9" t="str">
        <f> IF(ISBLANK(B331), "", COUNTIF(Volunteer_Import!F331, "*Central Berkeley Trader Joe’s*"))</f>
        <v/>
      </c>
      <c r="G331" s="1" t="str">
        <f> IF(ISBLANK(B331), "", COUNTIF(Volunteer_Import!F331, "*North Berkeley Safeway*"))</f>
        <v/>
      </c>
      <c r="H331" s="1" t="str">
        <f> IF(ISBLANK(B331), "", COUNTIF(Volunteer_Import!F331, "*North Berkeley Trader Joe’s*"))</f>
        <v/>
      </c>
      <c r="I331" s="9" t="str">
        <f> IF(ISBLANK(B331), "", COUNTIF(Volunteer_Import!F331, "*South Berkeley Berkeley Bowl*"))</f>
        <v/>
      </c>
      <c r="J331" s="1" t="str">
        <f> IF(ISBLANK(B331), "", COUNTIF(Volunteer_Import!F331, "*South Berkeley/Oakland Safeway*"))</f>
        <v/>
      </c>
      <c r="K331" s="1" t="str">
        <f> IF(ISBLANK(B331), "", COUNTIF(Volunteer_Import!F331, "*Southwest Berkeley Berkeley Bowl*"))</f>
        <v/>
      </c>
      <c r="L331" s="1" t="str">
        <f> IF(ISBLANK(B331), "", COUNTIF(Volunteer_Import!F331, "*Other (open to local stores unlisted above)*"))</f>
        <v/>
      </c>
      <c r="M331" s="19" t="str">
        <f> IF(ISBLANK(B331), "", COUNTIF(Volunteer_Import!G331, "*Monday*"))</f>
        <v/>
      </c>
      <c r="N331" s="19" t="str">
        <f> IF(ISBLANK(B331), "", COUNTIF(Volunteer_Import!G331, "*Tuesday*"))</f>
        <v/>
      </c>
      <c r="O331" s="19" t="str">
        <f> IF(ISBLANK(B331), "", COUNTIF(Volunteer_Import!G331, "*Wednesday*"))</f>
        <v/>
      </c>
      <c r="P331" s="19" t="str">
        <f> IF(ISBLANK(B331), "", COUNTIF(Volunteer_Import!G331, "*Thursday*"))</f>
        <v/>
      </c>
      <c r="Q331" s="19" t="str">
        <f> IF(ISBLANK(B331), "", COUNTIF(Volunteer_Import!G331, "*Friday*"))</f>
        <v/>
      </c>
      <c r="R331" s="19" t="str">
        <f> IF(ISBLANK(B331), "", COUNTIF(Volunteer_Import!G331, "*Saturday*"))</f>
        <v/>
      </c>
      <c r="S331" s="19" t="str">
        <f> IF(ISBLANK(B331), "", COUNTIF(Volunteer_Import!G331, "*Sunday*"))</f>
        <v/>
      </c>
      <c r="T331" s="1" t="str">
        <f> IF(ISBLANK(B331), "", COUNTIF(Volunteer_Import!H331, "*6am - 8am*"))</f>
        <v/>
      </c>
      <c r="U331" s="19" t="str">
        <f> IF(ISBLANK(B331), "", COUNTIF(Volunteer_Import!H331, "*8am - 12pm*"))</f>
        <v/>
      </c>
      <c r="V331" s="19" t="str">
        <f> IF(ISBLANK(B331), "", COUNTIF(Volunteer_Import!H331, "*12pm - 3pm*"))</f>
        <v/>
      </c>
      <c r="W331" s="19" t="str">
        <f> IF(ISBLANK(B331), "", COUNTIF(Volunteer_Import!H331, "*3pm - 6pm*"))</f>
        <v/>
      </c>
      <c r="X331" s="19" t="str">
        <f> IF(ISBLANK(B331), "", COUNTIF(Volunteer_Import!H331, "*6pm - 9pm*"))</f>
        <v/>
      </c>
      <c r="Y331" s="19" t="str">
        <f> IF(ISBLANK(B331), "", COUNTIF(Volunteer_Import!H331, "*9pm - 11pm*"))</f>
        <v/>
      </c>
    </row>
    <row r="332">
      <c r="A332" s="1" t="str">
        <f t="array" ref="A332">IF(ISBLANK(B332), "", concatenate("V", ROW()))</f>
        <v/>
      </c>
      <c r="B332" s="1" t="str">
        <f>IFERROR(__xludf.DUMMYFUNCTION(" QUERY(Volunteer_Import!A332:H332, ""Select B"")"),"")</f>
        <v/>
      </c>
      <c r="C332" s="1" t="str">
        <f>IFERROR(__xludf.DUMMYFUNCTION(" IF(ISBLANK(B332), """", QUERY(Volunteer_Import!B332:I332, ""Select C""))"),"")</f>
        <v/>
      </c>
      <c r="D332" s="1" t="str">
        <f>IFERROR(__xludf.DUMMYFUNCTION(" IF(ISBLANK(B332), """", QUERY(Volunteer_Import!B332:I332, ""Select D""))"),"")</f>
        <v/>
      </c>
      <c r="E332" s="1" t="str">
        <f>IFERROR(__xludf.DUMMYFUNCTION(" IF(ISBLANK(B332), """", QUERY(Volunteer_Import!B332:I332, ""Select E""))"),"")</f>
        <v/>
      </c>
      <c r="F332" s="9" t="str">
        <f> IF(ISBLANK(B332), "", COUNTIF(Volunteer_Import!F332, "*Central Berkeley Trader Joe’s*"))</f>
        <v/>
      </c>
      <c r="G332" s="1" t="str">
        <f> IF(ISBLANK(B332), "", COUNTIF(Volunteer_Import!F332, "*North Berkeley Safeway*"))</f>
        <v/>
      </c>
      <c r="H332" s="1" t="str">
        <f> IF(ISBLANK(B332), "", COUNTIF(Volunteer_Import!F332, "*North Berkeley Trader Joe’s*"))</f>
        <v/>
      </c>
      <c r="I332" s="9" t="str">
        <f> IF(ISBLANK(B332), "", COUNTIF(Volunteer_Import!F332, "*South Berkeley Berkeley Bowl*"))</f>
        <v/>
      </c>
      <c r="J332" s="1" t="str">
        <f> IF(ISBLANK(B332), "", COUNTIF(Volunteer_Import!F332, "*South Berkeley/Oakland Safeway*"))</f>
        <v/>
      </c>
      <c r="K332" s="1" t="str">
        <f> IF(ISBLANK(B332), "", COUNTIF(Volunteer_Import!F332, "*Southwest Berkeley Berkeley Bowl*"))</f>
        <v/>
      </c>
      <c r="L332" s="1" t="str">
        <f> IF(ISBLANK(B332), "", COUNTIF(Volunteer_Import!F332, "*Other (open to local stores unlisted above)*"))</f>
        <v/>
      </c>
      <c r="M332" s="19" t="str">
        <f> IF(ISBLANK(B332), "", COUNTIF(Volunteer_Import!G332, "*Monday*"))</f>
        <v/>
      </c>
      <c r="N332" s="19" t="str">
        <f> IF(ISBLANK(B332), "", COUNTIF(Volunteer_Import!G332, "*Tuesday*"))</f>
        <v/>
      </c>
      <c r="O332" s="19" t="str">
        <f> IF(ISBLANK(B332), "", COUNTIF(Volunteer_Import!G332, "*Wednesday*"))</f>
        <v/>
      </c>
      <c r="P332" s="19" t="str">
        <f> IF(ISBLANK(B332), "", COUNTIF(Volunteer_Import!G332, "*Thursday*"))</f>
        <v/>
      </c>
      <c r="Q332" s="19" t="str">
        <f> IF(ISBLANK(B332), "", COUNTIF(Volunteer_Import!G332, "*Friday*"))</f>
        <v/>
      </c>
      <c r="R332" s="19" t="str">
        <f> IF(ISBLANK(B332), "", COUNTIF(Volunteer_Import!G332, "*Saturday*"))</f>
        <v/>
      </c>
      <c r="S332" s="19" t="str">
        <f> IF(ISBLANK(B332), "", COUNTIF(Volunteer_Import!G332, "*Sunday*"))</f>
        <v/>
      </c>
      <c r="T332" s="1" t="str">
        <f> IF(ISBLANK(B332), "", COUNTIF(Volunteer_Import!H332, "*6am - 8am*"))</f>
        <v/>
      </c>
      <c r="U332" s="19" t="str">
        <f> IF(ISBLANK(B332), "", COUNTIF(Volunteer_Import!H332, "*8am - 12pm*"))</f>
        <v/>
      </c>
      <c r="V332" s="19" t="str">
        <f> IF(ISBLANK(B332), "", COUNTIF(Volunteer_Import!H332, "*12pm - 3pm*"))</f>
        <v/>
      </c>
      <c r="W332" s="19" t="str">
        <f> IF(ISBLANK(B332), "", COUNTIF(Volunteer_Import!H332, "*3pm - 6pm*"))</f>
        <v/>
      </c>
      <c r="X332" s="19" t="str">
        <f> IF(ISBLANK(B332), "", COUNTIF(Volunteer_Import!H332, "*6pm - 9pm*"))</f>
        <v/>
      </c>
      <c r="Y332" s="19" t="str">
        <f> IF(ISBLANK(B332), "", COUNTIF(Volunteer_Import!H332, "*9pm - 11pm*"))</f>
        <v/>
      </c>
    </row>
    <row r="333">
      <c r="A333" s="1" t="str">
        <f t="array" ref="A333">IF(ISBLANK(B333), "", concatenate("V", ROW()))</f>
        <v/>
      </c>
      <c r="B333" s="1" t="str">
        <f>IFERROR(__xludf.DUMMYFUNCTION(" QUERY(Volunteer_Import!A333:H333, ""Select B"")"),"")</f>
        <v/>
      </c>
      <c r="C333" s="1" t="str">
        <f>IFERROR(__xludf.DUMMYFUNCTION(" IF(ISBLANK(B333), """", QUERY(Volunteer_Import!B333:I333, ""Select C""))"),"")</f>
        <v/>
      </c>
      <c r="D333" s="1" t="str">
        <f>IFERROR(__xludf.DUMMYFUNCTION(" IF(ISBLANK(B333), """", QUERY(Volunteer_Import!B333:I333, ""Select D""))"),"")</f>
        <v/>
      </c>
      <c r="E333" s="1" t="str">
        <f>IFERROR(__xludf.DUMMYFUNCTION(" IF(ISBLANK(B333), """", QUERY(Volunteer_Import!B333:I333, ""Select E""))"),"")</f>
        <v/>
      </c>
      <c r="F333" s="9" t="str">
        <f> IF(ISBLANK(B333), "", COUNTIF(Volunteer_Import!F333, "*Central Berkeley Trader Joe’s*"))</f>
        <v/>
      </c>
      <c r="G333" s="1" t="str">
        <f> IF(ISBLANK(B333), "", COUNTIF(Volunteer_Import!F333, "*North Berkeley Safeway*"))</f>
        <v/>
      </c>
      <c r="H333" s="1" t="str">
        <f> IF(ISBLANK(B333), "", COUNTIF(Volunteer_Import!F333, "*North Berkeley Trader Joe’s*"))</f>
        <v/>
      </c>
      <c r="I333" s="9" t="str">
        <f> IF(ISBLANK(B333), "", COUNTIF(Volunteer_Import!F333, "*South Berkeley Berkeley Bowl*"))</f>
        <v/>
      </c>
      <c r="J333" s="1" t="str">
        <f> IF(ISBLANK(B333), "", COUNTIF(Volunteer_Import!F333, "*South Berkeley/Oakland Safeway*"))</f>
        <v/>
      </c>
      <c r="K333" s="1" t="str">
        <f> IF(ISBLANK(B333), "", COUNTIF(Volunteer_Import!F333, "*Southwest Berkeley Berkeley Bowl*"))</f>
        <v/>
      </c>
      <c r="L333" s="1" t="str">
        <f> IF(ISBLANK(B333), "", COUNTIF(Volunteer_Import!F333, "*Other (open to local stores unlisted above)*"))</f>
        <v/>
      </c>
      <c r="M333" s="19" t="str">
        <f> IF(ISBLANK(B333), "", COUNTIF(Volunteer_Import!G333, "*Monday*"))</f>
        <v/>
      </c>
      <c r="N333" s="19" t="str">
        <f> IF(ISBLANK(B333), "", COUNTIF(Volunteer_Import!G333, "*Tuesday*"))</f>
        <v/>
      </c>
      <c r="O333" s="19" t="str">
        <f> IF(ISBLANK(B333), "", COUNTIF(Volunteer_Import!G333, "*Wednesday*"))</f>
        <v/>
      </c>
      <c r="P333" s="19" t="str">
        <f> IF(ISBLANK(B333), "", COUNTIF(Volunteer_Import!G333, "*Thursday*"))</f>
        <v/>
      </c>
      <c r="Q333" s="19" t="str">
        <f> IF(ISBLANK(B333), "", COUNTIF(Volunteer_Import!G333, "*Friday*"))</f>
        <v/>
      </c>
      <c r="R333" s="19" t="str">
        <f> IF(ISBLANK(B333), "", COUNTIF(Volunteer_Import!G333, "*Saturday*"))</f>
        <v/>
      </c>
      <c r="S333" s="19" t="str">
        <f> IF(ISBLANK(B333), "", COUNTIF(Volunteer_Import!G333, "*Sunday*"))</f>
        <v/>
      </c>
      <c r="T333" s="1" t="str">
        <f> IF(ISBLANK(B333), "", COUNTIF(Volunteer_Import!H333, "*6am - 8am*"))</f>
        <v/>
      </c>
      <c r="U333" s="19" t="str">
        <f> IF(ISBLANK(B333), "", COUNTIF(Volunteer_Import!H333, "*8am - 12pm*"))</f>
        <v/>
      </c>
      <c r="V333" s="19" t="str">
        <f> IF(ISBLANK(B333), "", COUNTIF(Volunteer_Import!H333, "*12pm - 3pm*"))</f>
        <v/>
      </c>
      <c r="W333" s="19" t="str">
        <f> IF(ISBLANK(B333), "", COUNTIF(Volunteer_Import!H333, "*3pm - 6pm*"))</f>
        <v/>
      </c>
      <c r="X333" s="19" t="str">
        <f> IF(ISBLANK(B333), "", COUNTIF(Volunteer_Import!H333, "*6pm - 9pm*"))</f>
        <v/>
      </c>
      <c r="Y333" s="19" t="str">
        <f> IF(ISBLANK(B333), "", COUNTIF(Volunteer_Import!H333, "*9pm - 11pm*"))</f>
        <v/>
      </c>
    </row>
    <row r="334">
      <c r="A334" s="1" t="str">
        <f t="array" ref="A334">IF(ISBLANK(B334), "", concatenate("V", ROW()))</f>
        <v/>
      </c>
      <c r="B334" s="1" t="str">
        <f>IFERROR(__xludf.DUMMYFUNCTION(" QUERY(Volunteer_Import!A334:H334, ""Select B"")"),"")</f>
        <v/>
      </c>
      <c r="C334" s="1" t="str">
        <f>IFERROR(__xludf.DUMMYFUNCTION(" IF(ISBLANK(B334), """", QUERY(Volunteer_Import!B334:I334, ""Select C""))"),"")</f>
        <v/>
      </c>
      <c r="D334" s="1" t="str">
        <f>IFERROR(__xludf.DUMMYFUNCTION(" IF(ISBLANK(B334), """", QUERY(Volunteer_Import!B334:I334, ""Select D""))"),"")</f>
        <v/>
      </c>
      <c r="E334" s="1" t="str">
        <f>IFERROR(__xludf.DUMMYFUNCTION(" IF(ISBLANK(B334), """", QUERY(Volunteer_Import!B334:I334, ""Select E""))"),"")</f>
        <v/>
      </c>
      <c r="F334" s="9" t="str">
        <f> IF(ISBLANK(B334), "", COUNTIF(Volunteer_Import!F334, "*Central Berkeley Trader Joe’s*"))</f>
        <v/>
      </c>
      <c r="G334" s="1" t="str">
        <f> IF(ISBLANK(B334), "", COUNTIF(Volunteer_Import!F334, "*North Berkeley Safeway*"))</f>
        <v/>
      </c>
      <c r="H334" s="1" t="str">
        <f> IF(ISBLANK(B334), "", COUNTIF(Volunteer_Import!F334, "*North Berkeley Trader Joe’s*"))</f>
        <v/>
      </c>
      <c r="I334" s="9" t="str">
        <f> IF(ISBLANK(B334), "", COUNTIF(Volunteer_Import!F334, "*South Berkeley Berkeley Bowl*"))</f>
        <v/>
      </c>
      <c r="J334" s="1" t="str">
        <f> IF(ISBLANK(B334), "", COUNTIF(Volunteer_Import!F334, "*South Berkeley/Oakland Safeway*"))</f>
        <v/>
      </c>
      <c r="K334" s="1" t="str">
        <f> IF(ISBLANK(B334), "", COUNTIF(Volunteer_Import!F334, "*Southwest Berkeley Berkeley Bowl*"))</f>
        <v/>
      </c>
      <c r="L334" s="1" t="str">
        <f> IF(ISBLANK(B334), "", COUNTIF(Volunteer_Import!F334, "*Other (open to local stores unlisted above)*"))</f>
        <v/>
      </c>
      <c r="M334" s="19" t="str">
        <f> IF(ISBLANK(B334), "", COUNTIF(Volunteer_Import!G334, "*Monday*"))</f>
        <v/>
      </c>
      <c r="N334" s="19" t="str">
        <f> IF(ISBLANK(B334), "", COUNTIF(Volunteer_Import!G334, "*Tuesday*"))</f>
        <v/>
      </c>
      <c r="O334" s="19" t="str">
        <f> IF(ISBLANK(B334), "", COUNTIF(Volunteer_Import!G334, "*Wednesday*"))</f>
        <v/>
      </c>
      <c r="P334" s="19" t="str">
        <f> IF(ISBLANK(B334), "", COUNTIF(Volunteer_Import!G334, "*Thursday*"))</f>
        <v/>
      </c>
      <c r="Q334" s="19" t="str">
        <f> IF(ISBLANK(B334), "", COUNTIF(Volunteer_Import!G334, "*Friday*"))</f>
        <v/>
      </c>
      <c r="R334" s="19" t="str">
        <f> IF(ISBLANK(B334), "", COUNTIF(Volunteer_Import!G334, "*Saturday*"))</f>
        <v/>
      </c>
      <c r="S334" s="19" t="str">
        <f> IF(ISBLANK(B334), "", COUNTIF(Volunteer_Import!G334, "*Sunday*"))</f>
        <v/>
      </c>
      <c r="T334" s="1" t="str">
        <f> IF(ISBLANK(B334), "", COUNTIF(Volunteer_Import!H334, "*6am - 8am*"))</f>
        <v/>
      </c>
      <c r="U334" s="19" t="str">
        <f> IF(ISBLANK(B334), "", COUNTIF(Volunteer_Import!H334, "*8am - 12pm*"))</f>
        <v/>
      </c>
      <c r="V334" s="19" t="str">
        <f> IF(ISBLANK(B334), "", COUNTIF(Volunteer_Import!H334, "*12pm - 3pm*"))</f>
        <v/>
      </c>
      <c r="W334" s="19" t="str">
        <f> IF(ISBLANK(B334), "", COUNTIF(Volunteer_Import!H334, "*3pm - 6pm*"))</f>
        <v/>
      </c>
      <c r="X334" s="19" t="str">
        <f> IF(ISBLANK(B334), "", COUNTIF(Volunteer_Import!H334, "*6pm - 9pm*"))</f>
        <v/>
      </c>
      <c r="Y334" s="19" t="str">
        <f> IF(ISBLANK(B334), "", COUNTIF(Volunteer_Import!H334, "*9pm - 11pm*"))</f>
        <v/>
      </c>
    </row>
    <row r="335">
      <c r="A335" s="1" t="str">
        <f t="array" ref="A335">IF(ISBLANK(B335), "", concatenate("V", ROW()))</f>
        <v/>
      </c>
      <c r="B335" s="1" t="str">
        <f>IFERROR(__xludf.DUMMYFUNCTION(" QUERY(Volunteer_Import!A335:H335, ""Select B"")"),"")</f>
        <v/>
      </c>
      <c r="C335" s="1" t="str">
        <f>IFERROR(__xludf.DUMMYFUNCTION(" IF(ISBLANK(B335), """", QUERY(Volunteer_Import!B335:I335, ""Select C""))"),"")</f>
        <v/>
      </c>
      <c r="D335" s="1" t="str">
        <f>IFERROR(__xludf.DUMMYFUNCTION(" IF(ISBLANK(B335), """", QUERY(Volunteer_Import!B335:I335, ""Select D""))"),"")</f>
        <v/>
      </c>
      <c r="E335" s="1" t="str">
        <f>IFERROR(__xludf.DUMMYFUNCTION(" IF(ISBLANK(B335), """", QUERY(Volunteer_Import!B335:I335, ""Select E""))"),"")</f>
        <v/>
      </c>
      <c r="F335" s="9" t="str">
        <f> IF(ISBLANK(B335), "", COUNTIF(Volunteer_Import!F335, "*Central Berkeley Trader Joe’s*"))</f>
        <v/>
      </c>
      <c r="G335" s="1" t="str">
        <f> IF(ISBLANK(B335), "", COUNTIF(Volunteer_Import!F335, "*North Berkeley Safeway*"))</f>
        <v/>
      </c>
      <c r="H335" s="1" t="str">
        <f> IF(ISBLANK(B335), "", COUNTIF(Volunteer_Import!F335, "*North Berkeley Trader Joe’s*"))</f>
        <v/>
      </c>
      <c r="I335" s="9" t="str">
        <f> IF(ISBLANK(B335), "", COUNTIF(Volunteer_Import!F335, "*South Berkeley Berkeley Bowl*"))</f>
        <v/>
      </c>
      <c r="J335" s="1" t="str">
        <f> IF(ISBLANK(B335), "", COUNTIF(Volunteer_Import!F335, "*South Berkeley/Oakland Safeway*"))</f>
        <v/>
      </c>
      <c r="K335" s="1" t="str">
        <f> IF(ISBLANK(B335), "", COUNTIF(Volunteer_Import!F335, "*Southwest Berkeley Berkeley Bowl*"))</f>
        <v/>
      </c>
      <c r="L335" s="1" t="str">
        <f> IF(ISBLANK(B335), "", COUNTIF(Volunteer_Import!F335, "*Other (open to local stores unlisted above)*"))</f>
        <v/>
      </c>
      <c r="M335" s="19" t="str">
        <f> IF(ISBLANK(B335), "", COUNTIF(Volunteer_Import!G335, "*Monday*"))</f>
        <v/>
      </c>
      <c r="N335" s="19" t="str">
        <f> IF(ISBLANK(B335), "", COUNTIF(Volunteer_Import!G335, "*Tuesday*"))</f>
        <v/>
      </c>
      <c r="O335" s="19" t="str">
        <f> IF(ISBLANK(B335), "", COUNTIF(Volunteer_Import!G335, "*Wednesday*"))</f>
        <v/>
      </c>
      <c r="P335" s="19" t="str">
        <f> IF(ISBLANK(B335), "", COUNTIF(Volunteer_Import!G335, "*Thursday*"))</f>
        <v/>
      </c>
      <c r="Q335" s="19" t="str">
        <f> IF(ISBLANK(B335), "", COUNTIF(Volunteer_Import!G335, "*Friday*"))</f>
        <v/>
      </c>
      <c r="R335" s="19" t="str">
        <f> IF(ISBLANK(B335), "", COUNTIF(Volunteer_Import!G335, "*Saturday*"))</f>
        <v/>
      </c>
      <c r="S335" s="19" t="str">
        <f> IF(ISBLANK(B335), "", COUNTIF(Volunteer_Import!G335, "*Sunday*"))</f>
        <v/>
      </c>
      <c r="T335" s="1" t="str">
        <f> IF(ISBLANK(B335), "", COUNTIF(Volunteer_Import!H335, "*6am - 8am*"))</f>
        <v/>
      </c>
      <c r="U335" s="19" t="str">
        <f> IF(ISBLANK(B335), "", COUNTIF(Volunteer_Import!H335, "*8am - 12pm*"))</f>
        <v/>
      </c>
      <c r="V335" s="19" t="str">
        <f> IF(ISBLANK(B335), "", COUNTIF(Volunteer_Import!H335, "*12pm - 3pm*"))</f>
        <v/>
      </c>
      <c r="W335" s="19" t="str">
        <f> IF(ISBLANK(B335), "", COUNTIF(Volunteer_Import!H335, "*3pm - 6pm*"))</f>
        <v/>
      </c>
      <c r="X335" s="19" t="str">
        <f> IF(ISBLANK(B335), "", COUNTIF(Volunteer_Import!H335, "*6pm - 9pm*"))</f>
        <v/>
      </c>
      <c r="Y335" s="19" t="str">
        <f> IF(ISBLANK(B335), "", COUNTIF(Volunteer_Import!H335, "*9pm - 11pm*"))</f>
        <v/>
      </c>
    </row>
    <row r="336">
      <c r="A336" s="1" t="str">
        <f t="array" ref="A336">IF(ISBLANK(B336), "", concatenate("V", ROW()))</f>
        <v/>
      </c>
      <c r="B336" s="1" t="str">
        <f>IFERROR(__xludf.DUMMYFUNCTION(" QUERY(Volunteer_Import!A336:H336, ""Select B"")"),"")</f>
        <v/>
      </c>
      <c r="C336" s="1" t="str">
        <f>IFERROR(__xludf.DUMMYFUNCTION(" IF(ISBLANK(B336), """", QUERY(Volunteer_Import!B336:I336, ""Select C""))"),"")</f>
        <v/>
      </c>
      <c r="D336" s="1" t="str">
        <f>IFERROR(__xludf.DUMMYFUNCTION(" IF(ISBLANK(B336), """", QUERY(Volunteer_Import!B336:I336, ""Select D""))"),"")</f>
        <v/>
      </c>
      <c r="E336" s="1" t="str">
        <f>IFERROR(__xludf.DUMMYFUNCTION(" IF(ISBLANK(B336), """", QUERY(Volunteer_Import!B336:I336, ""Select E""))"),"")</f>
        <v/>
      </c>
      <c r="F336" s="9" t="str">
        <f> IF(ISBLANK(B336), "", COUNTIF(Volunteer_Import!F336, "*Central Berkeley Trader Joe’s*"))</f>
        <v/>
      </c>
      <c r="G336" s="1" t="str">
        <f> IF(ISBLANK(B336), "", COUNTIF(Volunteer_Import!F336, "*North Berkeley Safeway*"))</f>
        <v/>
      </c>
      <c r="H336" s="1" t="str">
        <f> IF(ISBLANK(B336), "", COUNTIF(Volunteer_Import!F336, "*North Berkeley Trader Joe’s*"))</f>
        <v/>
      </c>
      <c r="I336" s="9" t="str">
        <f> IF(ISBLANK(B336), "", COUNTIF(Volunteer_Import!F336, "*South Berkeley Berkeley Bowl*"))</f>
        <v/>
      </c>
      <c r="J336" s="1" t="str">
        <f> IF(ISBLANK(B336), "", COUNTIF(Volunteer_Import!F336, "*South Berkeley/Oakland Safeway*"))</f>
        <v/>
      </c>
      <c r="K336" s="1" t="str">
        <f> IF(ISBLANK(B336), "", COUNTIF(Volunteer_Import!F336, "*Southwest Berkeley Berkeley Bowl*"))</f>
        <v/>
      </c>
      <c r="L336" s="1" t="str">
        <f> IF(ISBLANK(B336), "", COUNTIF(Volunteer_Import!F336, "*Other (open to local stores unlisted above)*"))</f>
        <v/>
      </c>
      <c r="M336" s="19" t="str">
        <f> IF(ISBLANK(B336), "", COUNTIF(Volunteer_Import!G336, "*Monday*"))</f>
        <v/>
      </c>
      <c r="N336" s="19" t="str">
        <f> IF(ISBLANK(B336), "", COUNTIF(Volunteer_Import!G336, "*Tuesday*"))</f>
        <v/>
      </c>
      <c r="O336" s="19" t="str">
        <f> IF(ISBLANK(B336), "", COUNTIF(Volunteer_Import!G336, "*Wednesday*"))</f>
        <v/>
      </c>
      <c r="P336" s="19" t="str">
        <f> IF(ISBLANK(B336), "", COUNTIF(Volunteer_Import!G336, "*Thursday*"))</f>
        <v/>
      </c>
      <c r="Q336" s="19" t="str">
        <f> IF(ISBLANK(B336), "", COUNTIF(Volunteer_Import!G336, "*Friday*"))</f>
        <v/>
      </c>
      <c r="R336" s="19" t="str">
        <f> IF(ISBLANK(B336), "", COUNTIF(Volunteer_Import!G336, "*Saturday*"))</f>
        <v/>
      </c>
      <c r="S336" s="19" t="str">
        <f> IF(ISBLANK(B336), "", COUNTIF(Volunteer_Import!G336, "*Sunday*"))</f>
        <v/>
      </c>
      <c r="T336" s="1" t="str">
        <f> IF(ISBLANK(B336), "", COUNTIF(Volunteer_Import!H336, "*6am - 8am*"))</f>
        <v/>
      </c>
      <c r="U336" s="19" t="str">
        <f> IF(ISBLANK(B336), "", COUNTIF(Volunteer_Import!H336, "*8am - 12pm*"))</f>
        <v/>
      </c>
      <c r="V336" s="19" t="str">
        <f> IF(ISBLANK(B336), "", COUNTIF(Volunteer_Import!H336, "*12pm - 3pm*"))</f>
        <v/>
      </c>
      <c r="W336" s="19" t="str">
        <f> IF(ISBLANK(B336), "", COUNTIF(Volunteer_Import!H336, "*3pm - 6pm*"))</f>
        <v/>
      </c>
      <c r="X336" s="19" t="str">
        <f> IF(ISBLANK(B336), "", COUNTIF(Volunteer_Import!H336, "*6pm - 9pm*"))</f>
        <v/>
      </c>
      <c r="Y336" s="19" t="str">
        <f> IF(ISBLANK(B336), "", COUNTIF(Volunteer_Import!H336, "*9pm - 11pm*"))</f>
        <v/>
      </c>
    </row>
    <row r="337">
      <c r="A337" s="1" t="str">
        <f t="array" ref="A337">IF(ISBLANK(B337), "", concatenate("V", ROW()))</f>
        <v/>
      </c>
      <c r="B337" s="1" t="str">
        <f>IFERROR(__xludf.DUMMYFUNCTION(" QUERY(Volunteer_Import!A337:H337, ""Select B"")"),"")</f>
        <v/>
      </c>
      <c r="C337" s="1" t="str">
        <f>IFERROR(__xludf.DUMMYFUNCTION(" IF(ISBLANK(B337), """", QUERY(Volunteer_Import!B337:I337, ""Select C""))"),"")</f>
        <v/>
      </c>
      <c r="D337" s="1" t="str">
        <f>IFERROR(__xludf.DUMMYFUNCTION(" IF(ISBLANK(B337), """", QUERY(Volunteer_Import!B337:I337, ""Select D""))"),"")</f>
        <v/>
      </c>
      <c r="E337" s="1" t="str">
        <f>IFERROR(__xludf.DUMMYFUNCTION(" IF(ISBLANK(B337), """", QUERY(Volunteer_Import!B337:I337, ""Select E""))"),"")</f>
        <v/>
      </c>
      <c r="F337" s="9" t="str">
        <f> IF(ISBLANK(B337), "", COUNTIF(Volunteer_Import!F337, "*Central Berkeley Trader Joe’s*"))</f>
        <v/>
      </c>
      <c r="G337" s="1" t="str">
        <f> IF(ISBLANK(B337), "", COUNTIF(Volunteer_Import!F337, "*North Berkeley Safeway*"))</f>
        <v/>
      </c>
      <c r="H337" s="1" t="str">
        <f> IF(ISBLANK(B337), "", COUNTIF(Volunteer_Import!F337, "*North Berkeley Trader Joe’s*"))</f>
        <v/>
      </c>
      <c r="I337" s="9" t="str">
        <f> IF(ISBLANK(B337), "", COUNTIF(Volunteer_Import!F337, "*South Berkeley Berkeley Bowl*"))</f>
        <v/>
      </c>
      <c r="J337" s="1" t="str">
        <f> IF(ISBLANK(B337), "", COUNTIF(Volunteer_Import!F337, "*South Berkeley/Oakland Safeway*"))</f>
        <v/>
      </c>
      <c r="K337" s="1" t="str">
        <f> IF(ISBLANK(B337), "", COUNTIF(Volunteer_Import!F337, "*Southwest Berkeley Berkeley Bowl*"))</f>
        <v/>
      </c>
      <c r="L337" s="1" t="str">
        <f> IF(ISBLANK(B337), "", COUNTIF(Volunteer_Import!F337, "*Other (open to local stores unlisted above)*"))</f>
        <v/>
      </c>
      <c r="M337" s="19" t="str">
        <f> IF(ISBLANK(B337), "", COUNTIF(Volunteer_Import!G337, "*Monday*"))</f>
        <v/>
      </c>
      <c r="N337" s="19" t="str">
        <f> IF(ISBLANK(B337), "", COUNTIF(Volunteer_Import!G337, "*Tuesday*"))</f>
        <v/>
      </c>
      <c r="O337" s="19" t="str">
        <f> IF(ISBLANK(B337), "", COUNTIF(Volunteer_Import!G337, "*Wednesday*"))</f>
        <v/>
      </c>
      <c r="P337" s="19" t="str">
        <f> IF(ISBLANK(B337), "", COUNTIF(Volunteer_Import!G337, "*Thursday*"))</f>
        <v/>
      </c>
      <c r="Q337" s="19" t="str">
        <f> IF(ISBLANK(B337), "", COUNTIF(Volunteer_Import!G337, "*Friday*"))</f>
        <v/>
      </c>
      <c r="R337" s="19" t="str">
        <f> IF(ISBLANK(B337), "", COUNTIF(Volunteer_Import!G337, "*Saturday*"))</f>
        <v/>
      </c>
      <c r="S337" s="19" t="str">
        <f> IF(ISBLANK(B337), "", COUNTIF(Volunteer_Import!G337, "*Sunday*"))</f>
        <v/>
      </c>
      <c r="T337" s="1" t="str">
        <f> IF(ISBLANK(B337), "", COUNTIF(Volunteer_Import!H337, "*6am - 8am*"))</f>
        <v/>
      </c>
      <c r="U337" s="19" t="str">
        <f> IF(ISBLANK(B337), "", COUNTIF(Volunteer_Import!H337, "*8am - 12pm*"))</f>
        <v/>
      </c>
      <c r="V337" s="19" t="str">
        <f> IF(ISBLANK(B337), "", COUNTIF(Volunteer_Import!H337, "*12pm - 3pm*"))</f>
        <v/>
      </c>
      <c r="W337" s="19" t="str">
        <f> IF(ISBLANK(B337), "", COUNTIF(Volunteer_Import!H337, "*3pm - 6pm*"))</f>
        <v/>
      </c>
      <c r="X337" s="19" t="str">
        <f> IF(ISBLANK(B337), "", COUNTIF(Volunteer_Import!H337, "*6pm - 9pm*"))</f>
        <v/>
      </c>
      <c r="Y337" s="19" t="str">
        <f> IF(ISBLANK(B337), "", COUNTIF(Volunteer_Import!H337, "*9pm - 11pm*"))</f>
        <v/>
      </c>
    </row>
    <row r="338">
      <c r="A338" s="1" t="str">
        <f t="array" ref="A338">IF(ISBLANK(B338), "", concatenate("V", ROW()))</f>
        <v/>
      </c>
      <c r="B338" s="1" t="str">
        <f>IFERROR(__xludf.DUMMYFUNCTION(" QUERY(Volunteer_Import!A338:H338, ""Select B"")"),"")</f>
        <v/>
      </c>
      <c r="C338" s="1" t="str">
        <f>IFERROR(__xludf.DUMMYFUNCTION(" IF(ISBLANK(B338), """", QUERY(Volunteer_Import!B338:I338, ""Select C""))"),"")</f>
        <v/>
      </c>
      <c r="D338" s="1" t="str">
        <f>IFERROR(__xludf.DUMMYFUNCTION(" IF(ISBLANK(B338), """", QUERY(Volunteer_Import!B338:I338, ""Select D""))"),"")</f>
        <v/>
      </c>
      <c r="E338" s="1" t="str">
        <f>IFERROR(__xludf.DUMMYFUNCTION(" IF(ISBLANK(B338), """", QUERY(Volunteer_Import!B338:I338, ""Select E""))"),"")</f>
        <v/>
      </c>
      <c r="F338" s="9" t="str">
        <f> IF(ISBLANK(B338), "", COUNTIF(Volunteer_Import!F338, "*Central Berkeley Trader Joe’s*"))</f>
        <v/>
      </c>
      <c r="G338" s="1" t="str">
        <f> IF(ISBLANK(B338), "", COUNTIF(Volunteer_Import!F338, "*North Berkeley Safeway*"))</f>
        <v/>
      </c>
      <c r="H338" s="1" t="str">
        <f> IF(ISBLANK(B338), "", COUNTIF(Volunteer_Import!F338, "*North Berkeley Trader Joe’s*"))</f>
        <v/>
      </c>
      <c r="I338" s="9" t="str">
        <f> IF(ISBLANK(B338), "", COUNTIF(Volunteer_Import!F338, "*South Berkeley Berkeley Bowl*"))</f>
        <v/>
      </c>
      <c r="J338" s="1" t="str">
        <f> IF(ISBLANK(B338), "", COUNTIF(Volunteer_Import!F338, "*South Berkeley/Oakland Safeway*"))</f>
        <v/>
      </c>
      <c r="K338" s="1" t="str">
        <f> IF(ISBLANK(B338), "", COUNTIF(Volunteer_Import!F338, "*Southwest Berkeley Berkeley Bowl*"))</f>
        <v/>
      </c>
      <c r="L338" s="1" t="str">
        <f> IF(ISBLANK(B338), "", COUNTIF(Volunteer_Import!F338, "*Other (open to local stores unlisted above)*"))</f>
        <v/>
      </c>
      <c r="M338" s="19" t="str">
        <f> IF(ISBLANK(B338), "", COUNTIF(Volunteer_Import!G338, "*Monday*"))</f>
        <v/>
      </c>
      <c r="N338" s="19" t="str">
        <f> IF(ISBLANK(B338), "", COUNTIF(Volunteer_Import!G338, "*Tuesday*"))</f>
        <v/>
      </c>
      <c r="O338" s="19" t="str">
        <f> IF(ISBLANK(B338), "", COUNTIF(Volunteer_Import!G338, "*Wednesday*"))</f>
        <v/>
      </c>
      <c r="P338" s="19" t="str">
        <f> IF(ISBLANK(B338), "", COUNTIF(Volunteer_Import!G338, "*Thursday*"))</f>
        <v/>
      </c>
      <c r="Q338" s="19" t="str">
        <f> IF(ISBLANK(B338), "", COUNTIF(Volunteer_Import!G338, "*Friday*"))</f>
        <v/>
      </c>
      <c r="R338" s="19" t="str">
        <f> IF(ISBLANK(B338), "", COUNTIF(Volunteer_Import!G338, "*Saturday*"))</f>
        <v/>
      </c>
      <c r="S338" s="19" t="str">
        <f> IF(ISBLANK(B338), "", COUNTIF(Volunteer_Import!G338, "*Sunday*"))</f>
        <v/>
      </c>
      <c r="T338" s="1" t="str">
        <f> IF(ISBLANK(B338), "", COUNTIF(Volunteer_Import!H338, "*6am - 8am*"))</f>
        <v/>
      </c>
      <c r="U338" s="19" t="str">
        <f> IF(ISBLANK(B338), "", COUNTIF(Volunteer_Import!H338, "*8am - 12pm*"))</f>
        <v/>
      </c>
      <c r="V338" s="19" t="str">
        <f> IF(ISBLANK(B338), "", COUNTIF(Volunteer_Import!H338, "*12pm - 3pm*"))</f>
        <v/>
      </c>
      <c r="W338" s="19" t="str">
        <f> IF(ISBLANK(B338), "", COUNTIF(Volunteer_Import!H338, "*3pm - 6pm*"))</f>
        <v/>
      </c>
      <c r="X338" s="19" t="str">
        <f> IF(ISBLANK(B338), "", COUNTIF(Volunteer_Import!H338, "*6pm - 9pm*"))</f>
        <v/>
      </c>
      <c r="Y338" s="19" t="str">
        <f> IF(ISBLANK(B338), "", COUNTIF(Volunteer_Import!H338, "*9pm - 11pm*"))</f>
        <v/>
      </c>
    </row>
    <row r="339">
      <c r="A339" s="1" t="str">
        <f t="array" ref="A339">IF(ISBLANK(B339), "", concatenate("V", ROW()))</f>
        <v/>
      </c>
      <c r="B339" s="1" t="str">
        <f>IFERROR(__xludf.DUMMYFUNCTION(" QUERY(Volunteer_Import!A339:H339, ""Select B"")"),"")</f>
        <v/>
      </c>
      <c r="C339" s="1" t="str">
        <f>IFERROR(__xludf.DUMMYFUNCTION(" IF(ISBLANK(B339), """", QUERY(Volunteer_Import!B339:I339, ""Select C""))"),"")</f>
        <v/>
      </c>
      <c r="D339" s="1" t="str">
        <f>IFERROR(__xludf.DUMMYFUNCTION(" IF(ISBLANK(B339), """", QUERY(Volunteer_Import!B339:I339, ""Select D""))"),"")</f>
        <v/>
      </c>
      <c r="E339" s="1" t="str">
        <f>IFERROR(__xludf.DUMMYFUNCTION(" IF(ISBLANK(B339), """", QUERY(Volunteer_Import!B339:I339, ""Select E""))"),"")</f>
        <v/>
      </c>
      <c r="F339" s="9" t="str">
        <f> IF(ISBLANK(B339), "", COUNTIF(Volunteer_Import!F339, "*Central Berkeley Trader Joe’s*"))</f>
        <v/>
      </c>
      <c r="G339" s="1" t="str">
        <f> IF(ISBLANK(B339), "", COUNTIF(Volunteer_Import!F339, "*North Berkeley Safeway*"))</f>
        <v/>
      </c>
      <c r="H339" s="1" t="str">
        <f> IF(ISBLANK(B339), "", COUNTIF(Volunteer_Import!F339, "*North Berkeley Trader Joe’s*"))</f>
        <v/>
      </c>
      <c r="I339" s="9" t="str">
        <f> IF(ISBLANK(B339), "", COUNTIF(Volunteer_Import!F339, "*South Berkeley Berkeley Bowl*"))</f>
        <v/>
      </c>
      <c r="J339" s="1" t="str">
        <f> IF(ISBLANK(B339), "", COUNTIF(Volunteer_Import!F339, "*South Berkeley/Oakland Safeway*"))</f>
        <v/>
      </c>
      <c r="K339" s="1" t="str">
        <f> IF(ISBLANK(B339), "", COUNTIF(Volunteer_Import!F339, "*Southwest Berkeley Berkeley Bowl*"))</f>
        <v/>
      </c>
      <c r="L339" s="1" t="str">
        <f> IF(ISBLANK(B339), "", COUNTIF(Volunteer_Import!F339, "*Other (open to local stores unlisted above)*"))</f>
        <v/>
      </c>
      <c r="M339" s="19" t="str">
        <f> IF(ISBLANK(B339), "", COUNTIF(Volunteer_Import!G339, "*Monday*"))</f>
        <v/>
      </c>
      <c r="N339" s="19" t="str">
        <f> IF(ISBLANK(B339), "", COUNTIF(Volunteer_Import!G339, "*Tuesday*"))</f>
        <v/>
      </c>
      <c r="O339" s="19" t="str">
        <f> IF(ISBLANK(B339), "", COUNTIF(Volunteer_Import!G339, "*Wednesday*"))</f>
        <v/>
      </c>
      <c r="P339" s="19" t="str">
        <f> IF(ISBLANK(B339), "", COUNTIF(Volunteer_Import!G339, "*Thursday*"))</f>
        <v/>
      </c>
      <c r="Q339" s="19" t="str">
        <f> IF(ISBLANK(B339), "", COUNTIF(Volunteer_Import!G339, "*Friday*"))</f>
        <v/>
      </c>
      <c r="R339" s="19" t="str">
        <f> IF(ISBLANK(B339), "", COUNTIF(Volunteer_Import!G339, "*Saturday*"))</f>
        <v/>
      </c>
      <c r="S339" s="19" t="str">
        <f> IF(ISBLANK(B339), "", COUNTIF(Volunteer_Import!G339, "*Sunday*"))</f>
        <v/>
      </c>
      <c r="T339" s="1" t="str">
        <f> IF(ISBLANK(B339), "", COUNTIF(Volunteer_Import!H339, "*6am - 8am*"))</f>
        <v/>
      </c>
      <c r="U339" s="19" t="str">
        <f> IF(ISBLANK(B339), "", COUNTIF(Volunteer_Import!H339, "*8am - 12pm*"))</f>
        <v/>
      </c>
      <c r="V339" s="19" t="str">
        <f> IF(ISBLANK(B339), "", COUNTIF(Volunteer_Import!H339, "*12pm - 3pm*"))</f>
        <v/>
      </c>
      <c r="W339" s="19" t="str">
        <f> IF(ISBLANK(B339), "", COUNTIF(Volunteer_Import!H339, "*3pm - 6pm*"))</f>
        <v/>
      </c>
      <c r="X339" s="19" t="str">
        <f> IF(ISBLANK(B339), "", COUNTIF(Volunteer_Import!H339, "*6pm - 9pm*"))</f>
        <v/>
      </c>
      <c r="Y339" s="19" t="str">
        <f> IF(ISBLANK(B339), "", COUNTIF(Volunteer_Import!H339, "*9pm - 11pm*"))</f>
        <v/>
      </c>
    </row>
    <row r="340">
      <c r="A340" s="1" t="str">
        <f t="array" ref="A340">IF(ISBLANK(B340), "", concatenate("V", ROW()))</f>
        <v/>
      </c>
      <c r="B340" s="1" t="str">
        <f>IFERROR(__xludf.DUMMYFUNCTION(" QUERY(Volunteer_Import!A340:H340, ""Select B"")"),"")</f>
        <v/>
      </c>
      <c r="C340" s="1" t="str">
        <f>IFERROR(__xludf.DUMMYFUNCTION(" IF(ISBLANK(B340), """", QUERY(Volunteer_Import!B340:I340, ""Select C""))"),"")</f>
        <v/>
      </c>
      <c r="D340" s="1" t="str">
        <f>IFERROR(__xludf.DUMMYFUNCTION(" IF(ISBLANK(B340), """", QUERY(Volunteer_Import!B340:I340, ""Select D""))"),"")</f>
        <v/>
      </c>
      <c r="E340" s="1" t="str">
        <f>IFERROR(__xludf.DUMMYFUNCTION(" IF(ISBLANK(B340), """", QUERY(Volunteer_Import!B340:I340, ""Select E""))"),"")</f>
        <v/>
      </c>
      <c r="F340" s="9" t="str">
        <f> IF(ISBLANK(B340), "", COUNTIF(Volunteer_Import!F340, "*Central Berkeley Trader Joe’s*"))</f>
        <v/>
      </c>
      <c r="G340" s="1" t="str">
        <f> IF(ISBLANK(B340), "", COUNTIF(Volunteer_Import!F340, "*North Berkeley Safeway*"))</f>
        <v/>
      </c>
      <c r="H340" s="1" t="str">
        <f> IF(ISBLANK(B340), "", COUNTIF(Volunteer_Import!F340, "*North Berkeley Trader Joe’s*"))</f>
        <v/>
      </c>
      <c r="I340" s="9" t="str">
        <f> IF(ISBLANK(B340), "", COUNTIF(Volunteer_Import!F340, "*South Berkeley Berkeley Bowl*"))</f>
        <v/>
      </c>
      <c r="J340" s="1" t="str">
        <f> IF(ISBLANK(B340), "", COUNTIF(Volunteer_Import!F340, "*South Berkeley/Oakland Safeway*"))</f>
        <v/>
      </c>
      <c r="K340" s="1" t="str">
        <f> IF(ISBLANK(B340), "", COUNTIF(Volunteer_Import!F340, "*Southwest Berkeley Berkeley Bowl*"))</f>
        <v/>
      </c>
      <c r="L340" s="1" t="str">
        <f> IF(ISBLANK(B340), "", COUNTIF(Volunteer_Import!F340, "*Other (open to local stores unlisted above)*"))</f>
        <v/>
      </c>
      <c r="M340" s="19" t="str">
        <f> IF(ISBLANK(B340), "", COUNTIF(Volunteer_Import!G340, "*Monday*"))</f>
        <v/>
      </c>
      <c r="N340" s="19" t="str">
        <f> IF(ISBLANK(B340), "", COUNTIF(Volunteer_Import!G340, "*Tuesday*"))</f>
        <v/>
      </c>
      <c r="O340" s="19" t="str">
        <f> IF(ISBLANK(B340), "", COUNTIF(Volunteer_Import!G340, "*Wednesday*"))</f>
        <v/>
      </c>
      <c r="P340" s="19" t="str">
        <f> IF(ISBLANK(B340), "", COUNTIF(Volunteer_Import!G340, "*Thursday*"))</f>
        <v/>
      </c>
      <c r="Q340" s="19" t="str">
        <f> IF(ISBLANK(B340), "", COUNTIF(Volunteer_Import!G340, "*Friday*"))</f>
        <v/>
      </c>
      <c r="R340" s="19" t="str">
        <f> IF(ISBLANK(B340), "", COUNTIF(Volunteer_Import!G340, "*Saturday*"))</f>
        <v/>
      </c>
      <c r="S340" s="19" t="str">
        <f> IF(ISBLANK(B340), "", COUNTIF(Volunteer_Import!G340, "*Sunday*"))</f>
        <v/>
      </c>
      <c r="T340" s="1" t="str">
        <f> IF(ISBLANK(B340), "", COUNTIF(Volunteer_Import!H340, "*6am - 8am*"))</f>
        <v/>
      </c>
      <c r="U340" s="19" t="str">
        <f> IF(ISBLANK(B340), "", COUNTIF(Volunteer_Import!H340, "*8am - 12pm*"))</f>
        <v/>
      </c>
      <c r="V340" s="19" t="str">
        <f> IF(ISBLANK(B340), "", COUNTIF(Volunteer_Import!H340, "*12pm - 3pm*"))</f>
        <v/>
      </c>
      <c r="W340" s="19" t="str">
        <f> IF(ISBLANK(B340), "", COUNTIF(Volunteer_Import!H340, "*3pm - 6pm*"))</f>
        <v/>
      </c>
      <c r="X340" s="19" t="str">
        <f> IF(ISBLANK(B340), "", COUNTIF(Volunteer_Import!H340, "*6pm - 9pm*"))</f>
        <v/>
      </c>
      <c r="Y340" s="19" t="str">
        <f> IF(ISBLANK(B340), "", COUNTIF(Volunteer_Import!H340, "*9pm - 11pm*"))</f>
        <v/>
      </c>
    </row>
    <row r="341">
      <c r="A341" s="1" t="str">
        <f t="array" ref="A341">IF(ISBLANK(B341), "", concatenate("V", ROW()))</f>
        <v/>
      </c>
      <c r="B341" s="1" t="str">
        <f>IFERROR(__xludf.DUMMYFUNCTION(" QUERY(Volunteer_Import!A341:H341, ""Select B"")"),"")</f>
        <v/>
      </c>
      <c r="C341" s="1" t="str">
        <f>IFERROR(__xludf.DUMMYFUNCTION(" IF(ISBLANK(B341), """", QUERY(Volunteer_Import!B341:I341, ""Select C""))"),"")</f>
        <v/>
      </c>
      <c r="D341" s="1" t="str">
        <f>IFERROR(__xludf.DUMMYFUNCTION(" IF(ISBLANK(B341), """", QUERY(Volunteer_Import!B341:I341, ""Select D""))"),"")</f>
        <v/>
      </c>
      <c r="E341" s="1" t="str">
        <f>IFERROR(__xludf.DUMMYFUNCTION(" IF(ISBLANK(B341), """", QUERY(Volunteer_Import!B341:I341, ""Select E""))"),"")</f>
        <v/>
      </c>
      <c r="F341" s="9" t="str">
        <f> IF(ISBLANK(B341), "", COUNTIF(Volunteer_Import!F341, "*Central Berkeley Trader Joe’s*"))</f>
        <v/>
      </c>
      <c r="G341" s="1" t="str">
        <f> IF(ISBLANK(B341), "", COUNTIF(Volunteer_Import!F341, "*North Berkeley Safeway*"))</f>
        <v/>
      </c>
      <c r="H341" s="1" t="str">
        <f> IF(ISBLANK(B341), "", COUNTIF(Volunteer_Import!F341, "*North Berkeley Trader Joe’s*"))</f>
        <v/>
      </c>
      <c r="I341" s="9" t="str">
        <f> IF(ISBLANK(B341), "", COUNTIF(Volunteer_Import!F341, "*South Berkeley Berkeley Bowl*"))</f>
        <v/>
      </c>
      <c r="J341" s="1" t="str">
        <f> IF(ISBLANK(B341), "", COUNTIF(Volunteer_Import!F341, "*South Berkeley/Oakland Safeway*"))</f>
        <v/>
      </c>
      <c r="K341" s="1" t="str">
        <f> IF(ISBLANK(B341), "", COUNTIF(Volunteer_Import!F341, "*Southwest Berkeley Berkeley Bowl*"))</f>
        <v/>
      </c>
      <c r="L341" s="1" t="str">
        <f> IF(ISBLANK(B341), "", COUNTIF(Volunteer_Import!F341, "*Other (open to local stores unlisted above)*"))</f>
        <v/>
      </c>
      <c r="M341" s="19" t="str">
        <f> IF(ISBLANK(B341), "", COUNTIF(Volunteer_Import!G341, "*Monday*"))</f>
        <v/>
      </c>
      <c r="N341" s="19" t="str">
        <f> IF(ISBLANK(B341), "", COUNTIF(Volunteer_Import!G341, "*Tuesday*"))</f>
        <v/>
      </c>
      <c r="O341" s="19" t="str">
        <f> IF(ISBLANK(B341), "", COUNTIF(Volunteer_Import!G341, "*Wednesday*"))</f>
        <v/>
      </c>
      <c r="P341" s="19" t="str">
        <f> IF(ISBLANK(B341), "", COUNTIF(Volunteer_Import!G341, "*Thursday*"))</f>
        <v/>
      </c>
      <c r="Q341" s="19" t="str">
        <f> IF(ISBLANK(B341), "", COUNTIF(Volunteer_Import!G341, "*Friday*"))</f>
        <v/>
      </c>
      <c r="R341" s="19" t="str">
        <f> IF(ISBLANK(B341), "", COUNTIF(Volunteer_Import!G341, "*Saturday*"))</f>
        <v/>
      </c>
      <c r="S341" s="19" t="str">
        <f> IF(ISBLANK(B341), "", COUNTIF(Volunteer_Import!G341, "*Sunday*"))</f>
        <v/>
      </c>
      <c r="T341" s="1" t="str">
        <f> IF(ISBLANK(B341), "", COUNTIF(Volunteer_Import!H341, "*6am - 8am*"))</f>
        <v/>
      </c>
      <c r="U341" s="19" t="str">
        <f> IF(ISBLANK(B341), "", COUNTIF(Volunteer_Import!H341, "*8am - 12pm*"))</f>
        <v/>
      </c>
      <c r="V341" s="19" t="str">
        <f> IF(ISBLANK(B341), "", COUNTIF(Volunteer_Import!H341, "*12pm - 3pm*"))</f>
        <v/>
      </c>
      <c r="W341" s="19" t="str">
        <f> IF(ISBLANK(B341), "", COUNTIF(Volunteer_Import!H341, "*3pm - 6pm*"))</f>
        <v/>
      </c>
      <c r="X341" s="19" t="str">
        <f> IF(ISBLANK(B341), "", COUNTIF(Volunteer_Import!H341, "*6pm - 9pm*"))</f>
        <v/>
      </c>
      <c r="Y341" s="19" t="str">
        <f> IF(ISBLANK(B341), "", COUNTIF(Volunteer_Import!H341, "*9pm - 11pm*"))</f>
        <v/>
      </c>
    </row>
    <row r="342">
      <c r="A342" s="1" t="str">
        <f t="array" ref="A342">IF(ISBLANK(B342), "", concatenate("V", ROW()))</f>
        <v/>
      </c>
      <c r="B342" s="1" t="str">
        <f>IFERROR(__xludf.DUMMYFUNCTION(" QUERY(Volunteer_Import!A342:H342, ""Select B"")"),"")</f>
        <v/>
      </c>
      <c r="C342" s="1" t="str">
        <f>IFERROR(__xludf.DUMMYFUNCTION(" IF(ISBLANK(B342), """", QUERY(Volunteer_Import!B342:I342, ""Select C""))"),"")</f>
        <v/>
      </c>
      <c r="D342" s="1" t="str">
        <f>IFERROR(__xludf.DUMMYFUNCTION(" IF(ISBLANK(B342), """", QUERY(Volunteer_Import!B342:I342, ""Select D""))"),"")</f>
        <v/>
      </c>
      <c r="E342" s="1" t="str">
        <f>IFERROR(__xludf.DUMMYFUNCTION(" IF(ISBLANK(B342), """", QUERY(Volunteer_Import!B342:I342, ""Select E""))"),"")</f>
        <v/>
      </c>
      <c r="F342" s="9" t="str">
        <f> IF(ISBLANK(B342), "", COUNTIF(Volunteer_Import!F342, "*Central Berkeley Trader Joe’s*"))</f>
        <v/>
      </c>
      <c r="G342" s="1" t="str">
        <f> IF(ISBLANK(B342), "", COUNTIF(Volunteer_Import!F342, "*North Berkeley Safeway*"))</f>
        <v/>
      </c>
      <c r="H342" s="1" t="str">
        <f> IF(ISBLANK(B342), "", COUNTIF(Volunteer_Import!F342, "*North Berkeley Trader Joe’s*"))</f>
        <v/>
      </c>
      <c r="I342" s="9" t="str">
        <f> IF(ISBLANK(B342), "", COUNTIF(Volunteer_Import!F342, "*South Berkeley Berkeley Bowl*"))</f>
        <v/>
      </c>
      <c r="J342" s="1" t="str">
        <f> IF(ISBLANK(B342), "", COUNTIF(Volunteer_Import!F342, "*South Berkeley/Oakland Safeway*"))</f>
        <v/>
      </c>
      <c r="K342" s="1" t="str">
        <f> IF(ISBLANK(B342), "", COUNTIF(Volunteer_Import!F342, "*Southwest Berkeley Berkeley Bowl*"))</f>
        <v/>
      </c>
      <c r="L342" s="1" t="str">
        <f> IF(ISBLANK(B342), "", COUNTIF(Volunteer_Import!F342, "*Other (open to local stores unlisted above)*"))</f>
        <v/>
      </c>
      <c r="M342" s="19" t="str">
        <f> IF(ISBLANK(B342), "", COUNTIF(Volunteer_Import!G342, "*Monday*"))</f>
        <v/>
      </c>
      <c r="N342" s="19" t="str">
        <f> IF(ISBLANK(B342), "", COUNTIF(Volunteer_Import!G342, "*Tuesday*"))</f>
        <v/>
      </c>
      <c r="O342" s="19" t="str">
        <f> IF(ISBLANK(B342), "", COUNTIF(Volunteer_Import!G342, "*Wednesday*"))</f>
        <v/>
      </c>
      <c r="P342" s="19" t="str">
        <f> IF(ISBLANK(B342), "", COUNTIF(Volunteer_Import!G342, "*Thursday*"))</f>
        <v/>
      </c>
      <c r="Q342" s="19" t="str">
        <f> IF(ISBLANK(B342), "", COUNTIF(Volunteer_Import!G342, "*Friday*"))</f>
        <v/>
      </c>
      <c r="R342" s="19" t="str">
        <f> IF(ISBLANK(B342), "", COUNTIF(Volunteer_Import!G342, "*Saturday*"))</f>
        <v/>
      </c>
      <c r="S342" s="19" t="str">
        <f> IF(ISBLANK(B342), "", COUNTIF(Volunteer_Import!G342, "*Sunday*"))</f>
        <v/>
      </c>
      <c r="T342" s="1" t="str">
        <f> IF(ISBLANK(B342), "", COUNTIF(Volunteer_Import!H342, "*6am - 8am*"))</f>
        <v/>
      </c>
      <c r="U342" s="19" t="str">
        <f> IF(ISBLANK(B342), "", COUNTIF(Volunteer_Import!H342, "*8am - 12pm*"))</f>
        <v/>
      </c>
      <c r="V342" s="19" t="str">
        <f> IF(ISBLANK(B342), "", COUNTIF(Volunteer_Import!H342, "*12pm - 3pm*"))</f>
        <v/>
      </c>
      <c r="W342" s="19" t="str">
        <f> IF(ISBLANK(B342), "", COUNTIF(Volunteer_Import!H342, "*3pm - 6pm*"))</f>
        <v/>
      </c>
      <c r="X342" s="19" t="str">
        <f> IF(ISBLANK(B342), "", COUNTIF(Volunteer_Import!H342, "*6pm - 9pm*"))</f>
        <v/>
      </c>
      <c r="Y342" s="19" t="str">
        <f> IF(ISBLANK(B342), "", COUNTIF(Volunteer_Import!H342, "*9pm - 11pm*"))</f>
        <v/>
      </c>
    </row>
    <row r="343">
      <c r="A343" s="1" t="str">
        <f t="array" ref="A343">IF(ISBLANK(B343), "", concatenate("V", ROW()))</f>
        <v/>
      </c>
      <c r="B343" s="1" t="str">
        <f>IFERROR(__xludf.DUMMYFUNCTION(" QUERY(Volunteer_Import!A343:H343, ""Select B"")"),"")</f>
        <v/>
      </c>
      <c r="C343" s="1" t="str">
        <f>IFERROR(__xludf.DUMMYFUNCTION(" IF(ISBLANK(B343), """", QUERY(Volunteer_Import!B343:I343, ""Select C""))"),"")</f>
        <v/>
      </c>
      <c r="D343" s="1" t="str">
        <f>IFERROR(__xludf.DUMMYFUNCTION(" IF(ISBLANK(B343), """", QUERY(Volunteer_Import!B343:I343, ""Select D""))"),"")</f>
        <v/>
      </c>
      <c r="E343" s="1" t="str">
        <f>IFERROR(__xludf.DUMMYFUNCTION(" IF(ISBLANK(B343), """", QUERY(Volunteer_Import!B343:I343, ""Select E""))"),"")</f>
        <v/>
      </c>
      <c r="F343" s="9" t="str">
        <f> IF(ISBLANK(B343), "", COUNTIF(Volunteer_Import!F343, "*Central Berkeley Trader Joe’s*"))</f>
        <v/>
      </c>
      <c r="G343" s="1" t="str">
        <f> IF(ISBLANK(B343), "", COUNTIF(Volunteer_Import!F343, "*North Berkeley Safeway*"))</f>
        <v/>
      </c>
      <c r="H343" s="1" t="str">
        <f> IF(ISBLANK(B343), "", COUNTIF(Volunteer_Import!F343, "*North Berkeley Trader Joe’s*"))</f>
        <v/>
      </c>
      <c r="I343" s="9" t="str">
        <f> IF(ISBLANK(B343), "", COUNTIF(Volunteer_Import!F343, "*South Berkeley Berkeley Bowl*"))</f>
        <v/>
      </c>
      <c r="J343" s="1" t="str">
        <f> IF(ISBLANK(B343), "", COUNTIF(Volunteer_Import!F343, "*South Berkeley/Oakland Safeway*"))</f>
        <v/>
      </c>
      <c r="K343" s="1" t="str">
        <f> IF(ISBLANK(B343), "", COUNTIF(Volunteer_Import!F343, "*Southwest Berkeley Berkeley Bowl*"))</f>
        <v/>
      </c>
      <c r="L343" s="1" t="str">
        <f> IF(ISBLANK(B343), "", COUNTIF(Volunteer_Import!F343, "*Other (open to local stores unlisted above)*"))</f>
        <v/>
      </c>
      <c r="M343" s="19" t="str">
        <f> IF(ISBLANK(B343), "", COUNTIF(Volunteer_Import!G343, "*Monday*"))</f>
        <v/>
      </c>
      <c r="N343" s="19" t="str">
        <f> IF(ISBLANK(B343), "", COUNTIF(Volunteer_Import!G343, "*Tuesday*"))</f>
        <v/>
      </c>
      <c r="O343" s="19" t="str">
        <f> IF(ISBLANK(B343), "", COUNTIF(Volunteer_Import!G343, "*Wednesday*"))</f>
        <v/>
      </c>
      <c r="P343" s="19" t="str">
        <f> IF(ISBLANK(B343), "", COUNTIF(Volunteer_Import!G343, "*Thursday*"))</f>
        <v/>
      </c>
      <c r="Q343" s="19" t="str">
        <f> IF(ISBLANK(B343), "", COUNTIF(Volunteer_Import!G343, "*Friday*"))</f>
        <v/>
      </c>
      <c r="R343" s="19" t="str">
        <f> IF(ISBLANK(B343), "", COUNTIF(Volunteer_Import!G343, "*Saturday*"))</f>
        <v/>
      </c>
      <c r="S343" s="19" t="str">
        <f> IF(ISBLANK(B343), "", COUNTIF(Volunteer_Import!G343, "*Sunday*"))</f>
        <v/>
      </c>
      <c r="T343" s="1" t="str">
        <f> IF(ISBLANK(B343), "", COUNTIF(Volunteer_Import!H343, "*6am - 8am*"))</f>
        <v/>
      </c>
      <c r="U343" s="19" t="str">
        <f> IF(ISBLANK(B343), "", COUNTIF(Volunteer_Import!H343, "*8am - 12pm*"))</f>
        <v/>
      </c>
      <c r="V343" s="19" t="str">
        <f> IF(ISBLANK(B343), "", COUNTIF(Volunteer_Import!H343, "*12pm - 3pm*"))</f>
        <v/>
      </c>
      <c r="W343" s="19" t="str">
        <f> IF(ISBLANK(B343), "", COUNTIF(Volunteer_Import!H343, "*3pm - 6pm*"))</f>
        <v/>
      </c>
      <c r="X343" s="19" t="str">
        <f> IF(ISBLANK(B343), "", COUNTIF(Volunteer_Import!H343, "*6pm - 9pm*"))</f>
        <v/>
      </c>
      <c r="Y343" s="19" t="str">
        <f> IF(ISBLANK(B343), "", COUNTIF(Volunteer_Import!H343, "*9pm - 11pm*"))</f>
        <v/>
      </c>
    </row>
    <row r="344">
      <c r="A344" s="1" t="str">
        <f t="array" ref="A344">IF(ISBLANK(B344), "", concatenate("V", ROW()))</f>
        <v/>
      </c>
      <c r="B344" s="1" t="str">
        <f>IFERROR(__xludf.DUMMYFUNCTION(" QUERY(Volunteer_Import!A344:H344, ""Select B"")"),"")</f>
        <v/>
      </c>
      <c r="C344" s="1" t="str">
        <f>IFERROR(__xludf.DUMMYFUNCTION(" IF(ISBLANK(B344), """", QUERY(Volunteer_Import!B344:I344, ""Select C""))"),"")</f>
        <v/>
      </c>
      <c r="D344" s="1" t="str">
        <f>IFERROR(__xludf.DUMMYFUNCTION(" IF(ISBLANK(B344), """", QUERY(Volunteer_Import!B344:I344, ""Select D""))"),"")</f>
        <v/>
      </c>
      <c r="E344" s="1" t="str">
        <f>IFERROR(__xludf.DUMMYFUNCTION(" IF(ISBLANK(B344), """", QUERY(Volunteer_Import!B344:I344, ""Select E""))"),"")</f>
        <v/>
      </c>
      <c r="F344" s="9" t="str">
        <f> IF(ISBLANK(B344), "", COUNTIF(Volunteer_Import!F344, "*Central Berkeley Trader Joe’s*"))</f>
        <v/>
      </c>
      <c r="G344" s="1" t="str">
        <f> IF(ISBLANK(B344), "", COUNTIF(Volunteer_Import!F344, "*North Berkeley Safeway*"))</f>
        <v/>
      </c>
      <c r="H344" s="1" t="str">
        <f> IF(ISBLANK(B344), "", COUNTIF(Volunteer_Import!F344, "*North Berkeley Trader Joe’s*"))</f>
        <v/>
      </c>
      <c r="I344" s="9" t="str">
        <f> IF(ISBLANK(B344), "", COUNTIF(Volunteer_Import!F344, "*South Berkeley Berkeley Bowl*"))</f>
        <v/>
      </c>
      <c r="J344" s="1" t="str">
        <f> IF(ISBLANK(B344), "", COUNTIF(Volunteer_Import!F344, "*South Berkeley/Oakland Safeway*"))</f>
        <v/>
      </c>
      <c r="K344" s="1" t="str">
        <f> IF(ISBLANK(B344), "", COUNTIF(Volunteer_Import!F344, "*Southwest Berkeley Berkeley Bowl*"))</f>
        <v/>
      </c>
      <c r="L344" s="1" t="str">
        <f> IF(ISBLANK(B344), "", COUNTIF(Volunteer_Import!F344, "*Other (open to local stores unlisted above)*"))</f>
        <v/>
      </c>
      <c r="M344" s="19" t="str">
        <f> IF(ISBLANK(B344), "", COUNTIF(Volunteer_Import!G344, "*Monday*"))</f>
        <v/>
      </c>
      <c r="N344" s="19" t="str">
        <f> IF(ISBLANK(B344), "", COUNTIF(Volunteer_Import!G344, "*Tuesday*"))</f>
        <v/>
      </c>
      <c r="O344" s="19" t="str">
        <f> IF(ISBLANK(B344), "", COUNTIF(Volunteer_Import!G344, "*Wednesday*"))</f>
        <v/>
      </c>
      <c r="P344" s="19" t="str">
        <f> IF(ISBLANK(B344), "", COUNTIF(Volunteer_Import!G344, "*Thursday*"))</f>
        <v/>
      </c>
      <c r="Q344" s="19" t="str">
        <f> IF(ISBLANK(B344), "", COUNTIF(Volunteer_Import!G344, "*Friday*"))</f>
        <v/>
      </c>
      <c r="R344" s="19" t="str">
        <f> IF(ISBLANK(B344), "", COUNTIF(Volunteer_Import!G344, "*Saturday*"))</f>
        <v/>
      </c>
      <c r="S344" s="19" t="str">
        <f> IF(ISBLANK(B344), "", COUNTIF(Volunteer_Import!G344, "*Sunday*"))</f>
        <v/>
      </c>
      <c r="T344" s="1" t="str">
        <f> IF(ISBLANK(B344), "", COUNTIF(Volunteer_Import!H344, "*6am - 8am*"))</f>
        <v/>
      </c>
      <c r="U344" s="19" t="str">
        <f> IF(ISBLANK(B344), "", COUNTIF(Volunteer_Import!H344, "*8am - 12pm*"))</f>
        <v/>
      </c>
      <c r="V344" s="19" t="str">
        <f> IF(ISBLANK(B344), "", COUNTIF(Volunteer_Import!H344, "*12pm - 3pm*"))</f>
        <v/>
      </c>
      <c r="W344" s="19" t="str">
        <f> IF(ISBLANK(B344), "", COUNTIF(Volunteer_Import!H344, "*3pm - 6pm*"))</f>
        <v/>
      </c>
      <c r="X344" s="19" t="str">
        <f> IF(ISBLANK(B344), "", COUNTIF(Volunteer_Import!H344, "*6pm - 9pm*"))</f>
        <v/>
      </c>
      <c r="Y344" s="19" t="str">
        <f> IF(ISBLANK(B344), "", COUNTIF(Volunteer_Import!H344, "*9pm - 11pm*"))</f>
        <v/>
      </c>
    </row>
    <row r="345">
      <c r="A345" s="1" t="str">
        <f t="array" ref="A345">IF(ISBLANK(B345), "", concatenate("V", ROW()))</f>
        <v/>
      </c>
      <c r="B345" s="1" t="str">
        <f>IFERROR(__xludf.DUMMYFUNCTION(" QUERY(Volunteer_Import!A345:H345, ""Select B"")"),"")</f>
        <v/>
      </c>
      <c r="C345" s="1" t="str">
        <f>IFERROR(__xludf.DUMMYFUNCTION(" IF(ISBLANK(B345), """", QUERY(Volunteer_Import!B345:I345, ""Select C""))"),"")</f>
        <v/>
      </c>
      <c r="D345" s="1" t="str">
        <f>IFERROR(__xludf.DUMMYFUNCTION(" IF(ISBLANK(B345), """", QUERY(Volunteer_Import!B345:I345, ""Select D""))"),"")</f>
        <v/>
      </c>
      <c r="E345" s="1" t="str">
        <f>IFERROR(__xludf.DUMMYFUNCTION(" IF(ISBLANK(B345), """", QUERY(Volunteer_Import!B345:I345, ""Select E""))"),"")</f>
        <v/>
      </c>
      <c r="F345" s="9" t="str">
        <f> IF(ISBLANK(B345), "", COUNTIF(Volunteer_Import!F345, "*Central Berkeley Trader Joe’s*"))</f>
        <v/>
      </c>
      <c r="G345" s="1" t="str">
        <f> IF(ISBLANK(B345), "", COUNTIF(Volunteer_Import!F345, "*North Berkeley Safeway*"))</f>
        <v/>
      </c>
      <c r="H345" s="1" t="str">
        <f> IF(ISBLANK(B345), "", COUNTIF(Volunteer_Import!F345, "*North Berkeley Trader Joe’s*"))</f>
        <v/>
      </c>
      <c r="I345" s="9" t="str">
        <f> IF(ISBLANK(B345), "", COUNTIF(Volunteer_Import!F345, "*South Berkeley Berkeley Bowl*"))</f>
        <v/>
      </c>
      <c r="J345" s="1" t="str">
        <f> IF(ISBLANK(B345), "", COUNTIF(Volunteer_Import!F345, "*South Berkeley/Oakland Safeway*"))</f>
        <v/>
      </c>
      <c r="K345" s="1" t="str">
        <f> IF(ISBLANK(B345), "", COUNTIF(Volunteer_Import!F345, "*Southwest Berkeley Berkeley Bowl*"))</f>
        <v/>
      </c>
      <c r="L345" s="1" t="str">
        <f> IF(ISBLANK(B345), "", COUNTIF(Volunteer_Import!F345, "*Other (open to local stores unlisted above)*"))</f>
        <v/>
      </c>
      <c r="M345" s="19" t="str">
        <f> IF(ISBLANK(B345), "", COUNTIF(Volunteer_Import!G345, "*Monday*"))</f>
        <v/>
      </c>
      <c r="N345" s="19" t="str">
        <f> IF(ISBLANK(B345), "", COUNTIF(Volunteer_Import!G345, "*Tuesday*"))</f>
        <v/>
      </c>
      <c r="O345" s="19" t="str">
        <f> IF(ISBLANK(B345), "", COUNTIF(Volunteer_Import!G345, "*Wednesday*"))</f>
        <v/>
      </c>
      <c r="P345" s="19" t="str">
        <f> IF(ISBLANK(B345), "", COUNTIF(Volunteer_Import!G345, "*Thursday*"))</f>
        <v/>
      </c>
      <c r="Q345" s="19" t="str">
        <f> IF(ISBLANK(B345), "", COUNTIF(Volunteer_Import!G345, "*Friday*"))</f>
        <v/>
      </c>
      <c r="R345" s="19" t="str">
        <f> IF(ISBLANK(B345), "", COUNTIF(Volunteer_Import!G345, "*Saturday*"))</f>
        <v/>
      </c>
      <c r="S345" s="19" t="str">
        <f> IF(ISBLANK(B345), "", COUNTIF(Volunteer_Import!G345, "*Sunday*"))</f>
        <v/>
      </c>
      <c r="T345" s="1" t="str">
        <f> IF(ISBLANK(B345), "", COUNTIF(Volunteer_Import!H345, "*6am - 8am*"))</f>
        <v/>
      </c>
      <c r="U345" s="19" t="str">
        <f> IF(ISBLANK(B345), "", COUNTIF(Volunteer_Import!H345, "*8am - 12pm*"))</f>
        <v/>
      </c>
      <c r="V345" s="19" t="str">
        <f> IF(ISBLANK(B345), "", COUNTIF(Volunteer_Import!H345, "*12pm - 3pm*"))</f>
        <v/>
      </c>
      <c r="W345" s="19" t="str">
        <f> IF(ISBLANK(B345), "", COUNTIF(Volunteer_Import!H345, "*3pm - 6pm*"))</f>
        <v/>
      </c>
      <c r="X345" s="19" t="str">
        <f> IF(ISBLANK(B345), "", COUNTIF(Volunteer_Import!H345, "*6pm - 9pm*"))</f>
        <v/>
      </c>
      <c r="Y345" s="19" t="str">
        <f> IF(ISBLANK(B345), "", COUNTIF(Volunteer_Import!H345, "*9pm - 11pm*"))</f>
        <v/>
      </c>
    </row>
    <row r="346">
      <c r="A346" s="1" t="str">
        <f t="array" ref="A346">IF(ISBLANK(B346), "", concatenate("V", ROW()))</f>
        <v/>
      </c>
      <c r="B346" s="1" t="str">
        <f>IFERROR(__xludf.DUMMYFUNCTION(" QUERY(Volunteer_Import!A346:H346, ""Select B"")"),"")</f>
        <v/>
      </c>
      <c r="C346" s="1" t="str">
        <f>IFERROR(__xludf.DUMMYFUNCTION(" IF(ISBLANK(B346), """", QUERY(Volunteer_Import!B346:I346, ""Select C""))"),"")</f>
        <v/>
      </c>
      <c r="D346" s="1" t="str">
        <f>IFERROR(__xludf.DUMMYFUNCTION(" IF(ISBLANK(B346), """", QUERY(Volunteer_Import!B346:I346, ""Select D""))"),"")</f>
        <v/>
      </c>
      <c r="E346" s="1" t="str">
        <f>IFERROR(__xludf.DUMMYFUNCTION(" IF(ISBLANK(B346), """", QUERY(Volunteer_Import!B346:I346, ""Select E""))"),"")</f>
        <v/>
      </c>
      <c r="F346" s="9" t="str">
        <f> IF(ISBLANK(B346), "", COUNTIF(Volunteer_Import!F346, "*Central Berkeley Trader Joe’s*"))</f>
        <v/>
      </c>
      <c r="G346" s="1" t="str">
        <f> IF(ISBLANK(B346), "", COUNTIF(Volunteer_Import!F346, "*North Berkeley Safeway*"))</f>
        <v/>
      </c>
      <c r="H346" s="1" t="str">
        <f> IF(ISBLANK(B346), "", COUNTIF(Volunteer_Import!F346, "*North Berkeley Trader Joe’s*"))</f>
        <v/>
      </c>
      <c r="I346" s="9" t="str">
        <f> IF(ISBLANK(B346), "", COUNTIF(Volunteer_Import!F346, "*South Berkeley Berkeley Bowl*"))</f>
        <v/>
      </c>
      <c r="J346" s="1" t="str">
        <f> IF(ISBLANK(B346), "", COUNTIF(Volunteer_Import!F346, "*South Berkeley/Oakland Safeway*"))</f>
        <v/>
      </c>
      <c r="K346" s="1" t="str">
        <f> IF(ISBLANK(B346), "", COUNTIF(Volunteer_Import!F346, "*Southwest Berkeley Berkeley Bowl*"))</f>
        <v/>
      </c>
      <c r="L346" s="1" t="str">
        <f> IF(ISBLANK(B346), "", COUNTIF(Volunteer_Import!F346, "*Other (open to local stores unlisted above)*"))</f>
        <v/>
      </c>
      <c r="M346" s="19" t="str">
        <f> IF(ISBLANK(B346), "", COUNTIF(Volunteer_Import!G346, "*Monday*"))</f>
        <v/>
      </c>
      <c r="N346" s="19" t="str">
        <f> IF(ISBLANK(B346), "", COUNTIF(Volunteer_Import!G346, "*Tuesday*"))</f>
        <v/>
      </c>
      <c r="O346" s="19" t="str">
        <f> IF(ISBLANK(B346), "", COUNTIF(Volunteer_Import!G346, "*Wednesday*"))</f>
        <v/>
      </c>
      <c r="P346" s="19" t="str">
        <f> IF(ISBLANK(B346), "", COUNTIF(Volunteer_Import!G346, "*Thursday*"))</f>
        <v/>
      </c>
      <c r="Q346" s="19" t="str">
        <f> IF(ISBLANK(B346), "", COUNTIF(Volunteer_Import!G346, "*Friday*"))</f>
        <v/>
      </c>
      <c r="R346" s="19" t="str">
        <f> IF(ISBLANK(B346), "", COUNTIF(Volunteer_Import!G346, "*Saturday*"))</f>
        <v/>
      </c>
      <c r="S346" s="19" t="str">
        <f> IF(ISBLANK(B346), "", COUNTIF(Volunteer_Import!G346, "*Sunday*"))</f>
        <v/>
      </c>
      <c r="T346" s="1" t="str">
        <f> IF(ISBLANK(B346), "", COUNTIF(Volunteer_Import!H346, "*6am - 8am*"))</f>
        <v/>
      </c>
      <c r="U346" s="19" t="str">
        <f> IF(ISBLANK(B346), "", COUNTIF(Volunteer_Import!H346, "*8am - 12pm*"))</f>
        <v/>
      </c>
      <c r="V346" s="19" t="str">
        <f> IF(ISBLANK(B346), "", COUNTIF(Volunteer_Import!H346, "*12pm - 3pm*"))</f>
        <v/>
      </c>
      <c r="W346" s="19" t="str">
        <f> IF(ISBLANK(B346), "", COUNTIF(Volunteer_Import!H346, "*3pm - 6pm*"))</f>
        <v/>
      </c>
      <c r="X346" s="19" t="str">
        <f> IF(ISBLANK(B346), "", COUNTIF(Volunteer_Import!H346, "*6pm - 9pm*"))</f>
        <v/>
      </c>
      <c r="Y346" s="19" t="str">
        <f> IF(ISBLANK(B346), "", COUNTIF(Volunteer_Import!H346, "*9pm - 11pm*"))</f>
        <v/>
      </c>
    </row>
    <row r="347">
      <c r="A347" s="1" t="str">
        <f t="array" ref="A347">IF(ISBLANK(B347), "", concatenate("V", ROW()))</f>
        <v/>
      </c>
      <c r="B347" s="1" t="str">
        <f>IFERROR(__xludf.DUMMYFUNCTION(" QUERY(Volunteer_Import!A347:H347, ""Select B"")"),"")</f>
        <v/>
      </c>
      <c r="C347" s="1" t="str">
        <f>IFERROR(__xludf.DUMMYFUNCTION(" IF(ISBLANK(B347), """", QUERY(Volunteer_Import!B347:I347, ""Select C""))"),"")</f>
        <v/>
      </c>
      <c r="D347" s="1" t="str">
        <f>IFERROR(__xludf.DUMMYFUNCTION(" IF(ISBLANK(B347), """", QUERY(Volunteer_Import!B347:I347, ""Select D""))"),"")</f>
        <v/>
      </c>
      <c r="E347" s="1" t="str">
        <f>IFERROR(__xludf.DUMMYFUNCTION(" IF(ISBLANK(B347), """", QUERY(Volunteer_Import!B347:I347, ""Select E""))"),"")</f>
        <v/>
      </c>
      <c r="F347" s="9" t="str">
        <f> IF(ISBLANK(B347), "", COUNTIF(Volunteer_Import!F347, "*Central Berkeley Trader Joe’s*"))</f>
        <v/>
      </c>
      <c r="G347" s="1" t="str">
        <f> IF(ISBLANK(B347), "", COUNTIF(Volunteer_Import!F347, "*North Berkeley Safeway*"))</f>
        <v/>
      </c>
      <c r="H347" s="1" t="str">
        <f> IF(ISBLANK(B347), "", COUNTIF(Volunteer_Import!F347, "*North Berkeley Trader Joe’s*"))</f>
        <v/>
      </c>
      <c r="I347" s="9" t="str">
        <f> IF(ISBLANK(B347), "", COUNTIF(Volunteer_Import!F347, "*South Berkeley Berkeley Bowl*"))</f>
        <v/>
      </c>
      <c r="J347" s="1" t="str">
        <f> IF(ISBLANK(B347), "", COUNTIF(Volunteer_Import!F347, "*South Berkeley/Oakland Safeway*"))</f>
        <v/>
      </c>
      <c r="K347" s="1" t="str">
        <f> IF(ISBLANK(B347), "", COUNTIF(Volunteer_Import!F347, "*Southwest Berkeley Berkeley Bowl*"))</f>
        <v/>
      </c>
      <c r="L347" s="1" t="str">
        <f> IF(ISBLANK(B347), "", COUNTIF(Volunteer_Import!F347, "*Other (open to local stores unlisted above)*"))</f>
        <v/>
      </c>
      <c r="M347" s="19" t="str">
        <f> IF(ISBLANK(B347), "", COUNTIF(Volunteer_Import!G347, "*Monday*"))</f>
        <v/>
      </c>
      <c r="N347" s="19" t="str">
        <f> IF(ISBLANK(B347), "", COUNTIF(Volunteer_Import!G347, "*Tuesday*"))</f>
        <v/>
      </c>
      <c r="O347" s="19" t="str">
        <f> IF(ISBLANK(B347), "", COUNTIF(Volunteer_Import!G347, "*Wednesday*"))</f>
        <v/>
      </c>
      <c r="P347" s="19" t="str">
        <f> IF(ISBLANK(B347), "", COUNTIF(Volunteer_Import!G347, "*Thursday*"))</f>
        <v/>
      </c>
      <c r="Q347" s="19" t="str">
        <f> IF(ISBLANK(B347), "", COUNTIF(Volunteer_Import!G347, "*Friday*"))</f>
        <v/>
      </c>
      <c r="R347" s="19" t="str">
        <f> IF(ISBLANK(B347), "", COUNTIF(Volunteer_Import!G347, "*Saturday*"))</f>
        <v/>
      </c>
      <c r="S347" s="19" t="str">
        <f> IF(ISBLANK(B347), "", COUNTIF(Volunteer_Import!G347, "*Sunday*"))</f>
        <v/>
      </c>
      <c r="T347" s="1" t="str">
        <f> IF(ISBLANK(B347), "", COUNTIF(Volunteer_Import!H347, "*6am - 8am*"))</f>
        <v/>
      </c>
      <c r="U347" s="19" t="str">
        <f> IF(ISBLANK(B347), "", COUNTIF(Volunteer_Import!H347, "*8am - 12pm*"))</f>
        <v/>
      </c>
      <c r="V347" s="19" t="str">
        <f> IF(ISBLANK(B347), "", COUNTIF(Volunteer_Import!H347, "*12pm - 3pm*"))</f>
        <v/>
      </c>
      <c r="W347" s="19" t="str">
        <f> IF(ISBLANK(B347), "", COUNTIF(Volunteer_Import!H347, "*3pm - 6pm*"))</f>
        <v/>
      </c>
      <c r="X347" s="19" t="str">
        <f> IF(ISBLANK(B347), "", COUNTIF(Volunteer_Import!H347, "*6pm - 9pm*"))</f>
        <v/>
      </c>
      <c r="Y347" s="19" t="str">
        <f> IF(ISBLANK(B347), "", COUNTIF(Volunteer_Import!H347, "*9pm - 11pm*"))</f>
        <v/>
      </c>
    </row>
    <row r="348">
      <c r="A348" s="1" t="str">
        <f t="array" ref="A348">IF(ISBLANK(B348), "", concatenate("V", ROW()))</f>
        <v/>
      </c>
      <c r="B348" s="1" t="str">
        <f>IFERROR(__xludf.DUMMYFUNCTION(" QUERY(Volunteer_Import!A348:H348, ""Select B"")"),"")</f>
        <v/>
      </c>
      <c r="C348" s="1" t="str">
        <f>IFERROR(__xludf.DUMMYFUNCTION(" IF(ISBLANK(B348), """", QUERY(Volunteer_Import!B348:I348, ""Select C""))"),"")</f>
        <v/>
      </c>
      <c r="D348" s="1" t="str">
        <f>IFERROR(__xludf.DUMMYFUNCTION(" IF(ISBLANK(B348), """", QUERY(Volunteer_Import!B348:I348, ""Select D""))"),"")</f>
        <v/>
      </c>
      <c r="E348" s="1" t="str">
        <f>IFERROR(__xludf.DUMMYFUNCTION(" IF(ISBLANK(B348), """", QUERY(Volunteer_Import!B348:I348, ""Select E""))"),"")</f>
        <v/>
      </c>
      <c r="F348" s="9" t="str">
        <f> IF(ISBLANK(B348), "", COUNTIF(Volunteer_Import!F348, "*Central Berkeley Trader Joe’s*"))</f>
        <v/>
      </c>
      <c r="G348" s="1" t="str">
        <f> IF(ISBLANK(B348), "", COUNTIF(Volunteer_Import!F348, "*North Berkeley Safeway*"))</f>
        <v/>
      </c>
      <c r="H348" s="1" t="str">
        <f> IF(ISBLANK(B348), "", COUNTIF(Volunteer_Import!F348, "*North Berkeley Trader Joe’s*"))</f>
        <v/>
      </c>
      <c r="I348" s="9" t="str">
        <f> IF(ISBLANK(B348), "", COUNTIF(Volunteer_Import!F348, "*South Berkeley Berkeley Bowl*"))</f>
        <v/>
      </c>
      <c r="J348" s="1" t="str">
        <f> IF(ISBLANK(B348), "", COUNTIF(Volunteer_Import!F348, "*South Berkeley/Oakland Safeway*"))</f>
        <v/>
      </c>
      <c r="K348" s="1" t="str">
        <f> IF(ISBLANK(B348), "", COUNTIF(Volunteer_Import!F348, "*Southwest Berkeley Berkeley Bowl*"))</f>
        <v/>
      </c>
      <c r="L348" s="1" t="str">
        <f> IF(ISBLANK(B348), "", COUNTIF(Volunteer_Import!F348, "*Other (open to local stores unlisted above)*"))</f>
        <v/>
      </c>
      <c r="M348" s="19" t="str">
        <f> IF(ISBLANK(B348), "", COUNTIF(Volunteer_Import!G348, "*Monday*"))</f>
        <v/>
      </c>
      <c r="N348" s="19" t="str">
        <f> IF(ISBLANK(B348), "", COUNTIF(Volunteer_Import!G348, "*Tuesday*"))</f>
        <v/>
      </c>
      <c r="O348" s="19" t="str">
        <f> IF(ISBLANK(B348), "", COUNTIF(Volunteer_Import!G348, "*Wednesday*"))</f>
        <v/>
      </c>
      <c r="P348" s="19" t="str">
        <f> IF(ISBLANK(B348), "", COUNTIF(Volunteer_Import!G348, "*Thursday*"))</f>
        <v/>
      </c>
      <c r="Q348" s="19" t="str">
        <f> IF(ISBLANK(B348), "", COUNTIF(Volunteer_Import!G348, "*Friday*"))</f>
        <v/>
      </c>
      <c r="R348" s="19" t="str">
        <f> IF(ISBLANK(B348), "", COUNTIF(Volunteer_Import!G348, "*Saturday*"))</f>
        <v/>
      </c>
      <c r="S348" s="19" t="str">
        <f> IF(ISBLANK(B348), "", COUNTIF(Volunteer_Import!G348, "*Sunday*"))</f>
        <v/>
      </c>
      <c r="T348" s="1" t="str">
        <f> IF(ISBLANK(B348), "", COUNTIF(Volunteer_Import!H348, "*6am - 8am*"))</f>
        <v/>
      </c>
      <c r="U348" s="19" t="str">
        <f> IF(ISBLANK(B348), "", COUNTIF(Volunteer_Import!H348, "*8am - 12pm*"))</f>
        <v/>
      </c>
      <c r="V348" s="19" t="str">
        <f> IF(ISBLANK(B348), "", COUNTIF(Volunteer_Import!H348, "*12pm - 3pm*"))</f>
        <v/>
      </c>
      <c r="W348" s="19" t="str">
        <f> IF(ISBLANK(B348), "", COUNTIF(Volunteer_Import!H348, "*3pm - 6pm*"))</f>
        <v/>
      </c>
      <c r="X348" s="19" t="str">
        <f> IF(ISBLANK(B348), "", COUNTIF(Volunteer_Import!H348, "*6pm - 9pm*"))</f>
        <v/>
      </c>
      <c r="Y348" s="19" t="str">
        <f> IF(ISBLANK(B348), "", COUNTIF(Volunteer_Import!H348, "*9pm - 11pm*"))</f>
        <v/>
      </c>
    </row>
    <row r="349">
      <c r="A349" s="1" t="str">
        <f t="array" ref="A349">IF(ISBLANK(B349), "", concatenate("V", ROW()))</f>
        <v/>
      </c>
      <c r="B349" s="1" t="str">
        <f>IFERROR(__xludf.DUMMYFUNCTION(" QUERY(Volunteer_Import!A349:H349, ""Select B"")"),"")</f>
        <v/>
      </c>
      <c r="C349" s="1" t="str">
        <f>IFERROR(__xludf.DUMMYFUNCTION(" IF(ISBLANK(B349), """", QUERY(Volunteer_Import!B349:I349, ""Select C""))"),"")</f>
        <v/>
      </c>
      <c r="D349" s="1" t="str">
        <f>IFERROR(__xludf.DUMMYFUNCTION(" IF(ISBLANK(B349), """", QUERY(Volunteer_Import!B349:I349, ""Select D""))"),"")</f>
        <v/>
      </c>
      <c r="E349" s="1" t="str">
        <f>IFERROR(__xludf.DUMMYFUNCTION(" IF(ISBLANK(B349), """", QUERY(Volunteer_Import!B349:I349, ""Select E""))"),"")</f>
        <v/>
      </c>
      <c r="F349" s="9" t="str">
        <f> IF(ISBLANK(B349), "", COUNTIF(Volunteer_Import!F349, "*Central Berkeley Trader Joe’s*"))</f>
        <v/>
      </c>
      <c r="G349" s="1" t="str">
        <f> IF(ISBLANK(B349), "", COUNTIF(Volunteer_Import!F349, "*North Berkeley Safeway*"))</f>
        <v/>
      </c>
      <c r="H349" s="1" t="str">
        <f> IF(ISBLANK(B349), "", COUNTIF(Volunteer_Import!F349, "*North Berkeley Trader Joe’s*"))</f>
        <v/>
      </c>
      <c r="I349" s="9" t="str">
        <f> IF(ISBLANK(B349), "", COUNTIF(Volunteer_Import!F349, "*South Berkeley Berkeley Bowl*"))</f>
        <v/>
      </c>
      <c r="J349" s="1" t="str">
        <f> IF(ISBLANK(B349), "", COUNTIF(Volunteer_Import!F349, "*South Berkeley/Oakland Safeway*"))</f>
        <v/>
      </c>
      <c r="K349" s="1" t="str">
        <f> IF(ISBLANK(B349), "", COUNTIF(Volunteer_Import!F349, "*Southwest Berkeley Berkeley Bowl*"))</f>
        <v/>
      </c>
      <c r="L349" s="1" t="str">
        <f> IF(ISBLANK(B349), "", COUNTIF(Volunteer_Import!F349, "*Other (open to local stores unlisted above)*"))</f>
        <v/>
      </c>
      <c r="M349" s="19" t="str">
        <f> IF(ISBLANK(B349), "", COUNTIF(Volunteer_Import!G349, "*Monday*"))</f>
        <v/>
      </c>
      <c r="N349" s="19" t="str">
        <f> IF(ISBLANK(B349), "", COUNTIF(Volunteer_Import!G349, "*Tuesday*"))</f>
        <v/>
      </c>
      <c r="O349" s="19" t="str">
        <f> IF(ISBLANK(B349), "", COUNTIF(Volunteer_Import!G349, "*Wednesday*"))</f>
        <v/>
      </c>
      <c r="P349" s="19" t="str">
        <f> IF(ISBLANK(B349), "", COUNTIF(Volunteer_Import!G349, "*Thursday*"))</f>
        <v/>
      </c>
      <c r="Q349" s="19" t="str">
        <f> IF(ISBLANK(B349), "", COUNTIF(Volunteer_Import!G349, "*Friday*"))</f>
        <v/>
      </c>
      <c r="R349" s="19" t="str">
        <f> IF(ISBLANK(B349), "", COUNTIF(Volunteer_Import!G349, "*Saturday*"))</f>
        <v/>
      </c>
      <c r="S349" s="19" t="str">
        <f> IF(ISBLANK(B349), "", COUNTIF(Volunteer_Import!G349, "*Sunday*"))</f>
        <v/>
      </c>
      <c r="T349" s="1" t="str">
        <f> IF(ISBLANK(B349), "", COUNTIF(Volunteer_Import!H349, "*6am - 8am*"))</f>
        <v/>
      </c>
      <c r="U349" s="19" t="str">
        <f> IF(ISBLANK(B349), "", COUNTIF(Volunteer_Import!H349, "*8am - 12pm*"))</f>
        <v/>
      </c>
      <c r="V349" s="19" t="str">
        <f> IF(ISBLANK(B349), "", COUNTIF(Volunteer_Import!H349, "*12pm - 3pm*"))</f>
        <v/>
      </c>
      <c r="W349" s="19" t="str">
        <f> IF(ISBLANK(B349), "", COUNTIF(Volunteer_Import!H349, "*3pm - 6pm*"))</f>
        <v/>
      </c>
      <c r="X349" s="19" t="str">
        <f> IF(ISBLANK(B349), "", COUNTIF(Volunteer_Import!H349, "*6pm - 9pm*"))</f>
        <v/>
      </c>
      <c r="Y349" s="19" t="str">
        <f> IF(ISBLANK(B349), "", COUNTIF(Volunteer_Import!H349, "*9pm - 11pm*"))</f>
        <v/>
      </c>
    </row>
    <row r="350">
      <c r="A350" s="1" t="str">
        <f t="array" ref="A350">IF(ISBLANK(B350), "", concatenate("V", ROW()))</f>
        <v/>
      </c>
      <c r="B350" s="1" t="str">
        <f>IFERROR(__xludf.DUMMYFUNCTION(" QUERY(Volunteer_Import!A350:H350, ""Select B"")"),"")</f>
        <v/>
      </c>
      <c r="C350" s="1" t="str">
        <f>IFERROR(__xludf.DUMMYFUNCTION(" IF(ISBLANK(B350), """", QUERY(Volunteer_Import!B350:I350, ""Select C""))"),"")</f>
        <v/>
      </c>
      <c r="D350" s="1" t="str">
        <f>IFERROR(__xludf.DUMMYFUNCTION(" IF(ISBLANK(B350), """", QUERY(Volunteer_Import!B350:I350, ""Select D""))"),"")</f>
        <v/>
      </c>
      <c r="E350" s="1" t="str">
        <f>IFERROR(__xludf.DUMMYFUNCTION(" IF(ISBLANK(B350), """", QUERY(Volunteer_Import!B350:I350, ""Select E""))"),"")</f>
        <v/>
      </c>
      <c r="F350" s="9" t="str">
        <f> IF(ISBLANK(B350), "", COUNTIF(Volunteer_Import!F350, "*Central Berkeley Trader Joe’s*"))</f>
        <v/>
      </c>
      <c r="G350" s="1" t="str">
        <f> IF(ISBLANK(B350), "", COUNTIF(Volunteer_Import!F350, "*North Berkeley Safeway*"))</f>
        <v/>
      </c>
      <c r="H350" s="1" t="str">
        <f> IF(ISBLANK(B350), "", COUNTIF(Volunteer_Import!F350, "*North Berkeley Trader Joe’s*"))</f>
        <v/>
      </c>
      <c r="I350" s="9" t="str">
        <f> IF(ISBLANK(B350), "", COUNTIF(Volunteer_Import!F350, "*South Berkeley Berkeley Bowl*"))</f>
        <v/>
      </c>
      <c r="J350" s="1" t="str">
        <f> IF(ISBLANK(B350), "", COUNTIF(Volunteer_Import!F350, "*South Berkeley/Oakland Safeway*"))</f>
        <v/>
      </c>
      <c r="K350" s="1" t="str">
        <f> IF(ISBLANK(B350), "", COUNTIF(Volunteer_Import!F350, "*Southwest Berkeley Berkeley Bowl*"))</f>
        <v/>
      </c>
      <c r="L350" s="1" t="str">
        <f> IF(ISBLANK(B350), "", COUNTIF(Volunteer_Import!F350, "*Other (open to local stores unlisted above)*"))</f>
        <v/>
      </c>
      <c r="M350" s="19" t="str">
        <f> IF(ISBLANK(B350), "", COUNTIF(Volunteer_Import!G350, "*Monday*"))</f>
        <v/>
      </c>
      <c r="N350" s="19" t="str">
        <f> IF(ISBLANK(B350), "", COUNTIF(Volunteer_Import!G350, "*Tuesday*"))</f>
        <v/>
      </c>
      <c r="O350" s="19" t="str">
        <f> IF(ISBLANK(B350), "", COUNTIF(Volunteer_Import!G350, "*Wednesday*"))</f>
        <v/>
      </c>
      <c r="P350" s="19" t="str">
        <f> IF(ISBLANK(B350), "", COUNTIF(Volunteer_Import!G350, "*Thursday*"))</f>
        <v/>
      </c>
      <c r="Q350" s="19" t="str">
        <f> IF(ISBLANK(B350), "", COUNTIF(Volunteer_Import!G350, "*Friday*"))</f>
        <v/>
      </c>
      <c r="R350" s="19" t="str">
        <f> IF(ISBLANK(B350), "", COUNTIF(Volunteer_Import!G350, "*Saturday*"))</f>
        <v/>
      </c>
      <c r="S350" s="19" t="str">
        <f> IF(ISBLANK(B350), "", COUNTIF(Volunteer_Import!G350, "*Sunday*"))</f>
        <v/>
      </c>
      <c r="T350" s="1" t="str">
        <f> IF(ISBLANK(B350), "", COUNTIF(Volunteer_Import!H350, "*6am - 8am*"))</f>
        <v/>
      </c>
      <c r="U350" s="19" t="str">
        <f> IF(ISBLANK(B350), "", COUNTIF(Volunteer_Import!H350, "*8am - 12pm*"))</f>
        <v/>
      </c>
      <c r="V350" s="19" t="str">
        <f> IF(ISBLANK(B350), "", COUNTIF(Volunteer_Import!H350, "*12pm - 3pm*"))</f>
        <v/>
      </c>
      <c r="W350" s="19" t="str">
        <f> IF(ISBLANK(B350), "", COUNTIF(Volunteer_Import!H350, "*3pm - 6pm*"))</f>
        <v/>
      </c>
      <c r="X350" s="19" t="str">
        <f> IF(ISBLANK(B350), "", COUNTIF(Volunteer_Import!H350, "*6pm - 9pm*"))</f>
        <v/>
      </c>
      <c r="Y350" s="19" t="str">
        <f> IF(ISBLANK(B350), "", COUNTIF(Volunteer_Import!H350, "*9pm - 11pm*"))</f>
        <v/>
      </c>
    </row>
    <row r="351">
      <c r="A351" s="1" t="str">
        <f t="array" ref="A351">IF(ISBLANK(B351), "", concatenate("V", ROW()))</f>
        <v/>
      </c>
      <c r="B351" s="1" t="str">
        <f>IFERROR(__xludf.DUMMYFUNCTION(" QUERY(Volunteer_Import!A351:H351, ""Select B"")"),"")</f>
        <v/>
      </c>
      <c r="C351" s="1" t="str">
        <f>IFERROR(__xludf.DUMMYFUNCTION(" IF(ISBLANK(B351), """", QUERY(Volunteer_Import!B351:I351, ""Select C""))"),"")</f>
        <v/>
      </c>
      <c r="D351" s="1" t="str">
        <f>IFERROR(__xludf.DUMMYFUNCTION(" IF(ISBLANK(B351), """", QUERY(Volunteer_Import!B351:I351, ""Select D""))"),"")</f>
        <v/>
      </c>
      <c r="E351" s="1" t="str">
        <f>IFERROR(__xludf.DUMMYFUNCTION(" IF(ISBLANK(B351), """", QUERY(Volunteer_Import!B351:I351, ""Select E""))"),"")</f>
        <v/>
      </c>
      <c r="F351" s="9" t="str">
        <f> IF(ISBLANK(B351), "", COUNTIF(Volunteer_Import!F351, "*Central Berkeley Trader Joe’s*"))</f>
        <v/>
      </c>
      <c r="G351" s="1" t="str">
        <f> IF(ISBLANK(B351), "", COUNTIF(Volunteer_Import!F351, "*North Berkeley Safeway*"))</f>
        <v/>
      </c>
      <c r="H351" s="1" t="str">
        <f> IF(ISBLANK(B351), "", COUNTIF(Volunteer_Import!F351, "*North Berkeley Trader Joe’s*"))</f>
        <v/>
      </c>
      <c r="I351" s="9" t="str">
        <f> IF(ISBLANK(B351), "", COUNTIF(Volunteer_Import!F351, "*South Berkeley Berkeley Bowl*"))</f>
        <v/>
      </c>
      <c r="J351" s="1" t="str">
        <f> IF(ISBLANK(B351), "", COUNTIF(Volunteer_Import!F351, "*South Berkeley/Oakland Safeway*"))</f>
        <v/>
      </c>
      <c r="K351" s="1" t="str">
        <f> IF(ISBLANK(B351), "", COUNTIF(Volunteer_Import!F351, "*Southwest Berkeley Berkeley Bowl*"))</f>
        <v/>
      </c>
      <c r="L351" s="1" t="str">
        <f> IF(ISBLANK(B351), "", COUNTIF(Volunteer_Import!F351, "*Other (open to local stores unlisted above)*"))</f>
        <v/>
      </c>
      <c r="M351" s="19" t="str">
        <f> IF(ISBLANK(B351), "", COUNTIF(Volunteer_Import!G351, "*Monday*"))</f>
        <v/>
      </c>
      <c r="N351" s="19" t="str">
        <f> IF(ISBLANK(B351), "", COUNTIF(Volunteer_Import!G351, "*Tuesday*"))</f>
        <v/>
      </c>
      <c r="O351" s="19" t="str">
        <f> IF(ISBLANK(B351), "", COUNTIF(Volunteer_Import!G351, "*Wednesday*"))</f>
        <v/>
      </c>
      <c r="P351" s="19" t="str">
        <f> IF(ISBLANK(B351), "", COUNTIF(Volunteer_Import!G351, "*Thursday*"))</f>
        <v/>
      </c>
      <c r="Q351" s="19" t="str">
        <f> IF(ISBLANK(B351), "", COUNTIF(Volunteer_Import!G351, "*Friday*"))</f>
        <v/>
      </c>
      <c r="R351" s="19" t="str">
        <f> IF(ISBLANK(B351), "", COUNTIF(Volunteer_Import!G351, "*Saturday*"))</f>
        <v/>
      </c>
      <c r="S351" s="19" t="str">
        <f> IF(ISBLANK(B351), "", COUNTIF(Volunteer_Import!G351, "*Sunday*"))</f>
        <v/>
      </c>
      <c r="T351" s="1" t="str">
        <f> IF(ISBLANK(B351), "", COUNTIF(Volunteer_Import!H351, "*6am - 8am*"))</f>
        <v/>
      </c>
      <c r="U351" s="19" t="str">
        <f> IF(ISBLANK(B351), "", COUNTIF(Volunteer_Import!H351, "*8am - 12pm*"))</f>
        <v/>
      </c>
      <c r="V351" s="19" t="str">
        <f> IF(ISBLANK(B351), "", COUNTIF(Volunteer_Import!H351, "*12pm - 3pm*"))</f>
        <v/>
      </c>
      <c r="W351" s="19" t="str">
        <f> IF(ISBLANK(B351), "", COUNTIF(Volunteer_Import!H351, "*3pm - 6pm*"))</f>
        <v/>
      </c>
      <c r="X351" s="19" t="str">
        <f> IF(ISBLANK(B351), "", COUNTIF(Volunteer_Import!H351, "*6pm - 9pm*"))</f>
        <v/>
      </c>
      <c r="Y351" s="19" t="str">
        <f> IF(ISBLANK(B351), "", COUNTIF(Volunteer_Import!H351, "*9pm - 11pm*"))</f>
        <v/>
      </c>
    </row>
    <row r="352">
      <c r="A352" s="1" t="str">
        <f t="array" ref="A352">IF(ISBLANK(B352), "", concatenate("V", ROW()))</f>
        <v/>
      </c>
      <c r="B352" s="1" t="str">
        <f>IFERROR(__xludf.DUMMYFUNCTION(" QUERY(Volunteer_Import!A352:H352, ""Select B"")"),"")</f>
        <v/>
      </c>
      <c r="C352" s="1" t="str">
        <f>IFERROR(__xludf.DUMMYFUNCTION(" IF(ISBLANK(B352), """", QUERY(Volunteer_Import!B352:I352, ""Select C""))"),"")</f>
        <v/>
      </c>
      <c r="D352" s="1" t="str">
        <f>IFERROR(__xludf.DUMMYFUNCTION(" IF(ISBLANK(B352), """", QUERY(Volunteer_Import!B352:I352, ""Select D""))"),"")</f>
        <v/>
      </c>
      <c r="E352" s="1" t="str">
        <f>IFERROR(__xludf.DUMMYFUNCTION(" IF(ISBLANK(B352), """", QUERY(Volunteer_Import!B352:I352, ""Select E""))"),"")</f>
        <v/>
      </c>
      <c r="F352" s="9" t="str">
        <f> IF(ISBLANK(B352), "", COUNTIF(Volunteer_Import!F352, "*Central Berkeley Trader Joe’s*"))</f>
        <v/>
      </c>
      <c r="G352" s="1" t="str">
        <f> IF(ISBLANK(B352), "", COUNTIF(Volunteer_Import!F352, "*North Berkeley Safeway*"))</f>
        <v/>
      </c>
      <c r="H352" s="1" t="str">
        <f> IF(ISBLANK(B352), "", COUNTIF(Volunteer_Import!F352, "*North Berkeley Trader Joe’s*"))</f>
        <v/>
      </c>
      <c r="I352" s="9" t="str">
        <f> IF(ISBLANK(B352), "", COUNTIF(Volunteer_Import!F352, "*South Berkeley Berkeley Bowl*"))</f>
        <v/>
      </c>
      <c r="J352" s="1" t="str">
        <f> IF(ISBLANK(B352), "", COUNTIF(Volunteer_Import!F352, "*South Berkeley/Oakland Safeway*"))</f>
        <v/>
      </c>
      <c r="K352" s="1" t="str">
        <f> IF(ISBLANK(B352), "", COUNTIF(Volunteer_Import!F352, "*Southwest Berkeley Berkeley Bowl*"))</f>
        <v/>
      </c>
      <c r="L352" s="1" t="str">
        <f> IF(ISBLANK(B352), "", COUNTIF(Volunteer_Import!F352, "*Other (open to local stores unlisted above)*"))</f>
        <v/>
      </c>
      <c r="M352" s="19" t="str">
        <f> IF(ISBLANK(B352), "", COUNTIF(Volunteer_Import!G352, "*Monday*"))</f>
        <v/>
      </c>
      <c r="N352" s="19" t="str">
        <f> IF(ISBLANK(B352), "", COUNTIF(Volunteer_Import!G352, "*Tuesday*"))</f>
        <v/>
      </c>
      <c r="O352" s="19" t="str">
        <f> IF(ISBLANK(B352), "", COUNTIF(Volunteer_Import!G352, "*Wednesday*"))</f>
        <v/>
      </c>
      <c r="P352" s="19" t="str">
        <f> IF(ISBLANK(B352), "", COUNTIF(Volunteer_Import!G352, "*Thursday*"))</f>
        <v/>
      </c>
      <c r="Q352" s="19" t="str">
        <f> IF(ISBLANK(B352), "", COUNTIF(Volunteer_Import!G352, "*Friday*"))</f>
        <v/>
      </c>
      <c r="R352" s="19" t="str">
        <f> IF(ISBLANK(B352), "", COUNTIF(Volunteer_Import!G352, "*Saturday*"))</f>
        <v/>
      </c>
      <c r="S352" s="19" t="str">
        <f> IF(ISBLANK(B352), "", COUNTIF(Volunteer_Import!G352, "*Sunday*"))</f>
        <v/>
      </c>
      <c r="T352" s="1" t="str">
        <f> IF(ISBLANK(B352), "", COUNTIF(Volunteer_Import!H352, "*6am - 8am*"))</f>
        <v/>
      </c>
      <c r="U352" s="19" t="str">
        <f> IF(ISBLANK(B352), "", COUNTIF(Volunteer_Import!H352, "*8am - 12pm*"))</f>
        <v/>
      </c>
      <c r="V352" s="19" t="str">
        <f> IF(ISBLANK(B352), "", COUNTIF(Volunteer_Import!H352, "*12pm - 3pm*"))</f>
        <v/>
      </c>
      <c r="W352" s="19" t="str">
        <f> IF(ISBLANK(B352), "", COUNTIF(Volunteer_Import!H352, "*3pm - 6pm*"))</f>
        <v/>
      </c>
      <c r="X352" s="19" t="str">
        <f> IF(ISBLANK(B352), "", COUNTIF(Volunteer_Import!H352, "*6pm - 9pm*"))</f>
        <v/>
      </c>
      <c r="Y352" s="19" t="str">
        <f> IF(ISBLANK(B352), "", COUNTIF(Volunteer_Import!H352, "*9pm - 11pm*"))</f>
        <v/>
      </c>
    </row>
    <row r="353">
      <c r="A353" s="1" t="str">
        <f t="array" ref="A353">IF(ISBLANK(B353), "", concatenate("V", ROW()))</f>
        <v/>
      </c>
      <c r="B353" s="1" t="str">
        <f>IFERROR(__xludf.DUMMYFUNCTION(" QUERY(Volunteer_Import!A353:H353, ""Select B"")"),"")</f>
        <v/>
      </c>
      <c r="C353" s="1" t="str">
        <f>IFERROR(__xludf.DUMMYFUNCTION(" IF(ISBLANK(B353), """", QUERY(Volunteer_Import!B353:I353, ""Select C""))"),"")</f>
        <v/>
      </c>
      <c r="D353" s="1" t="str">
        <f>IFERROR(__xludf.DUMMYFUNCTION(" IF(ISBLANK(B353), """", QUERY(Volunteer_Import!B353:I353, ""Select D""))"),"")</f>
        <v/>
      </c>
      <c r="E353" s="1" t="str">
        <f>IFERROR(__xludf.DUMMYFUNCTION(" IF(ISBLANK(B353), """", QUERY(Volunteer_Import!B353:I353, ""Select E""))"),"")</f>
        <v/>
      </c>
      <c r="F353" s="9" t="str">
        <f> IF(ISBLANK(B353), "", COUNTIF(Volunteer_Import!F353, "*Central Berkeley Trader Joe’s*"))</f>
        <v/>
      </c>
      <c r="G353" s="1" t="str">
        <f> IF(ISBLANK(B353), "", COUNTIF(Volunteer_Import!F353, "*North Berkeley Safeway*"))</f>
        <v/>
      </c>
      <c r="H353" s="1" t="str">
        <f> IF(ISBLANK(B353), "", COUNTIF(Volunteer_Import!F353, "*North Berkeley Trader Joe’s*"))</f>
        <v/>
      </c>
      <c r="I353" s="9" t="str">
        <f> IF(ISBLANK(B353), "", COUNTIF(Volunteer_Import!F353, "*South Berkeley Berkeley Bowl*"))</f>
        <v/>
      </c>
      <c r="J353" s="1" t="str">
        <f> IF(ISBLANK(B353), "", COUNTIF(Volunteer_Import!F353, "*South Berkeley/Oakland Safeway*"))</f>
        <v/>
      </c>
      <c r="K353" s="1" t="str">
        <f> IF(ISBLANK(B353), "", COUNTIF(Volunteer_Import!F353, "*Southwest Berkeley Berkeley Bowl*"))</f>
        <v/>
      </c>
      <c r="L353" s="1" t="str">
        <f> IF(ISBLANK(B353), "", COUNTIF(Volunteer_Import!F353, "*Other (open to local stores unlisted above)*"))</f>
        <v/>
      </c>
      <c r="M353" s="19" t="str">
        <f> IF(ISBLANK(B353), "", COUNTIF(Volunteer_Import!G353, "*Monday*"))</f>
        <v/>
      </c>
      <c r="N353" s="19" t="str">
        <f> IF(ISBLANK(B353), "", COUNTIF(Volunteer_Import!G353, "*Tuesday*"))</f>
        <v/>
      </c>
      <c r="O353" s="19" t="str">
        <f> IF(ISBLANK(B353), "", COUNTIF(Volunteer_Import!G353, "*Wednesday*"))</f>
        <v/>
      </c>
      <c r="P353" s="19" t="str">
        <f> IF(ISBLANK(B353), "", COUNTIF(Volunteer_Import!G353, "*Thursday*"))</f>
        <v/>
      </c>
      <c r="Q353" s="19" t="str">
        <f> IF(ISBLANK(B353), "", COUNTIF(Volunteer_Import!G353, "*Friday*"))</f>
        <v/>
      </c>
      <c r="R353" s="19" t="str">
        <f> IF(ISBLANK(B353), "", COUNTIF(Volunteer_Import!G353, "*Saturday*"))</f>
        <v/>
      </c>
      <c r="S353" s="19" t="str">
        <f> IF(ISBLANK(B353), "", COUNTIF(Volunteer_Import!G353, "*Sunday*"))</f>
        <v/>
      </c>
      <c r="T353" s="1" t="str">
        <f> IF(ISBLANK(B353), "", COUNTIF(Volunteer_Import!H353, "*6am - 8am*"))</f>
        <v/>
      </c>
      <c r="U353" s="19" t="str">
        <f> IF(ISBLANK(B353), "", COUNTIF(Volunteer_Import!H353, "*8am - 12pm*"))</f>
        <v/>
      </c>
      <c r="V353" s="19" t="str">
        <f> IF(ISBLANK(B353), "", COUNTIF(Volunteer_Import!H353, "*12pm - 3pm*"))</f>
        <v/>
      </c>
      <c r="W353" s="19" t="str">
        <f> IF(ISBLANK(B353), "", COUNTIF(Volunteer_Import!H353, "*3pm - 6pm*"))</f>
        <v/>
      </c>
      <c r="X353" s="19" t="str">
        <f> IF(ISBLANK(B353), "", COUNTIF(Volunteer_Import!H353, "*6pm - 9pm*"))</f>
        <v/>
      </c>
      <c r="Y353" s="19" t="str">
        <f> IF(ISBLANK(B353), "", COUNTIF(Volunteer_Import!H353, "*9pm - 11pm*"))</f>
        <v/>
      </c>
    </row>
    <row r="354">
      <c r="A354" s="1" t="str">
        <f t="array" ref="A354">IF(ISBLANK(B354), "", concatenate("V", ROW()))</f>
        <v/>
      </c>
      <c r="B354" s="1" t="str">
        <f>IFERROR(__xludf.DUMMYFUNCTION(" QUERY(Volunteer_Import!A354:H354, ""Select B"")"),"")</f>
        <v/>
      </c>
      <c r="C354" s="1" t="str">
        <f>IFERROR(__xludf.DUMMYFUNCTION(" IF(ISBLANK(B354), """", QUERY(Volunteer_Import!B354:I354, ""Select C""))"),"")</f>
        <v/>
      </c>
      <c r="D354" s="1" t="str">
        <f>IFERROR(__xludf.DUMMYFUNCTION(" IF(ISBLANK(B354), """", QUERY(Volunteer_Import!B354:I354, ""Select D""))"),"")</f>
        <v/>
      </c>
      <c r="E354" s="1" t="str">
        <f>IFERROR(__xludf.DUMMYFUNCTION(" IF(ISBLANK(B354), """", QUERY(Volunteer_Import!B354:I354, ""Select E""))"),"")</f>
        <v/>
      </c>
      <c r="F354" s="9" t="str">
        <f> IF(ISBLANK(B354), "", COUNTIF(Volunteer_Import!F354, "*Central Berkeley Trader Joe’s*"))</f>
        <v/>
      </c>
      <c r="G354" s="1" t="str">
        <f> IF(ISBLANK(B354), "", COUNTIF(Volunteer_Import!F354, "*North Berkeley Safeway*"))</f>
        <v/>
      </c>
      <c r="H354" s="1" t="str">
        <f> IF(ISBLANK(B354), "", COUNTIF(Volunteer_Import!F354, "*North Berkeley Trader Joe’s*"))</f>
        <v/>
      </c>
      <c r="I354" s="9" t="str">
        <f> IF(ISBLANK(B354), "", COUNTIF(Volunteer_Import!F354, "*South Berkeley Berkeley Bowl*"))</f>
        <v/>
      </c>
      <c r="J354" s="1" t="str">
        <f> IF(ISBLANK(B354), "", COUNTIF(Volunteer_Import!F354, "*South Berkeley/Oakland Safeway*"))</f>
        <v/>
      </c>
      <c r="K354" s="1" t="str">
        <f> IF(ISBLANK(B354), "", COUNTIF(Volunteer_Import!F354, "*Southwest Berkeley Berkeley Bowl*"))</f>
        <v/>
      </c>
      <c r="L354" s="1" t="str">
        <f> IF(ISBLANK(B354), "", COUNTIF(Volunteer_Import!F354, "*Other (open to local stores unlisted above)*"))</f>
        <v/>
      </c>
      <c r="M354" s="19" t="str">
        <f> IF(ISBLANK(B354), "", COUNTIF(Volunteer_Import!G354, "*Monday*"))</f>
        <v/>
      </c>
      <c r="N354" s="19" t="str">
        <f> IF(ISBLANK(B354), "", COUNTIF(Volunteer_Import!G354, "*Tuesday*"))</f>
        <v/>
      </c>
      <c r="O354" s="19" t="str">
        <f> IF(ISBLANK(B354), "", COUNTIF(Volunteer_Import!G354, "*Wednesday*"))</f>
        <v/>
      </c>
      <c r="P354" s="19" t="str">
        <f> IF(ISBLANK(B354), "", COUNTIF(Volunteer_Import!G354, "*Thursday*"))</f>
        <v/>
      </c>
      <c r="Q354" s="19" t="str">
        <f> IF(ISBLANK(B354), "", COUNTIF(Volunteer_Import!G354, "*Friday*"))</f>
        <v/>
      </c>
      <c r="R354" s="19" t="str">
        <f> IF(ISBLANK(B354), "", COUNTIF(Volunteer_Import!G354, "*Saturday*"))</f>
        <v/>
      </c>
      <c r="S354" s="19" t="str">
        <f> IF(ISBLANK(B354), "", COUNTIF(Volunteer_Import!G354, "*Sunday*"))</f>
        <v/>
      </c>
      <c r="T354" s="1" t="str">
        <f> IF(ISBLANK(B354), "", COUNTIF(Volunteer_Import!H354, "*6am - 8am*"))</f>
        <v/>
      </c>
      <c r="U354" s="19" t="str">
        <f> IF(ISBLANK(B354), "", COUNTIF(Volunteer_Import!H354, "*8am - 12pm*"))</f>
        <v/>
      </c>
      <c r="V354" s="19" t="str">
        <f> IF(ISBLANK(B354), "", COUNTIF(Volunteer_Import!H354, "*12pm - 3pm*"))</f>
        <v/>
      </c>
      <c r="W354" s="19" t="str">
        <f> IF(ISBLANK(B354), "", COUNTIF(Volunteer_Import!H354, "*3pm - 6pm*"))</f>
        <v/>
      </c>
      <c r="X354" s="19" t="str">
        <f> IF(ISBLANK(B354), "", COUNTIF(Volunteer_Import!H354, "*6pm - 9pm*"))</f>
        <v/>
      </c>
      <c r="Y354" s="19" t="str">
        <f> IF(ISBLANK(B354), "", COUNTIF(Volunteer_Import!H354, "*9pm - 11pm*"))</f>
        <v/>
      </c>
    </row>
    <row r="355">
      <c r="A355" s="1" t="str">
        <f t="array" ref="A355">IF(ISBLANK(B355), "", concatenate("V", ROW()))</f>
        <v/>
      </c>
      <c r="B355" s="1" t="str">
        <f>IFERROR(__xludf.DUMMYFUNCTION(" QUERY(Volunteer_Import!A355:H355, ""Select B"")"),"")</f>
        <v/>
      </c>
      <c r="C355" s="1" t="str">
        <f>IFERROR(__xludf.DUMMYFUNCTION(" IF(ISBLANK(B355), """", QUERY(Volunteer_Import!B355:I355, ""Select C""))"),"")</f>
        <v/>
      </c>
      <c r="D355" s="1" t="str">
        <f>IFERROR(__xludf.DUMMYFUNCTION(" IF(ISBLANK(B355), """", QUERY(Volunteer_Import!B355:I355, ""Select D""))"),"")</f>
        <v/>
      </c>
      <c r="E355" s="1" t="str">
        <f>IFERROR(__xludf.DUMMYFUNCTION(" IF(ISBLANK(B355), """", QUERY(Volunteer_Import!B355:I355, ""Select E""))"),"")</f>
        <v/>
      </c>
      <c r="F355" s="9" t="str">
        <f> IF(ISBLANK(B355), "", COUNTIF(Volunteer_Import!F355, "*Central Berkeley Trader Joe’s*"))</f>
        <v/>
      </c>
      <c r="G355" s="1" t="str">
        <f> IF(ISBLANK(B355), "", COUNTIF(Volunteer_Import!F355, "*North Berkeley Safeway*"))</f>
        <v/>
      </c>
      <c r="H355" s="1" t="str">
        <f> IF(ISBLANK(B355), "", COUNTIF(Volunteer_Import!F355, "*North Berkeley Trader Joe’s*"))</f>
        <v/>
      </c>
      <c r="I355" s="9" t="str">
        <f> IF(ISBLANK(B355), "", COUNTIF(Volunteer_Import!F355, "*South Berkeley Berkeley Bowl*"))</f>
        <v/>
      </c>
      <c r="J355" s="1" t="str">
        <f> IF(ISBLANK(B355), "", COUNTIF(Volunteer_Import!F355, "*South Berkeley/Oakland Safeway*"))</f>
        <v/>
      </c>
      <c r="K355" s="1" t="str">
        <f> IF(ISBLANK(B355), "", COUNTIF(Volunteer_Import!F355, "*Southwest Berkeley Berkeley Bowl*"))</f>
        <v/>
      </c>
      <c r="L355" s="1" t="str">
        <f> IF(ISBLANK(B355), "", COUNTIF(Volunteer_Import!F355, "*Other (open to local stores unlisted above)*"))</f>
        <v/>
      </c>
      <c r="M355" s="19" t="str">
        <f> IF(ISBLANK(B355), "", COUNTIF(Volunteer_Import!G355, "*Monday*"))</f>
        <v/>
      </c>
      <c r="N355" s="19" t="str">
        <f> IF(ISBLANK(B355), "", COUNTIF(Volunteer_Import!G355, "*Tuesday*"))</f>
        <v/>
      </c>
      <c r="O355" s="19" t="str">
        <f> IF(ISBLANK(B355), "", COUNTIF(Volunteer_Import!G355, "*Wednesday*"))</f>
        <v/>
      </c>
      <c r="P355" s="19" t="str">
        <f> IF(ISBLANK(B355), "", COUNTIF(Volunteer_Import!G355, "*Thursday*"))</f>
        <v/>
      </c>
      <c r="Q355" s="19" t="str">
        <f> IF(ISBLANK(B355), "", COUNTIF(Volunteer_Import!G355, "*Friday*"))</f>
        <v/>
      </c>
      <c r="R355" s="19" t="str">
        <f> IF(ISBLANK(B355), "", COUNTIF(Volunteer_Import!G355, "*Saturday*"))</f>
        <v/>
      </c>
      <c r="S355" s="19" t="str">
        <f> IF(ISBLANK(B355), "", COUNTIF(Volunteer_Import!G355, "*Sunday*"))</f>
        <v/>
      </c>
      <c r="T355" s="1" t="str">
        <f> IF(ISBLANK(B355), "", COUNTIF(Volunteer_Import!H355, "*6am - 8am*"))</f>
        <v/>
      </c>
      <c r="U355" s="19" t="str">
        <f> IF(ISBLANK(B355), "", COUNTIF(Volunteer_Import!H355, "*8am - 12pm*"))</f>
        <v/>
      </c>
      <c r="V355" s="19" t="str">
        <f> IF(ISBLANK(B355), "", COUNTIF(Volunteer_Import!H355, "*12pm - 3pm*"))</f>
        <v/>
      </c>
      <c r="W355" s="19" t="str">
        <f> IF(ISBLANK(B355), "", COUNTIF(Volunteer_Import!H355, "*3pm - 6pm*"))</f>
        <v/>
      </c>
      <c r="X355" s="19" t="str">
        <f> IF(ISBLANK(B355), "", COUNTIF(Volunteer_Import!H355, "*6pm - 9pm*"))</f>
        <v/>
      </c>
      <c r="Y355" s="19" t="str">
        <f> IF(ISBLANK(B355), "", COUNTIF(Volunteer_Import!H355, "*9pm - 11pm*"))</f>
        <v/>
      </c>
    </row>
    <row r="356">
      <c r="A356" s="1" t="str">
        <f t="array" ref="A356">IF(ISBLANK(B356), "", concatenate("V", ROW()))</f>
        <v/>
      </c>
      <c r="B356" s="1" t="str">
        <f>IFERROR(__xludf.DUMMYFUNCTION(" QUERY(Volunteer_Import!A356:H356, ""Select B"")"),"")</f>
        <v/>
      </c>
      <c r="C356" s="1" t="str">
        <f>IFERROR(__xludf.DUMMYFUNCTION(" IF(ISBLANK(B356), """", QUERY(Volunteer_Import!B356:I356, ""Select C""))"),"")</f>
        <v/>
      </c>
      <c r="D356" s="1" t="str">
        <f>IFERROR(__xludf.DUMMYFUNCTION(" IF(ISBLANK(B356), """", QUERY(Volunteer_Import!B356:I356, ""Select D""))"),"")</f>
        <v/>
      </c>
      <c r="E356" s="1" t="str">
        <f>IFERROR(__xludf.DUMMYFUNCTION(" IF(ISBLANK(B356), """", QUERY(Volunteer_Import!B356:I356, ""Select E""))"),"")</f>
        <v/>
      </c>
      <c r="F356" s="9" t="str">
        <f> IF(ISBLANK(B356), "", COUNTIF(Volunteer_Import!F356, "*Central Berkeley Trader Joe’s*"))</f>
        <v/>
      </c>
      <c r="G356" s="1" t="str">
        <f> IF(ISBLANK(B356), "", COUNTIF(Volunteer_Import!F356, "*North Berkeley Safeway*"))</f>
        <v/>
      </c>
      <c r="H356" s="1" t="str">
        <f> IF(ISBLANK(B356), "", COUNTIF(Volunteer_Import!F356, "*North Berkeley Trader Joe’s*"))</f>
        <v/>
      </c>
      <c r="I356" s="9" t="str">
        <f> IF(ISBLANK(B356), "", COUNTIF(Volunteer_Import!F356, "*South Berkeley Berkeley Bowl*"))</f>
        <v/>
      </c>
      <c r="J356" s="1" t="str">
        <f> IF(ISBLANK(B356), "", COUNTIF(Volunteer_Import!F356, "*South Berkeley/Oakland Safeway*"))</f>
        <v/>
      </c>
      <c r="K356" s="1" t="str">
        <f> IF(ISBLANK(B356), "", COUNTIF(Volunteer_Import!F356, "*Southwest Berkeley Berkeley Bowl*"))</f>
        <v/>
      </c>
      <c r="L356" s="1" t="str">
        <f> IF(ISBLANK(B356), "", COUNTIF(Volunteer_Import!F356, "*Other (open to local stores unlisted above)*"))</f>
        <v/>
      </c>
      <c r="M356" s="19" t="str">
        <f> IF(ISBLANK(B356), "", COUNTIF(Volunteer_Import!G356, "*Monday*"))</f>
        <v/>
      </c>
      <c r="N356" s="19" t="str">
        <f> IF(ISBLANK(B356), "", COUNTIF(Volunteer_Import!G356, "*Tuesday*"))</f>
        <v/>
      </c>
      <c r="O356" s="19" t="str">
        <f> IF(ISBLANK(B356), "", COUNTIF(Volunteer_Import!G356, "*Wednesday*"))</f>
        <v/>
      </c>
      <c r="P356" s="19" t="str">
        <f> IF(ISBLANK(B356), "", COUNTIF(Volunteer_Import!G356, "*Thursday*"))</f>
        <v/>
      </c>
      <c r="Q356" s="19" t="str">
        <f> IF(ISBLANK(B356), "", COUNTIF(Volunteer_Import!G356, "*Friday*"))</f>
        <v/>
      </c>
      <c r="R356" s="19" t="str">
        <f> IF(ISBLANK(B356), "", COUNTIF(Volunteer_Import!G356, "*Saturday*"))</f>
        <v/>
      </c>
      <c r="S356" s="19" t="str">
        <f> IF(ISBLANK(B356), "", COUNTIF(Volunteer_Import!G356, "*Sunday*"))</f>
        <v/>
      </c>
      <c r="T356" s="1" t="str">
        <f> IF(ISBLANK(B356), "", COUNTIF(Volunteer_Import!H356, "*6am - 8am*"))</f>
        <v/>
      </c>
      <c r="U356" s="19" t="str">
        <f> IF(ISBLANK(B356), "", COUNTIF(Volunteer_Import!H356, "*8am - 12pm*"))</f>
        <v/>
      </c>
      <c r="V356" s="19" t="str">
        <f> IF(ISBLANK(B356), "", COUNTIF(Volunteer_Import!H356, "*12pm - 3pm*"))</f>
        <v/>
      </c>
      <c r="W356" s="19" t="str">
        <f> IF(ISBLANK(B356), "", COUNTIF(Volunteer_Import!H356, "*3pm - 6pm*"))</f>
        <v/>
      </c>
      <c r="X356" s="19" t="str">
        <f> IF(ISBLANK(B356), "", COUNTIF(Volunteer_Import!H356, "*6pm - 9pm*"))</f>
        <v/>
      </c>
      <c r="Y356" s="19" t="str">
        <f> IF(ISBLANK(B356), "", COUNTIF(Volunteer_Import!H356, "*9pm - 11pm*"))</f>
        <v/>
      </c>
    </row>
    <row r="357">
      <c r="A357" s="1" t="str">
        <f t="array" ref="A357">IF(ISBLANK(B357), "", concatenate("V", ROW()))</f>
        <v/>
      </c>
      <c r="B357" s="1" t="str">
        <f>IFERROR(__xludf.DUMMYFUNCTION(" QUERY(Volunteer_Import!A357:H357, ""Select B"")"),"")</f>
        <v/>
      </c>
      <c r="C357" s="1" t="str">
        <f>IFERROR(__xludf.DUMMYFUNCTION(" IF(ISBLANK(B357), """", QUERY(Volunteer_Import!B357:I357, ""Select C""))"),"")</f>
        <v/>
      </c>
      <c r="D357" s="1" t="str">
        <f>IFERROR(__xludf.DUMMYFUNCTION(" IF(ISBLANK(B357), """", QUERY(Volunteer_Import!B357:I357, ""Select D""))"),"")</f>
        <v/>
      </c>
      <c r="E357" s="1" t="str">
        <f>IFERROR(__xludf.DUMMYFUNCTION(" IF(ISBLANK(B357), """", QUERY(Volunteer_Import!B357:I357, ""Select E""))"),"")</f>
        <v/>
      </c>
      <c r="F357" s="9" t="str">
        <f> IF(ISBLANK(B357), "", COUNTIF(Volunteer_Import!F357, "*Central Berkeley Trader Joe’s*"))</f>
        <v/>
      </c>
      <c r="G357" s="1" t="str">
        <f> IF(ISBLANK(B357), "", COUNTIF(Volunteer_Import!F357, "*North Berkeley Safeway*"))</f>
        <v/>
      </c>
      <c r="H357" s="1" t="str">
        <f> IF(ISBLANK(B357), "", COUNTIF(Volunteer_Import!F357, "*North Berkeley Trader Joe’s*"))</f>
        <v/>
      </c>
      <c r="I357" s="9" t="str">
        <f> IF(ISBLANK(B357), "", COUNTIF(Volunteer_Import!F357, "*South Berkeley Berkeley Bowl*"))</f>
        <v/>
      </c>
      <c r="J357" s="1" t="str">
        <f> IF(ISBLANK(B357), "", COUNTIF(Volunteer_Import!F357, "*South Berkeley/Oakland Safeway*"))</f>
        <v/>
      </c>
      <c r="K357" s="1" t="str">
        <f> IF(ISBLANK(B357), "", COUNTIF(Volunteer_Import!F357, "*Southwest Berkeley Berkeley Bowl*"))</f>
        <v/>
      </c>
      <c r="L357" s="1" t="str">
        <f> IF(ISBLANK(B357), "", COUNTIF(Volunteer_Import!F357, "*Other (open to local stores unlisted above)*"))</f>
        <v/>
      </c>
      <c r="M357" s="19" t="str">
        <f> IF(ISBLANK(B357), "", COUNTIF(Volunteer_Import!G357, "*Monday*"))</f>
        <v/>
      </c>
      <c r="N357" s="19" t="str">
        <f> IF(ISBLANK(B357), "", COUNTIF(Volunteer_Import!G357, "*Tuesday*"))</f>
        <v/>
      </c>
      <c r="O357" s="19" t="str">
        <f> IF(ISBLANK(B357), "", COUNTIF(Volunteer_Import!G357, "*Wednesday*"))</f>
        <v/>
      </c>
      <c r="P357" s="19" t="str">
        <f> IF(ISBLANK(B357), "", COUNTIF(Volunteer_Import!G357, "*Thursday*"))</f>
        <v/>
      </c>
      <c r="Q357" s="19" t="str">
        <f> IF(ISBLANK(B357), "", COUNTIF(Volunteer_Import!G357, "*Friday*"))</f>
        <v/>
      </c>
      <c r="R357" s="19" t="str">
        <f> IF(ISBLANK(B357), "", COUNTIF(Volunteer_Import!G357, "*Saturday*"))</f>
        <v/>
      </c>
      <c r="S357" s="19" t="str">
        <f> IF(ISBLANK(B357), "", COUNTIF(Volunteer_Import!G357, "*Sunday*"))</f>
        <v/>
      </c>
      <c r="T357" s="1" t="str">
        <f> IF(ISBLANK(B357), "", COUNTIF(Volunteer_Import!H357, "*6am - 8am*"))</f>
        <v/>
      </c>
      <c r="U357" s="19" t="str">
        <f> IF(ISBLANK(B357), "", COUNTIF(Volunteer_Import!H357, "*8am - 12pm*"))</f>
        <v/>
      </c>
      <c r="V357" s="19" t="str">
        <f> IF(ISBLANK(B357), "", COUNTIF(Volunteer_Import!H357, "*12pm - 3pm*"))</f>
        <v/>
      </c>
      <c r="W357" s="19" t="str">
        <f> IF(ISBLANK(B357), "", COUNTIF(Volunteer_Import!H357, "*3pm - 6pm*"))</f>
        <v/>
      </c>
      <c r="X357" s="19" t="str">
        <f> IF(ISBLANK(B357), "", COUNTIF(Volunteer_Import!H357, "*6pm - 9pm*"))</f>
        <v/>
      </c>
      <c r="Y357" s="19" t="str">
        <f> IF(ISBLANK(B357), "", COUNTIF(Volunteer_Import!H357, "*9pm - 11pm*"))</f>
        <v/>
      </c>
    </row>
    <row r="358">
      <c r="A358" s="1" t="str">
        <f t="array" ref="A358">IF(ISBLANK(B358), "", concatenate("V", ROW()))</f>
        <v/>
      </c>
      <c r="B358" s="1" t="str">
        <f>IFERROR(__xludf.DUMMYFUNCTION(" QUERY(Volunteer_Import!A358:H358, ""Select B"")"),"")</f>
        <v/>
      </c>
      <c r="C358" s="1" t="str">
        <f>IFERROR(__xludf.DUMMYFUNCTION(" IF(ISBLANK(B358), """", QUERY(Volunteer_Import!B358:I358, ""Select C""))"),"")</f>
        <v/>
      </c>
      <c r="D358" s="1" t="str">
        <f>IFERROR(__xludf.DUMMYFUNCTION(" IF(ISBLANK(B358), """", QUERY(Volunteer_Import!B358:I358, ""Select D""))"),"")</f>
        <v/>
      </c>
      <c r="E358" s="1" t="str">
        <f>IFERROR(__xludf.DUMMYFUNCTION(" IF(ISBLANK(B358), """", QUERY(Volunteer_Import!B358:I358, ""Select E""))"),"")</f>
        <v/>
      </c>
      <c r="F358" s="9" t="str">
        <f> IF(ISBLANK(B358), "", COUNTIF(Volunteer_Import!F358, "*Central Berkeley Trader Joe’s*"))</f>
        <v/>
      </c>
      <c r="G358" s="1" t="str">
        <f> IF(ISBLANK(B358), "", COUNTIF(Volunteer_Import!F358, "*North Berkeley Safeway*"))</f>
        <v/>
      </c>
      <c r="H358" s="1" t="str">
        <f> IF(ISBLANK(B358), "", COUNTIF(Volunteer_Import!F358, "*North Berkeley Trader Joe’s*"))</f>
        <v/>
      </c>
      <c r="I358" s="9" t="str">
        <f> IF(ISBLANK(B358), "", COUNTIF(Volunteer_Import!F358, "*South Berkeley Berkeley Bowl*"))</f>
        <v/>
      </c>
      <c r="J358" s="1" t="str">
        <f> IF(ISBLANK(B358), "", COUNTIF(Volunteer_Import!F358, "*South Berkeley/Oakland Safeway*"))</f>
        <v/>
      </c>
      <c r="K358" s="1" t="str">
        <f> IF(ISBLANK(B358), "", COUNTIF(Volunteer_Import!F358, "*Southwest Berkeley Berkeley Bowl*"))</f>
        <v/>
      </c>
      <c r="L358" s="1" t="str">
        <f> IF(ISBLANK(B358), "", COUNTIF(Volunteer_Import!F358, "*Other (open to local stores unlisted above)*"))</f>
        <v/>
      </c>
      <c r="M358" s="19" t="str">
        <f> IF(ISBLANK(B358), "", COUNTIF(Volunteer_Import!G358, "*Monday*"))</f>
        <v/>
      </c>
      <c r="N358" s="19" t="str">
        <f> IF(ISBLANK(B358), "", COUNTIF(Volunteer_Import!G358, "*Tuesday*"))</f>
        <v/>
      </c>
      <c r="O358" s="19" t="str">
        <f> IF(ISBLANK(B358), "", COUNTIF(Volunteer_Import!G358, "*Wednesday*"))</f>
        <v/>
      </c>
      <c r="P358" s="19" t="str">
        <f> IF(ISBLANK(B358), "", COUNTIF(Volunteer_Import!G358, "*Thursday*"))</f>
        <v/>
      </c>
      <c r="Q358" s="19" t="str">
        <f> IF(ISBLANK(B358), "", COUNTIF(Volunteer_Import!G358, "*Friday*"))</f>
        <v/>
      </c>
      <c r="R358" s="19" t="str">
        <f> IF(ISBLANK(B358), "", COUNTIF(Volunteer_Import!G358, "*Saturday*"))</f>
        <v/>
      </c>
      <c r="S358" s="19" t="str">
        <f> IF(ISBLANK(B358), "", COUNTIF(Volunteer_Import!G358, "*Sunday*"))</f>
        <v/>
      </c>
      <c r="T358" s="1" t="str">
        <f> IF(ISBLANK(B358), "", COUNTIF(Volunteer_Import!H358, "*6am - 8am*"))</f>
        <v/>
      </c>
      <c r="U358" s="19" t="str">
        <f> IF(ISBLANK(B358), "", COUNTIF(Volunteer_Import!H358, "*8am - 12pm*"))</f>
        <v/>
      </c>
      <c r="V358" s="19" t="str">
        <f> IF(ISBLANK(B358), "", COUNTIF(Volunteer_Import!H358, "*12pm - 3pm*"))</f>
        <v/>
      </c>
      <c r="W358" s="19" t="str">
        <f> IF(ISBLANK(B358), "", COUNTIF(Volunteer_Import!H358, "*3pm - 6pm*"))</f>
        <v/>
      </c>
      <c r="X358" s="19" t="str">
        <f> IF(ISBLANK(B358), "", COUNTIF(Volunteer_Import!H358, "*6pm - 9pm*"))</f>
        <v/>
      </c>
      <c r="Y358" s="19" t="str">
        <f> IF(ISBLANK(B358), "", COUNTIF(Volunteer_Import!H358, "*9pm - 11pm*"))</f>
        <v/>
      </c>
    </row>
    <row r="359">
      <c r="A359" s="1" t="str">
        <f t="array" ref="A359">IF(ISBLANK(B359), "", concatenate("V", ROW()))</f>
        <v/>
      </c>
      <c r="B359" s="1" t="str">
        <f>IFERROR(__xludf.DUMMYFUNCTION(" QUERY(Volunteer_Import!A359:H359, ""Select B"")"),"")</f>
        <v/>
      </c>
      <c r="C359" s="1" t="str">
        <f>IFERROR(__xludf.DUMMYFUNCTION(" IF(ISBLANK(B359), """", QUERY(Volunteer_Import!B359:I359, ""Select C""))"),"")</f>
        <v/>
      </c>
      <c r="D359" s="1" t="str">
        <f>IFERROR(__xludf.DUMMYFUNCTION(" IF(ISBLANK(B359), """", QUERY(Volunteer_Import!B359:I359, ""Select D""))"),"")</f>
        <v/>
      </c>
      <c r="E359" s="1" t="str">
        <f>IFERROR(__xludf.DUMMYFUNCTION(" IF(ISBLANK(B359), """", QUERY(Volunteer_Import!B359:I359, ""Select E""))"),"")</f>
        <v/>
      </c>
      <c r="F359" s="9" t="str">
        <f> IF(ISBLANK(B359), "", COUNTIF(Volunteer_Import!F359, "*Central Berkeley Trader Joe’s*"))</f>
        <v/>
      </c>
      <c r="G359" s="1" t="str">
        <f> IF(ISBLANK(B359), "", COUNTIF(Volunteer_Import!F359, "*North Berkeley Safeway*"))</f>
        <v/>
      </c>
      <c r="H359" s="1" t="str">
        <f> IF(ISBLANK(B359), "", COUNTIF(Volunteer_Import!F359, "*North Berkeley Trader Joe’s*"))</f>
        <v/>
      </c>
      <c r="I359" s="9" t="str">
        <f> IF(ISBLANK(B359), "", COUNTIF(Volunteer_Import!F359, "*South Berkeley Berkeley Bowl*"))</f>
        <v/>
      </c>
      <c r="J359" s="1" t="str">
        <f> IF(ISBLANK(B359), "", COUNTIF(Volunteer_Import!F359, "*South Berkeley/Oakland Safeway*"))</f>
        <v/>
      </c>
      <c r="K359" s="1" t="str">
        <f> IF(ISBLANK(B359), "", COUNTIF(Volunteer_Import!F359, "*Southwest Berkeley Berkeley Bowl*"))</f>
        <v/>
      </c>
      <c r="L359" s="1" t="str">
        <f> IF(ISBLANK(B359), "", COUNTIF(Volunteer_Import!F359, "*Other (open to local stores unlisted above)*"))</f>
        <v/>
      </c>
      <c r="M359" s="19" t="str">
        <f> IF(ISBLANK(B359), "", COUNTIF(Volunteer_Import!G359, "*Monday*"))</f>
        <v/>
      </c>
      <c r="N359" s="19" t="str">
        <f> IF(ISBLANK(B359), "", COUNTIF(Volunteer_Import!G359, "*Tuesday*"))</f>
        <v/>
      </c>
      <c r="O359" s="19" t="str">
        <f> IF(ISBLANK(B359), "", COUNTIF(Volunteer_Import!G359, "*Wednesday*"))</f>
        <v/>
      </c>
      <c r="P359" s="19" t="str">
        <f> IF(ISBLANK(B359), "", COUNTIF(Volunteer_Import!G359, "*Thursday*"))</f>
        <v/>
      </c>
      <c r="Q359" s="19" t="str">
        <f> IF(ISBLANK(B359), "", COUNTIF(Volunteer_Import!G359, "*Friday*"))</f>
        <v/>
      </c>
      <c r="R359" s="19" t="str">
        <f> IF(ISBLANK(B359), "", COUNTIF(Volunteer_Import!G359, "*Saturday*"))</f>
        <v/>
      </c>
      <c r="S359" s="19" t="str">
        <f> IF(ISBLANK(B359), "", COUNTIF(Volunteer_Import!G359, "*Sunday*"))</f>
        <v/>
      </c>
      <c r="T359" s="1" t="str">
        <f> IF(ISBLANK(B359), "", COUNTIF(Volunteer_Import!H359, "*6am - 8am*"))</f>
        <v/>
      </c>
      <c r="U359" s="19" t="str">
        <f> IF(ISBLANK(B359), "", COUNTIF(Volunteer_Import!H359, "*8am - 12pm*"))</f>
        <v/>
      </c>
      <c r="V359" s="19" t="str">
        <f> IF(ISBLANK(B359), "", COUNTIF(Volunteer_Import!H359, "*12pm - 3pm*"))</f>
        <v/>
      </c>
      <c r="W359" s="19" t="str">
        <f> IF(ISBLANK(B359), "", COUNTIF(Volunteer_Import!H359, "*3pm - 6pm*"))</f>
        <v/>
      </c>
      <c r="X359" s="19" t="str">
        <f> IF(ISBLANK(B359), "", COUNTIF(Volunteer_Import!H359, "*6pm - 9pm*"))</f>
        <v/>
      </c>
      <c r="Y359" s="19" t="str">
        <f> IF(ISBLANK(B359), "", COUNTIF(Volunteer_Import!H359, "*9pm - 11pm*"))</f>
        <v/>
      </c>
    </row>
    <row r="360">
      <c r="A360" s="1" t="str">
        <f t="array" ref="A360">IF(ISBLANK(B360), "", concatenate("V", ROW()))</f>
        <v/>
      </c>
      <c r="B360" s="1" t="str">
        <f>IFERROR(__xludf.DUMMYFUNCTION(" QUERY(Volunteer_Import!A360:H360, ""Select B"")"),"")</f>
        <v/>
      </c>
      <c r="C360" s="1" t="str">
        <f>IFERROR(__xludf.DUMMYFUNCTION(" IF(ISBLANK(B360), """", QUERY(Volunteer_Import!B360:I360, ""Select C""))"),"")</f>
        <v/>
      </c>
      <c r="D360" s="1" t="str">
        <f>IFERROR(__xludf.DUMMYFUNCTION(" IF(ISBLANK(B360), """", QUERY(Volunteer_Import!B360:I360, ""Select D""))"),"")</f>
        <v/>
      </c>
      <c r="E360" s="1" t="str">
        <f>IFERROR(__xludf.DUMMYFUNCTION(" IF(ISBLANK(B360), """", QUERY(Volunteer_Import!B360:I360, ""Select E""))"),"")</f>
        <v/>
      </c>
      <c r="F360" s="9" t="str">
        <f> IF(ISBLANK(B360), "", COUNTIF(Volunteer_Import!F360, "*Central Berkeley Trader Joe’s*"))</f>
        <v/>
      </c>
      <c r="G360" s="1" t="str">
        <f> IF(ISBLANK(B360), "", COUNTIF(Volunteer_Import!F360, "*North Berkeley Safeway*"))</f>
        <v/>
      </c>
      <c r="H360" s="1" t="str">
        <f> IF(ISBLANK(B360), "", COUNTIF(Volunteer_Import!F360, "*North Berkeley Trader Joe’s*"))</f>
        <v/>
      </c>
      <c r="I360" s="9" t="str">
        <f> IF(ISBLANK(B360), "", COUNTIF(Volunteer_Import!F360, "*South Berkeley Berkeley Bowl*"))</f>
        <v/>
      </c>
      <c r="J360" s="1" t="str">
        <f> IF(ISBLANK(B360), "", COUNTIF(Volunteer_Import!F360, "*South Berkeley/Oakland Safeway*"))</f>
        <v/>
      </c>
      <c r="K360" s="1" t="str">
        <f> IF(ISBLANK(B360), "", COUNTIF(Volunteer_Import!F360, "*Southwest Berkeley Berkeley Bowl*"))</f>
        <v/>
      </c>
      <c r="L360" s="1" t="str">
        <f> IF(ISBLANK(B360), "", COUNTIF(Volunteer_Import!F360, "*Other (open to local stores unlisted above)*"))</f>
        <v/>
      </c>
      <c r="M360" s="19" t="str">
        <f> IF(ISBLANK(B360), "", COUNTIF(Volunteer_Import!G360, "*Monday*"))</f>
        <v/>
      </c>
      <c r="N360" s="19" t="str">
        <f> IF(ISBLANK(B360), "", COUNTIF(Volunteer_Import!G360, "*Tuesday*"))</f>
        <v/>
      </c>
      <c r="O360" s="19" t="str">
        <f> IF(ISBLANK(B360), "", COUNTIF(Volunteer_Import!G360, "*Wednesday*"))</f>
        <v/>
      </c>
      <c r="P360" s="19" t="str">
        <f> IF(ISBLANK(B360), "", COUNTIF(Volunteer_Import!G360, "*Thursday*"))</f>
        <v/>
      </c>
      <c r="Q360" s="19" t="str">
        <f> IF(ISBLANK(B360), "", COUNTIF(Volunteer_Import!G360, "*Friday*"))</f>
        <v/>
      </c>
      <c r="R360" s="19" t="str">
        <f> IF(ISBLANK(B360), "", COUNTIF(Volunteer_Import!G360, "*Saturday*"))</f>
        <v/>
      </c>
      <c r="S360" s="19" t="str">
        <f> IF(ISBLANK(B360), "", COUNTIF(Volunteer_Import!G360, "*Sunday*"))</f>
        <v/>
      </c>
      <c r="T360" s="1" t="str">
        <f> IF(ISBLANK(B360), "", COUNTIF(Volunteer_Import!H360, "*6am - 8am*"))</f>
        <v/>
      </c>
      <c r="U360" s="19" t="str">
        <f> IF(ISBLANK(B360), "", COUNTIF(Volunteer_Import!H360, "*8am - 12pm*"))</f>
        <v/>
      </c>
      <c r="V360" s="19" t="str">
        <f> IF(ISBLANK(B360), "", COUNTIF(Volunteer_Import!H360, "*12pm - 3pm*"))</f>
        <v/>
      </c>
      <c r="W360" s="19" t="str">
        <f> IF(ISBLANK(B360), "", COUNTIF(Volunteer_Import!H360, "*3pm - 6pm*"))</f>
        <v/>
      </c>
      <c r="X360" s="19" t="str">
        <f> IF(ISBLANK(B360), "", COUNTIF(Volunteer_Import!H360, "*6pm - 9pm*"))</f>
        <v/>
      </c>
      <c r="Y360" s="19" t="str">
        <f> IF(ISBLANK(B360), "", COUNTIF(Volunteer_Import!H360, "*9pm - 11pm*"))</f>
        <v/>
      </c>
    </row>
    <row r="361">
      <c r="A361" s="1" t="str">
        <f t="array" ref="A361">IF(ISBLANK(B361), "", concatenate("V", ROW()))</f>
        <v/>
      </c>
      <c r="B361" s="1" t="str">
        <f>IFERROR(__xludf.DUMMYFUNCTION(" QUERY(Volunteer_Import!A361:H361, ""Select B"")"),"")</f>
        <v/>
      </c>
      <c r="C361" s="1" t="str">
        <f>IFERROR(__xludf.DUMMYFUNCTION(" IF(ISBLANK(B361), """", QUERY(Volunteer_Import!B361:I361, ""Select C""))"),"")</f>
        <v/>
      </c>
      <c r="D361" s="1" t="str">
        <f>IFERROR(__xludf.DUMMYFUNCTION(" IF(ISBLANK(B361), """", QUERY(Volunteer_Import!B361:I361, ""Select D""))"),"")</f>
        <v/>
      </c>
      <c r="E361" s="1" t="str">
        <f>IFERROR(__xludf.DUMMYFUNCTION(" IF(ISBLANK(B361), """", QUERY(Volunteer_Import!B361:I361, ""Select E""))"),"")</f>
        <v/>
      </c>
      <c r="F361" s="9" t="str">
        <f> IF(ISBLANK(B361), "", COUNTIF(Volunteer_Import!F361, "*Central Berkeley Trader Joe’s*"))</f>
        <v/>
      </c>
      <c r="G361" s="1" t="str">
        <f> IF(ISBLANK(B361), "", COUNTIF(Volunteer_Import!F361, "*North Berkeley Safeway*"))</f>
        <v/>
      </c>
      <c r="H361" s="1" t="str">
        <f> IF(ISBLANK(B361), "", COUNTIF(Volunteer_Import!F361, "*North Berkeley Trader Joe’s*"))</f>
        <v/>
      </c>
      <c r="I361" s="9" t="str">
        <f> IF(ISBLANK(B361), "", COUNTIF(Volunteer_Import!F361, "*South Berkeley Berkeley Bowl*"))</f>
        <v/>
      </c>
      <c r="J361" s="1" t="str">
        <f> IF(ISBLANK(B361), "", COUNTIF(Volunteer_Import!F361, "*South Berkeley/Oakland Safeway*"))</f>
        <v/>
      </c>
      <c r="K361" s="1" t="str">
        <f> IF(ISBLANK(B361), "", COUNTIF(Volunteer_Import!F361, "*Southwest Berkeley Berkeley Bowl*"))</f>
        <v/>
      </c>
      <c r="L361" s="1" t="str">
        <f> IF(ISBLANK(B361), "", COUNTIF(Volunteer_Import!F361, "*Other (open to local stores unlisted above)*"))</f>
        <v/>
      </c>
      <c r="M361" s="19" t="str">
        <f> IF(ISBLANK(B361), "", COUNTIF(Volunteer_Import!G361, "*Monday*"))</f>
        <v/>
      </c>
      <c r="N361" s="19" t="str">
        <f> IF(ISBLANK(B361), "", COUNTIF(Volunteer_Import!G361, "*Tuesday*"))</f>
        <v/>
      </c>
      <c r="O361" s="19" t="str">
        <f> IF(ISBLANK(B361), "", COUNTIF(Volunteer_Import!G361, "*Wednesday*"))</f>
        <v/>
      </c>
      <c r="P361" s="19" t="str">
        <f> IF(ISBLANK(B361), "", COUNTIF(Volunteer_Import!G361, "*Thursday*"))</f>
        <v/>
      </c>
      <c r="Q361" s="19" t="str">
        <f> IF(ISBLANK(B361), "", COUNTIF(Volunteer_Import!G361, "*Friday*"))</f>
        <v/>
      </c>
      <c r="R361" s="19" t="str">
        <f> IF(ISBLANK(B361), "", COUNTIF(Volunteer_Import!G361, "*Saturday*"))</f>
        <v/>
      </c>
      <c r="S361" s="19" t="str">
        <f> IF(ISBLANK(B361), "", COUNTIF(Volunteer_Import!G361, "*Sunday*"))</f>
        <v/>
      </c>
      <c r="T361" s="1" t="str">
        <f> IF(ISBLANK(B361), "", COUNTIF(Volunteer_Import!H361, "*6am - 8am*"))</f>
        <v/>
      </c>
      <c r="U361" s="19" t="str">
        <f> IF(ISBLANK(B361), "", COUNTIF(Volunteer_Import!H361, "*8am - 12pm*"))</f>
        <v/>
      </c>
      <c r="V361" s="19" t="str">
        <f> IF(ISBLANK(B361), "", COUNTIF(Volunteer_Import!H361, "*12pm - 3pm*"))</f>
        <v/>
      </c>
      <c r="W361" s="19" t="str">
        <f> IF(ISBLANK(B361), "", COUNTIF(Volunteer_Import!H361, "*3pm - 6pm*"))</f>
        <v/>
      </c>
      <c r="X361" s="19" t="str">
        <f> IF(ISBLANK(B361), "", COUNTIF(Volunteer_Import!H361, "*6pm - 9pm*"))</f>
        <v/>
      </c>
      <c r="Y361" s="19" t="str">
        <f> IF(ISBLANK(B361), "", COUNTIF(Volunteer_Import!H361, "*9pm - 11pm*"))</f>
        <v/>
      </c>
    </row>
    <row r="362">
      <c r="A362" s="1" t="str">
        <f t="array" ref="A362">IF(ISBLANK(B362), "", concatenate("V", ROW()))</f>
        <v/>
      </c>
      <c r="B362" s="1" t="str">
        <f>IFERROR(__xludf.DUMMYFUNCTION(" QUERY(Volunteer_Import!A362:H362, ""Select B"")"),"")</f>
        <v/>
      </c>
      <c r="C362" s="1" t="str">
        <f>IFERROR(__xludf.DUMMYFUNCTION(" IF(ISBLANK(B362), """", QUERY(Volunteer_Import!B362:I362, ""Select C""))"),"")</f>
        <v/>
      </c>
      <c r="D362" s="1" t="str">
        <f>IFERROR(__xludf.DUMMYFUNCTION(" IF(ISBLANK(B362), """", QUERY(Volunteer_Import!B362:I362, ""Select D""))"),"")</f>
        <v/>
      </c>
      <c r="E362" s="1" t="str">
        <f>IFERROR(__xludf.DUMMYFUNCTION(" IF(ISBLANK(B362), """", QUERY(Volunteer_Import!B362:I362, ""Select E""))"),"")</f>
        <v/>
      </c>
      <c r="F362" s="9" t="str">
        <f> IF(ISBLANK(B362), "", COUNTIF(Volunteer_Import!F362, "*Central Berkeley Trader Joe’s*"))</f>
        <v/>
      </c>
      <c r="G362" s="1" t="str">
        <f> IF(ISBLANK(B362), "", COUNTIF(Volunteer_Import!F362, "*North Berkeley Safeway*"))</f>
        <v/>
      </c>
      <c r="H362" s="1" t="str">
        <f> IF(ISBLANK(B362), "", COUNTIF(Volunteer_Import!F362, "*North Berkeley Trader Joe’s*"))</f>
        <v/>
      </c>
      <c r="I362" s="9" t="str">
        <f> IF(ISBLANK(B362), "", COUNTIF(Volunteer_Import!F362, "*South Berkeley Berkeley Bowl*"))</f>
        <v/>
      </c>
      <c r="J362" s="1" t="str">
        <f> IF(ISBLANK(B362), "", COUNTIF(Volunteer_Import!F362, "*South Berkeley/Oakland Safeway*"))</f>
        <v/>
      </c>
      <c r="K362" s="1" t="str">
        <f> IF(ISBLANK(B362), "", COUNTIF(Volunteer_Import!F362, "*Southwest Berkeley Berkeley Bowl*"))</f>
        <v/>
      </c>
      <c r="L362" s="1" t="str">
        <f> IF(ISBLANK(B362), "", COUNTIF(Volunteer_Import!F362, "*Other (open to local stores unlisted above)*"))</f>
        <v/>
      </c>
      <c r="M362" s="19" t="str">
        <f> IF(ISBLANK(B362), "", COUNTIF(Volunteer_Import!G362, "*Monday*"))</f>
        <v/>
      </c>
      <c r="N362" s="19" t="str">
        <f> IF(ISBLANK(B362), "", COUNTIF(Volunteer_Import!G362, "*Tuesday*"))</f>
        <v/>
      </c>
      <c r="O362" s="19" t="str">
        <f> IF(ISBLANK(B362), "", COUNTIF(Volunteer_Import!G362, "*Wednesday*"))</f>
        <v/>
      </c>
      <c r="P362" s="19" t="str">
        <f> IF(ISBLANK(B362), "", COUNTIF(Volunteer_Import!G362, "*Thursday*"))</f>
        <v/>
      </c>
      <c r="Q362" s="19" t="str">
        <f> IF(ISBLANK(B362), "", COUNTIF(Volunteer_Import!G362, "*Friday*"))</f>
        <v/>
      </c>
      <c r="R362" s="19" t="str">
        <f> IF(ISBLANK(B362), "", COUNTIF(Volunteer_Import!G362, "*Saturday*"))</f>
        <v/>
      </c>
      <c r="S362" s="19" t="str">
        <f> IF(ISBLANK(B362), "", COUNTIF(Volunteer_Import!G362, "*Sunday*"))</f>
        <v/>
      </c>
      <c r="T362" s="1" t="str">
        <f> IF(ISBLANK(B362), "", COUNTIF(Volunteer_Import!H362, "*6am - 8am*"))</f>
        <v/>
      </c>
      <c r="U362" s="19" t="str">
        <f> IF(ISBLANK(B362), "", COUNTIF(Volunteer_Import!H362, "*8am - 12pm*"))</f>
        <v/>
      </c>
      <c r="V362" s="19" t="str">
        <f> IF(ISBLANK(B362), "", COUNTIF(Volunteer_Import!H362, "*12pm - 3pm*"))</f>
        <v/>
      </c>
      <c r="W362" s="19" t="str">
        <f> IF(ISBLANK(B362), "", COUNTIF(Volunteer_Import!H362, "*3pm - 6pm*"))</f>
        <v/>
      </c>
      <c r="X362" s="19" t="str">
        <f> IF(ISBLANK(B362), "", COUNTIF(Volunteer_Import!H362, "*6pm - 9pm*"))</f>
        <v/>
      </c>
      <c r="Y362" s="19" t="str">
        <f> IF(ISBLANK(B362), "", COUNTIF(Volunteer_Import!H362, "*9pm - 11pm*"))</f>
        <v/>
      </c>
    </row>
    <row r="363">
      <c r="A363" s="1" t="str">
        <f t="array" ref="A363">IF(ISBLANK(B363), "", concatenate("V", ROW()))</f>
        <v/>
      </c>
      <c r="B363" s="1" t="str">
        <f>IFERROR(__xludf.DUMMYFUNCTION(" QUERY(Volunteer_Import!A363:H363, ""Select B"")"),"")</f>
        <v/>
      </c>
      <c r="C363" s="1" t="str">
        <f>IFERROR(__xludf.DUMMYFUNCTION(" IF(ISBLANK(B363), """", QUERY(Volunteer_Import!B363:I363, ""Select C""))"),"")</f>
        <v/>
      </c>
      <c r="D363" s="1" t="str">
        <f>IFERROR(__xludf.DUMMYFUNCTION(" IF(ISBLANK(B363), """", QUERY(Volunteer_Import!B363:I363, ""Select D""))"),"")</f>
        <v/>
      </c>
      <c r="E363" s="1" t="str">
        <f>IFERROR(__xludf.DUMMYFUNCTION(" IF(ISBLANK(B363), """", QUERY(Volunteer_Import!B363:I363, ""Select E""))"),"")</f>
        <v/>
      </c>
      <c r="F363" s="9" t="str">
        <f> IF(ISBLANK(B363), "", COUNTIF(Volunteer_Import!F363, "*Central Berkeley Trader Joe’s*"))</f>
        <v/>
      </c>
      <c r="G363" s="1" t="str">
        <f> IF(ISBLANK(B363), "", COUNTIF(Volunteer_Import!F363, "*North Berkeley Safeway*"))</f>
        <v/>
      </c>
      <c r="H363" s="1" t="str">
        <f> IF(ISBLANK(B363), "", COUNTIF(Volunteer_Import!F363, "*North Berkeley Trader Joe’s*"))</f>
        <v/>
      </c>
      <c r="I363" s="9" t="str">
        <f> IF(ISBLANK(B363), "", COUNTIF(Volunteer_Import!F363, "*South Berkeley Berkeley Bowl*"))</f>
        <v/>
      </c>
      <c r="J363" s="1" t="str">
        <f> IF(ISBLANK(B363), "", COUNTIF(Volunteer_Import!F363, "*South Berkeley/Oakland Safeway*"))</f>
        <v/>
      </c>
      <c r="K363" s="1" t="str">
        <f> IF(ISBLANK(B363), "", COUNTIF(Volunteer_Import!F363, "*Southwest Berkeley Berkeley Bowl*"))</f>
        <v/>
      </c>
      <c r="L363" s="1" t="str">
        <f> IF(ISBLANK(B363), "", COUNTIF(Volunteer_Import!F363, "*Other (open to local stores unlisted above)*"))</f>
        <v/>
      </c>
      <c r="M363" s="19" t="str">
        <f> IF(ISBLANK(B363), "", COUNTIF(Volunteer_Import!G363, "*Monday*"))</f>
        <v/>
      </c>
      <c r="N363" s="19" t="str">
        <f> IF(ISBLANK(B363), "", COUNTIF(Volunteer_Import!G363, "*Tuesday*"))</f>
        <v/>
      </c>
      <c r="O363" s="19" t="str">
        <f> IF(ISBLANK(B363), "", COUNTIF(Volunteer_Import!G363, "*Wednesday*"))</f>
        <v/>
      </c>
      <c r="P363" s="19" t="str">
        <f> IF(ISBLANK(B363), "", COUNTIF(Volunteer_Import!G363, "*Thursday*"))</f>
        <v/>
      </c>
      <c r="Q363" s="19" t="str">
        <f> IF(ISBLANK(B363), "", COUNTIF(Volunteer_Import!G363, "*Friday*"))</f>
        <v/>
      </c>
      <c r="R363" s="19" t="str">
        <f> IF(ISBLANK(B363), "", COUNTIF(Volunteer_Import!G363, "*Saturday*"))</f>
        <v/>
      </c>
      <c r="S363" s="19" t="str">
        <f> IF(ISBLANK(B363), "", COUNTIF(Volunteer_Import!G363, "*Sunday*"))</f>
        <v/>
      </c>
      <c r="T363" s="1" t="str">
        <f> IF(ISBLANK(B363), "", COUNTIF(Volunteer_Import!H363, "*6am - 8am*"))</f>
        <v/>
      </c>
      <c r="U363" s="19" t="str">
        <f> IF(ISBLANK(B363), "", COUNTIF(Volunteer_Import!H363, "*8am - 12pm*"))</f>
        <v/>
      </c>
      <c r="V363" s="19" t="str">
        <f> IF(ISBLANK(B363), "", COUNTIF(Volunteer_Import!H363, "*12pm - 3pm*"))</f>
        <v/>
      </c>
      <c r="W363" s="19" t="str">
        <f> IF(ISBLANK(B363), "", COUNTIF(Volunteer_Import!H363, "*3pm - 6pm*"))</f>
        <v/>
      </c>
      <c r="X363" s="19" t="str">
        <f> IF(ISBLANK(B363), "", COUNTIF(Volunteer_Import!H363, "*6pm - 9pm*"))</f>
        <v/>
      </c>
      <c r="Y363" s="19" t="str">
        <f> IF(ISBLANK(B363), "", COUNTIF(Volunteer_Import!H363, "*9pm - 11pm*"))</f>
        <v/>
      </c>
    </row>
    <row r="364">
      <c r="A364" s="1" t="str">
        <f t="array" ref="A364">IF(ISBLANK(B364), "", concatenate("V", ROW()))</f>
        <v/>
      </c>
      <c r="B364" s="1" t="str">
        <f>IFERROR(__xludf.DUMMYFUNCTION(" QUERY(Volunteer_Import!A364:H364, ""Select B"")"),"")</f>
        <v/>
      </c>
      <c r="C364" s="1" t="str">
        <f>IFERROR(__xludf.DUMMYFUNCTION(" IF(ISBLANK(B364), """", QUERY(Volunteer_Import!B364:I364, ""Select C""))"),"")</f>
        <v/>
      </c>
      <c r="D364" s="1" t="str">
        <f>IFERROR(__xludf.DUMMYFUNCTION(" IF(ISBLANK(B364), """", QUERY(Volunteer_Import!B364:I364, ""Select D""))"),"")</f>
        <v/>
      </c>
      <c r="E364" s="1" t="str">
        <f>IFERROR(__xludf.DUMMYFUNCTION(" IF(ISBLANK(B364), """", QUERY(Volunteer_Import!B364:I364, ""Select E""))"),"")</f>
        <v/>
      </c>
      <c r="F364" s="9" t="str">
        <f> IF(ISBLANK(B364), "", COUNTIF(Volunteer_Import!F364, "*Central Berkeley Trader Joe’s*"))</f>
        <v/>
      </c>
      <c r="G364" s="1" t="str">
        <f> IF(ISBLANK(B364), "", COUNTIF(Volunteer_Import!F364, "*North Berkeley Safeway*"))</f>
        <v/>
      </c>
      <c r="H364" s="1" t="str">
        <f> IF(ISBLANK(B364), "", COUNTIF(Volunteer_Import!F364, "*North Berkeley Trader Joe’s*"))</f>
        <v/>
      </c>
      <c r="I364" s="9" t="str">
        <f> IF(ISBLANK(B364), "", COUNTIF(Volunteer_Import!F364, "*South Berkeley Berkeley Bowl*"))</f>
        <v/>
      </c>
      <c r="J364" s="1" t="str">
        <f> IF(ISBLANK(B364), "", COUNTIF(Volunteer_Import!F364, "*South Berkeley/Oakland Safeway*"))</f>
        <v/>
      </c>
      <c r="K364" s="1" t="str">
        <f> IF(ISBLANK(B364), "", COUNTIF(Volunteer_Import!F364, "*Southwest Berkeley Berkeley Bowl*"))</f>
        <v/>
      </c>
      <c r="L364" s="1" t="str">
        <f> IF(ISBLANK(B364), "", COUNTIF(Volunteer_Import!F364, "*Other (open to local stores unlisted above)*"))</f>
        <v/>
      </c>
      <c r="M364" s="19" t="str">
        <f> IF(ISBLANK(B364), "", COUNTIF(Volunteer_Import!G364, "*Monday*"))</f>
        <v/>
      </c>
      <c r="N364" s="19" t="str">
        <f> IF(ISBLANK(B364), "", COUNTIF(Volunteer_Import!G364, "*Tuesday*"))</f>
        <v/>
      </c>
      <c r="O364" s="19" t="str">
        <f> IF(ISBLANK(B364), "", COUNTIF(Volunteer_Import!G364, "*Wednesday*"))</f>
        <v/>
      </c>
      <c r="P364" s="19" t="str">
        <f> IF(ISBLANK(B364), "", COUNTIF(Volunteer_Import!G364, "*Thursday*"))</f>
        <v/>
      </c>
      <c r="Q364" s="19" t="str">
        <f> IF(ISBLANK(B364), "", COUNTIF(Volunteer_Import!G364, "*Friday*"))</f>
        <v/>
      </c>
      <c r="R364" s="19" t="str">
        <f> IF(ISBLANK(B364), "", COUNTIF(Volunteer_Import!G364, "*Saturday*"))</f>
        <v/>
      </c>
      <c r="S364" s="19" t="str">
        <f> IF(ISBLANK(B364), "", COUNTIF(Volunteer_Import!G364, "*Sunday*"))</f>
        <v/>
      </c>
      <c r="T364" s="1" t="str">
        <f> IF(ISBLANK(B364), "", COUNTIF(Volunteer_Import!H364, "*6am - 8am*"))</f>
        <v/>
      </c>
      <c r="U364" s="19" t="str">
        <f> IF(ISBLANK(B364), "", COUNTIF(Volunteer_Import!H364, "*8am - 12pm*"))</f>
        <v/>
      </c>
      <c r="V364" s="19" t="str">
        <f> IF(ISBLANK(B364), "", COUNTIF(Volunteer_Import!H364, "*12pm - 3pm*"))</f>
        <v/>
      </c>
      <c r="W364" s="19" t="str">
        <f> IF(ISBLANK(B364), "", COUNTIF(Volunteer_Import!H364, "*3pm - 6pm*"))</f>
        <v/>
      </c>
      <c r="X364" s="19" t="str">
        <f> IF(ISBLANK(B364), "", COUNTIF(Volunteer_Import!H364, "*6pm - 9pm*"))</f>
        <v/>
      </c>
      <c r="Y364" s="19" t="str">
        <f> IF(ISBLANK(B364), "", COUNTIF(Volunteer_Import!H364, "*9pm - 11pm*"))</f>
        <v/>
      </c>
    </row>
    <row r="365">
      <c r="A365" s="1" t="str">
        <f t="array" ref="A365">IF(ISBLANK(B365), "", concatenate("V", ROW()))</f>
        <v/>
      </c>
      <c r="B365" s="1" t="str">
        <f>IFERROR(__xludf.DUMMYFUNCTION(" QUERY(Volunteer_Import!A365:H365, ""Select B"")"),"")</f>
        <v/>
      </c>
      <c r="C365" s="1" t="str">
        <f>IFERROR(__xludf.DUMMYFUNCTION(" IF(ISBLANK(B365), """", QUERY(Volunteer_Import!B365:I365, ""Select C""))"),"")</f>
        <v/>
      </c>
      <c r="D365" s="1" t="str">
        <f>IFERROR(__xludf.DUMMYFUNCTION(" IF(ISBLANK(B365), """", QUERY(Volunteer_Import!B365:I365, ""Select D""))"),"")</f>
        <v/>
      </c>
      <c r="E365" s="1" t="str">
        <f>IFERROR(__xludf.DUMMYFUNCTION(" IF(ISBLANK(B365), """", QUERY(Volunteer_Import!B365:I365, ""Select E""))"),"")</f>
        <v/>
      </c>
      <c r="F365" s="9" t="str">
        <f> IF(ISBLANK(B365), "", COUNTIF(Volunteer_Import!F365, "*Central Berkeley Trader Joe’s*"))</f>
        <v/>
      </c>
      <c r="G365" s="1" t="str">
        <f> IF(ISBLANK(B365), "", COUNTIF(Volunteer_Import!F365, "*North Berkeley Safeway*"))</f>
        <v/>
      </c>
      <c r="H365" s="1" t="str">
        <f> IF(ISBLANK(B365), "", COUNTIF(Volunteer_Import!F365, "*North Berkeley Trader Joe’s*"))</f>
        <v/>
      </c>
      <c r="I365" s="9" t="str">
        <f> IF(ISBLANK(B365), "", COUNTIF(Volunteer_Import!F365, "*South Berkeley Berkeley Bowl*"))</f>
        <v/>
      </c>
      <c r="J365" s="1" t="str">
        <f> IF(ISBLANK(B365), "", COUNTIF(Volunteer_Import!F365, "*South Berkeley/Oakland Safeway*"))</f>
        <v/>
      </c>
      <c r="K365" s="1" t="str">
        <f> IF(ISBLANK(B365), "", COUNTIF(Volunteer_Import!F365, "*Southwest Berkeley Berkeley Bowl*"))</f>
        <v/>
      </c>
      <c r="L365" s="1" t="str">
        <f> IF(ISBLANK(B365), "", COUNTIF(Volunteer_Import!F365, "*Other (open to local stores unlisted above)*"))</f>
        <v/>
      </c>
      <c r="M365" s="19" t="str">
        <f> IF(ISBLANK(B365), "", COUNTIF(Volunteer_Import!G365, "*Monday*"))</f>
        <v/>
      </c>
      <c r="N365" s="19" t="str">
        <f> IF(ISBLANK(B365), "", COUNTIF(Volunteer_Import!G365, "*Tuesday*"))</f>
        <v/>
      </c>
      <c r="O365" s="19" t="str">
        <f> IF(ISBLANK(B365), "", COUNTIF(Volunteer_Import!G365, "*Wednesday*"))</f>
        <v/>
      </c>
      <c r="P365" s="19" t="str">
        <f> IF(ISBLANK(B365), "", COUNTIF(Volunteer_Import!G365, "*Thursday*"))</f>
        <v/>
      </c>
      <c r="Q365" s="19" t="str">
        <f> IF(ISBLANK(B365), "", COUNTIF(Volunteer_Import!G365, "*Friday*"))</f>
        <v/>
      </c>
      <c r="R365" s="19" t="str">
        <f> IF(ISBLANK(B365), "", COUNTIF(Volunteer_Import!G365, "*Saturday*"))</f>
        <v/>
      </c>
      <c r="S365" s="19" t="str">
        <f> IF(ISBLANK(B365), "", COUNTIF(Volunteer_Import!G365, "*Sunday*"))</f>
        <v/>
      </c>
      <c r="T365" s="1" t="str">
        <f> IF(ISBLANK(B365), "", COUNTIF(Volunteer_Import!H365, "*6am - 8am*"))</f>
        <v/>
      </c>
      <c r="U365" s="19" t="str">
        <f> IF(ISBLANK(B365), "", COUNTIF(Volunteer_Import!H365, "*8am - 12pm*"))</f>
        <v/>
      </c>
      <c r="V365" s="19" t="str">
        <f> IF(ISBLANK(B365), "", COUNTIF(Volunteer_Import!H365, "*12pm - 3pm*"))</f>
        <v/>
      </c>
      <c r="W365" s="19" t="str">
        <f> IF(ISBLANK(B365), "", COUNTIF(Volunteer_Import!H365, "*3pm - 6pm*"))</f>
        <v/>
      </c>
      <c r="X365" s="19" t="str">
        <f> IF(ISBLANK(B365), "", COUNTIF(Volunteer_Import!H365, "*6pm - 9pm*"))</f>
        <v/>
      </c>
      <c r="Y365" s="19" t="str">
        <f> IF(ISBLANK(B365), "", COUNTIF(Volunteer_Import!H365, "*9pm - 11pm*"))</f>
        <v/>
      </c>
    </row>
    <row r="366">
      <c r="A366" s="1" t="str">
        <f t="array" ref="A366">IF(ISBLANK(B366), "", concatenate("V", ROW()))</f>
        <v/>
      </c>
      <c r="B366" s="1" t="str">
        <f>IFERROR(__xludf.DUMMYFUNCTION(" QUERY(Volunteer_Import!A366:H366, ""Select B"")"),"")</f>
        <v/>
      </c>
      <c r="C366" s="1" t="str">
        <f>IFERROR(__xludf.DUMMYFUNCTION(" IF(ISBLANK(B366), """", QUERY(Volunteer_Import!B366:I366, ""Select C""))"),"")</f>
        <v/>
      </c>
      <c r="D366" s="1" t="str">
        <f>IFERROR(__xludf.DUMMYFUNCTION(" IF(ISBLANK(B366), """", QUERY(Volunteer_Import!B366:I366, ""Select D""))"),"")</f>
        <v/>
      </c>
      <c r="E366" s="1" t="str">
        <f>IFERROR(__xludf.DUMMYFUNCTION(" IF(ISBLANK(B366), """", QUERY(Volunteer_Import!B366:I366, ""Select E""))"),"")</f>
        <v/>
      </c>
      <c r="F366" s="9" t="str">
        <f> IF(ISBLANK(B366), "", COUNTIF(Volunteer_Import!F366, "*Central Berkeley Trader Joe’s*"))</f>
        <v/>
      </c>
      <c r="G366" s="1" t="str">
        <f> IF(ISBLANK(B366), "", COUNTIF(Volunteer_Import!F366, "*North Berkeley Safeway*"))</f>
        <v/>
      </c>
      <c r="H366" s="1" t="str">
        <f> IF(ISBLANK(B366), "", COUNTIF(Volunteer_Import!F366, "*North Berkeley Trader Joe’s*"))</f>
        <v/>
      </c>
      <c r="I366" s="9" t="str">
        <f> IF(ISBLANK(B366), "", COUNTIF(Volunteer_Import!F366, "*South Berkeley Berkeley Bowl*"))</f>
        <v/>
      </c>
      <c r="J366" s="1" t="str">
        <f> IF(ISBLANK(B366), "", COUNTIF(Volunteer_Import!F366, "*South Berkeley/Oakland Safeway*"))</f>
        <v/>
      </c>
      <c r="K366" s="1" t="str">
        <f> IF(ISBLANK(B366), "", COUNTIF(Volunteer_Import!F366, "*Southwest Berkeley Berkeley Bowl*"))</f>
        <v/>
      </c>
      <c r="L366" s="1" t="str">
        <f> IF(ISBLANK(B366), "", COUNTIF(Volunteer_Import!F366, "*Other (open to local stores unlisted above)*"))</f>
        <v/>
      </c>
      <c r="M366" s="19" t="str">
        <f> IF(ISBLANK(B366), "", COUNTIF(Volunteer_Import!G366, "*Monday*"))</f>
        <v/>
      </c>
      <c r="N366" s="19" t="str">
        <f> IF(ISBLANK(B366), "", COUNTIF(Volunteer_Import!G366, "*Tuesday*"))</f>
        <v/>
      </c>
      <c r="O366" s="19" t="str">
        <f> IF(ISBLANK(B366), "", COUNTIF(Volunteer_Import!G366, "*Wednesday*"))</f>
        <v/>
      </c>
      <c r="P366" s="19" t="str">
        <f> IF(ISBLANK(B366), "", COUNTIF(Volunteer_Import!G366, "*Thursday*"))</f>
        <v/>
      </c>
      <c r="Q366" s="19" t="str">
        <f> IF(ISBLANK(B366), "", COUNTIF(Volunteer_Import!G366, "*Friday*"))</f>
        <v/>
      </c>
      <c r="R366" s="19" t="str">
        <f> IF(ISBLANK(B366), "", COUNTIF(Volunteer_Import!G366, "*Saturday*"))</f>
        <v/>
      </c>
      <c r="S366" s="19" t="str">
        <f> IF(ISBLANK(B366), "", COUNTIF(Volunteer_Import!G366, "*Sunday*"))</f>
        <v/>
      </c>
      <c r="T366" s="1" t="str">
        <f> IF(ISBLANK(B366), "", COUNTIF(Volunteer_Import!H366, "*6am - 8am*"))</f>
        <v/>
      </c>
      <c r="U366" s="19" t="str">
        <f> IF(ISBLANK(B366), "", COUNTIF(Volunteer_Import!H366, "*8am - 12pm*"))</f>
        <v/>
      </c>
      <c r="V366" s="19" t="str">
        <f> IF(ISBLANK(B366), "", COUNTIF(Volunteer_Import!H366, "*12pm - 3pm*"))</f>
        <v/>
      </c>
      <c r="W366" s="19" t="str">
        <f> IF(ISBLANK(B366), "", COUNTIF(Volunteer_Import!H366, "*3pm - 6pm*"))</f>
        <v/>
      </c>
      <c r="X366" s="19" t="str">
        <f> IF(ISBLANK(B366), "", COUNTIF(Volunteer_Import!H366, "*6pm - 9pm*"))</f>
        <v/>
      </c>
      <c r="Y366" s="19" t="str">
        <f> IF(ISBLANK(B366), "", COUNTIF(Volunteer_Import!H366, "*9pm - 11pm*"))</f>
        <v/>
      </c>
    </row>
    <row r="367">
      <c r="A367" s="1" t="str">
        <f t="array" ref="A367">IF(ISBLANK(B367), "", concatenate("V", ROW()))</f>
        <v/>
      </c>
      <c r="B367" s="1" t="str">
        <f>IFERROR(__xludf.DUMMYFUNCTION(" QUERY(Volunteer_Import!A367:H367, ""Select B"")"),"")</f>
        <v/>
      </c>
      <c r="C367" s="1" t="str">
        <f>IFERROR(__xludf.DUMMYFUNCTION(" IF(ISBLANK(B367), """", QUERY(Volunteer_Import!B367:I367, ""Select C""))"),"")</f>
        <v/>
      </c>
      <c r="D367" s="1" t="str">
        <f>IFERROR(__xludf.DUMMYFUNCTION(" IF(ISBLANK(B367), """", QUERY(Volunteer_Import!B367:I367, ""Select D""))"),"")</f>
        <v/>
      </c>
      <c r="E367" s="1" t="str">
        <f>IFERROR(__xludf.DUMMYFUNCTION(" IF(ISBLANK(B367), """", QUERY(Volunteer_Import!B367:I367, ""Select E""))"),"")</f>
        <v/>
      </c>
      <c r="F367" s="9" t="str">
        <f> IF(ISBLANK(B367), "", COUNTIF(Volunteer_Import!F367, "*Central Berkeley Trader Joe’s*"))</f>
        <v/>
      </c>
      <c r="G367" s="1" t="str">
        <f> IF(ISBLANK(B367), "", COUNTIF(Volunteer_Import!F367, "*North Berkeley Safeway*"))</f>
        <v/>
      </c>
      <c r="H367" s="1" t="str">
        <f> IF(ISBLANK(B367), "", COUNTIF(Volunteer_Import!F367, "*North Berkeley Trader Joe’s*"))</f>
        <v/>
      </c>
      <c r="I367" s="9" t="str">
        <f> IF(ISBLANK(B367), "", COUNTIF(Volunteer_Import!F367, "*South Berkeley Berkeley Bowl*"))</f>
        <v/>
      </c>
      <c r="J367" s="1" t="str">
        <f> IF(ISBLANK(B367), "", COUNTIF(Volunteer_Import!F367, "*South Berkeley/Oakland Safeway*"))</f>
        <v/>
      </c>
      <c r="K367" s="1" t="str">
        <f> IF(ISBLANK(B367), "", COUNTIF(Volunteer_Import!F367, "*Southwest Berkeley Berkeley Bowl*"))</f>
        <v/>
      </c>
      <c r="L367" s="1" t="str">
        <f> IF(ISBLANK(B367), "", COUNTIF(Volunteer_Import!F367, "*Other (open to local stores unlisted above)*"))</f>
        <v/>
      </c>
      <c r="M367" s="19" t="str">
        <f> IF(ISBLANK(B367), "", COUNTIF(Volunteer_Import!G367, "*Monday*"))</f>
        <v/>
      </c>
      <c r="N367" s="19" t="str">
        <f> IF(ISBLANK(B367), "", COUNTIF(Volunteer_Import!G367, "*Tuesday*"))</f>
        <v/>
      </c>
      <c r="O367" s="19" t="str">
        <f> IF(ISBLANK(B367), "", COUNTIF(Volunteer_Import!G367, "*Wednesday*"))</f>
        <v/>
      </c>
      <c r="P367" s="19" t="str">
        <f> IF(ISBLANK(B367), "", COUNTIF(Volunteer_Import!G367, "*Thursday*"))</f>
        <v/>
      </c>
      <c r="Q367" s="19" t="str">
        <f> IF(ISBLANK(B367), "", COUNTIF(Volunteer_Import!G367, "*Friday*"))</f>
        <v/>
      </c>
      <c r="R367" s="19" t="str">
        <f> IF(ISBLANK(B367), "", COUNTIF(Volunteer_Import!G367, "*Saturday*"))</f>
        <v/>
      </c>
      <c r="S367" s="19" t="str">
        <f> IF(ISBLANK(B367), "", COUNTIF(Volunteer_Import!G367, "*Sunday*"))</f>
        <v/>
      </c>
      <c r="T367" s="1" t="str">
        <f> IF(ISBLANK(B367), "", COUNTIF(Volunteer_Import!H367, "*6am - 8am*"))</f>
        <v/>
      </c>
      <c r="U367" s="19" t="str">
        <f> IF(ISBLANK(B367), "", COUNTIF(Volunteer_Import!H367, "*8am - 12pm*"))</f>
        <v/>
      </c>
      <c r="V367" s="19" t="str">
        <f> IF(ISBLANK(B367), "", COUNTIF(Volunteer_Import!H367, "*12pm - 3pm*"))</f>
        <v/>
      </c>
      <c r="W367" s="19" t="str">
        <f> IF(ISBLANK(B367), "", COUNTIF(Volunteer_Import!H367, "*3pm - 6pm*"))</f>
        <v/>
      </c>
      <c r="X367" s="19" t="str">
        <f> IF(ISBLANK(B367), "", COUNTIF(Volunteer_Import!H367, "*6pm - 9pm*"))</f>
        <v/>
      </c>
      <c r="Y367" s="19" t="str">
        <f> IF(ISBLANK(B367), "", COUNTIF(Volunteer_Import!H367, "*9pm - 11pm*"))</f>
        <v/>
      </c>
    </row>
    <row r="368">
      <c r="A368" s="1" t="str">
        <f t="array" ref="A368">IF(ISBLANK(B368), "", concatenate("V", ROW()))</f>
        <v/>
      </c>
      <c r="B368" s="1" t="str">
        <f>IFERROR(__xludf.DUMMYFUNCTION(" QUERY(Volunteer_Import!A368:H368, ""Select B"")"),"")</f>
        <v/>
      </c>
      <c r="C368" s="1" t="str">
        <f>IFERROR(__xludf.DUMMYFUNCTION(" IF(ISBLANK(B368), """", QUERY(Volunteer_Import!B368:I368, ""Select C""))"),"")</f>
        <v/>
      </c>
      <c r="D368" s="1" t="str">
        <f>IFERROR(__xludf.DUMMYFUNCTION(" IF(ISBLANK(B368), """", QUERY(Volunteer_Import!B368:I368, ""Select D""))"),"")</f>
        <v/>
      </c>
      <c r="E368" s="1" t="str">
        <f>IFERROR(__xludf.DUMMYFUNCTION(" IF(ISBLANK(B368), """", QUERY(Volunteer_Import!B368:I368, ""Select E""))"),"")</f>
        <v/>
      </c>
      <c r="F368" s="9" t="str">
        <f> IF(ISBLANK(B368), "", COUNTIF(Volunteer_Import!F368, "*Central Berkeley Trader Joe’s*"))</f>
        <v/>
      </c>
      <c r="G368" s="1" t="str">
        <f> IF(ISBLANK(B368), "", COUNTIF(Volunteer_Import!F368, "*North Berkeley Safeway*"))</f>
        <v/>
      </c>
      <c r="H368" s="1" t="str">
        <f> IF(ISBLANK(B368), "", COUNTIF(Volunteer_Import!F368, "*North Berkeley Trader Joe’s*"))</f>
        <v/>
      </c>
      <c r="I368" s="9" t="str">
        <f> IF(ISBLANK(B368), "", COUNTIF(Volunteer_Import!F368, "*South Berkeley Berkeley Bowl*"))</f>
        <v/>
      </c>
      <c r="J368" s="1" t="str">
        <f> IF(ISBLANK(B368), "", COUNTIF(Volunteer_Import!F368, "*South Berkeley/Oakland Safeway*"))</f>
        <v/>
      </c>
      <c r="K368" s="1" t="str">
        <f> IF(ISBLANK(B368), "", COUNTIF(Volunteer_Import!F368, "*Southwest Berkeley Berkeley Bowl*"))</f>
        <v/>
      </c>
      <c r="L368" s="1" t="str">
        <f> IF(ISBLANK(B368), "", COUNTIF(Volunteer_Import!F368, "*Other (open to local stores unlisted above)*"))</f>
        <v/>
      </c>
      <c r="M368" s="19" t="str">
        <f> IF(ISBLANK(B368), "", COUNTIF(Volunteer_Import!G368, "*Monday*"))</f>
        <v/>
      </c>
      <c r="N368" s="19" t="str">
        <f> IF(ISBLANK(B368), "", COUNTIF(Volunteer_Import!G368, "*Tuesday*"))</f>
        <v/>
      </c>
      <c r="O368" s="19" t="str">
        <f> IF(ISBLANK(B368), "", COUNTIF(Volunteer_Import!G368, "*Wednesday*"))</f>
        <v/>
      </c>
      <c r="P368" s="19" t="str">
        <f> IF(ISBLANK(B368), "", COUNTIF(Volunteer_Import!G368, "*Thursday*"))</f>
        <v/>
      </c>
      <c r="Q368" s="19" t="str">
        <f> IF(ISBLANK(B368), "", COUNTIF(Volunteer_Import!G368, "*Friday*"))</f>
        <v/>
      </c>
      <c r="R368" s="19" t="str">
        <f> IF(ISBLANK(B368), "", COUNTIF(Volunteer_Import!G368, "*Saturday*"))</f>
        <v/>
      </c>
      <c r="S368" s="19" t="str">
        <f> IF(ISBLANK(B368), "", COUNTIF(Volunteer_Import!G368, "*Sunday*"))</f>
        <v/>
      </c>
      <c r="T368" s="1" t="str">
        <f> IF(ISBLANK(B368), "", COUNTIF(Volunteer_Import!H368, "*6am - 8am*"))</f>
        <v/>
      </c>
      <c r="U368" s="19" t="str">
        <f> IF(ISBLANK(B368), "", COUNTIF(Volunteer_Import!H368, "*8am - 12pm*"))</f>
        <v/>
      </c>
      <c r="V368" s="19" t="str">
        <f> IF(ISBLANK(B368), "", COUNTIF(Volunteer_Import!H368, "*12pm - 3pm*"))</f>
        <v/>
      </c>
      <c r="W368" s="19" t="str">
        <f> IF(ISBLANK(B368), "", COUNTIF(Volunteer_Import!H368, "*3pm - 6pm*"))</f>
        <v/>
      </c>
      <c r="X368" s="19" t="str">
        <f> IF(ISBLANK(B368), "", COUNTIF(Volunteer_Import!H368, "*6pm - 9pm*"))</f>
        <v/>
      </c>
      <c r="Y368" s="19" t="str">
        <f> IF(ISBLANK(B368), "", COUNTIF(Volunteer_Import!H368, "*9pm - 11pm*"))</f>
        <v/>
      </c>
    </row>
    <row r="369">
      <c r="A369" s="1" t="str">
        <f t="array" ref="A369">IF(ISBLANK(B369), "", concatenate("V", ROW()))</f>
        <v/>
      </c>
      <c r="B369" s="1" t="str">
        <f>IFERROR(__xludf.DUMMYFUNCTION(" QUERY(Volunteer_Import!A369:H369, ""Select B"")"),"")</f>
        <v/>
      </c>
      <c r="C369" s="1" t="str">
        <f>IFERROR(__xludf.DUMMYFUNCTION(" IF(ISBLANK(B369), """", QUERY(Volunteer_Import!B369:I369, ""Select C""))"),"")</f>
        <v/>
      </c>
      <c r="D369" s="1" t="str">
        <f>IFERROR(__xludf.DUMMYFUNCTION(" IF(ISBLANK(B369), """", QUERY(Volunteer_Import!B369:I369, ""Select D""))"),"")</f>
        <v/>
      </c>
      <c r="E369" s="1" t="str">
        <f>IFERROR(__xludf.DUMMYFUNCTION(" IF(ISBLANK(B369), """", QUERY(Volunteer_Import!B369:I369, ""Select E""))"),"")</f>
        <v/>
      </c>
      <c r="F369" s="9" t="str">
        <f> IF(ISBLANK(B369), "", COUNTIF(Volunteer_Import!F369, "*Central Berkeley Trader Joe’s*"))</f>
        <v/>
      </c>
      <c r="G369" s="1" t="str">
        <f> IF(ISBLANK(B369), "", COUNTIF(Volunteer_Import!F369, "*North Berkeley Safeway*"))</f>
        <v/>
      </c>
      <c r="H369" s="1" t="str">
        <f> IF(ISBLANK(B369), "", COUNTIF(Volunteer_Import!F369, "*North Berkeley Trader Joe’s*"))</f>
        <v/>
      </c>
      <c r="I369" s="9" t="str">
        <f> IF(ISBLANK(B369), "", COUNTIF(Volunteer_Import!F369, "*South Berkeley Berkeley Bowl*"))</f>
        <v/>
      </c>
      <c r="J369" s="1" t="str">
        <f> IF(ISBLANK(B369), "", COUNTIF(Volunteer_Import!F369, "*South Berkeley/Oakland Safeway*"))</f>
        <v/>
      </c>
      <c r="K369" s="1" t="str">
        <f> IF(ISBLANK(B369), "", COUNTIF(Volunteer_Import!F369, "*Southwest Berkeley Berkeley Bowl*"))</f>
        <v/>
      </c>
      <c r="L369" s="1" t="str">
        <f> IF(ISBLANK(B369), "", COUNTIF(Volunteer_Import!F369, "*Other (open to local stores unlisted above)*"))</f>
        <v/>
      </c>
      <c r="M369" s="19" t="str">
        <f> IF(ISBLANK(B369), "", COUNTIF(Volunteer_Import!G369, "*Monday*"))</f>
        <v/>
      </c>
      <c r="N369" s="19" t="str">
        <f> IF(ISBLANK(B369), "", COUNTIF(Volunteer_Import!G369, "*Tuesday*"))</f>
        <v/>
      </c>
      <c r="O369" s="19" t="str">
        <f> IF(ISBLANK(B369), "", COUNTIF(Volunteer_Import!G369, "*Wednesday*"))</f>
        <v/>
      </c>
      <c r="P369" s="19" t="str">
        <f> IF(ISBLANK(B369), "", COUNTIF(Volunteer_Import!G369, "*Thursday*"))</f>
        <v/>
      </c>
      <c r="Q369" s="19" t="str">
        <f> IF(ISBLANK(B369), "", COUNTIF(Volunteer_Import!G369, "*Friday*"))</f>
        <v/>
      </c>
      <c r="R369" s="19" t="str">
        <f> IF(ISBLANK(B369), "", COUNTIF(Volunteer_Import!G369, "*Saturday*"))</f>
        <v/>
      </c>
      <c r="S369" s="19" t="str">
        <f> IF(ISBLANK(B369), "", COUNTIF(Volunteer_Import!G369, "*Sunday*"))</f>
        <v/>
      </c>
      <c r="T369" s="1" t="str">
        <f> IF(ISBLANK(B369), "", COUNTIF(Volunteer_Import!H369, "*6am - 8am*"))</f>
        <v/>
      </c>
      <c r="U369" s="19" t="str">
        <f> IF(ISBLANK(B369), "", COUNTIF(Volunteer_Import!H369, "*8am - 12pm*"))</f>
        <v/>
      </c>
      <c r="V369" s="19" t="str">
        <f> IF(ISBLANK(B369), "", COUNTIF(Volunteer_Import!H369, "*12pm - 3pm*"))</f>
        <v/>
      </c>
      <c r="W369" s="19" t="str">
        <f> IF(ISBLANK(B369), "", COUNTIF(Volunteer_Import!H369, "*3pm - 6pm*"))</f>
        <v/>
      </c>
      <c r="X369" s="19" t="str">
        <f> IF(ISBLANK(B369), "", COUNTIF(Volunteer_Import!H369, "*6pm - 9pm*"))</f>
        <v/>
      </c>
      <c r="Y369" s="19" t="str">
        <f> IF(ISBLANK(B369), "", COUNTIF(Volunteer_Import!H369, "*9pm - 11pm*"))</f>
        <v/>
      </c>
    </row>
    <row r="370">
      <c r="A370" s="1" t="str">
        <f t="array" ref="A370">IF(ISBLANK(B370), "", concatenate("V", ROW()))</f>
        <v/>
      </c>
      <c r="B370" s="1" t="str">
        <f>IFERROR(__xludf.DUMMYFUNCTION(" QUERY(Volunteer_Import!A370:H370, ""Select B"")"),"")</f>
        <v/>
      </c>
      <c r="C370" s="1" t="str">
        <f>IFERROR(__xludf.DUMMYFUNCTION(" IF(ISBLANK(B370), """", QUERY(Volunteer_Import!B370:I370, ""Select C""))"),"")</f>
        <v/>
      </c>
      <c r="D370" s="1" t="str">
        <f>IFERROR(__xludf.DUMMYFUNCTION(" IF(ISBLANK(B370), """", QUERY(Volunteer_Import!B370:I370, ""Select D""))"),"")</f>
        <v/>
      </c>
      <c r="E370" s="1" t="str">
        <f>IFERROR(__xludf.DUMMYFUNCTION(" IF(ISBLANK(B370), """", QUERY(Volunteer_Import!B370:I370, ""Select E""))"),"")</f>
        <v/>
      </c>
      <c r="F370" s="9" t="str">
        <f> IF(ISBLANK(B370), "", COUNTIF(Volunteer_Import!F370, "*Central Berkeley Trader Joe’s*"))</f>
        <v/>
      </c>
      <c r="G370" s="1" t="str">
        <f> IF(ISBLANK(B370), "", COUNTIF(Volunteer_Import!F370, "*North Berkeley Safeway*"))</f>
        <v/>
      </c>
      <c r="H370" s="1" t="str">
        <f> IF(ISBLANK(B370), "", COUNTIF(Volunteer_Import!F370, "*North Berkeley Trader Joe’s*"))</f>
        <v/>
      </c>
      <c r="I370" s="9" t="str">
        <f> IF(ISBLANK(B370), "", COUNTIF(Volunteer_Import!F370, "*South Berkeley Berkeley Bowl*"))</f>
        <v/>
      </c>
      <c r="J370" s="1" t="str">
        <f> IF(ISBLANK(B370), "", COUNTIF(Volunteer_Import!F370, "*South Berkeley/Oakland Safeway*"))</f>
        <v/>
      </c>
      <c r="K370" s="1" t="str">
        <f> IF(ISBLANK(B370), "", COUNTIF(Volunteer_Import!F370, "*Southwest Berkeley Berkeley Bowl*"))</f>
        <v/>
      </c>
      <c r="L370" s="1" t="str">
        <f> IF(ISBLANK(B370), "", COUNTIF(Volunteer_Import!F370, "*Other (open to local stores unlisted above)*"))</f>
        <v/>
      </c>
      <c r="M370" s="19" t="str">
        <f> IF(ISBLANK(B370), "", COUNTIF(Volunteer_Import!G370, "*Monday*"))</f>
        <v/>
      </c>
      <c r="N370" s="19" t="str">
        <f> IF(ISBLANK(B370), "", COUNTIF(Volunteer_Import!G370, "*Tuesday*"))</f>
        <v/>
      </c>
      <c r="O370" s="19" t="str">
        <f> IF(ISBLANK(B370), "", COUNTIF(Volunteer_Import!G370, "*Wednesday*"))</f>
        <v/>
      </c>
      <c r="P370" s="19" t="str">
        <f> IF(ISBLANK(B370), "", COUNTIF(Volunteer_Import!G370, "*Thursday*"))</f>
        <v/>
      </c>
      <c r="Q370" s="19" t="str">
        <f> IF(ISBLANK(B370), "", COUNTIF(Volunteer_Import!G370, "*Friday*"))</f>
        <v/>
      </c>
      <c r="R370" s="19" t="str">
        <f> IF(ISBLANK(B370), "", COUNTIF(Volunteer_Import!G370, "*Saturday*"))</f>
        <v/>
      </c>
      <c r="S370" s="19" t="str">
        <f> IF(ISBLANK(B370), "", COUNTIF(Volunteer_Import!G370, "*Sunday*"))</f>
        <v/>
      </c>
      <c r="T370" s="1" t="str">
        <f> IF(ISBLANK(B370), "", COUNTIF(Volunteer_Import!H370, "*6am - 8am*"))</f>
        <v/>
      </c>
      <c r="U370" s="19" t="str">
        <f> IF(ISBLANK(B370), "", COUNTIF(Volunteer_Import!H370, "*8am - 12pm*"))</f>
        <v/>
      </c>
      <c r="V370" s="19" t="str">
        <f> IF(ISBLANK(B370), "", COUNTIF(Volunteer_Import!H370, "*12pm - 3pm*"))</f>
        <v/>
      </c>
      <c r="W370" s="19" t="str">
        <f> IF(ISBLANK(B370), "", COUNTIF(Volunteer_Import!H370, "*3pm - 6pm*"))</f>
        <v/>
      </c>
      <c r="X370" s="19" t="str">
        <f> IF(ISBLANK(B370), "", COUNTIF(Volunteer_Import!H370, "*6pm - 9pm*"))</f>
        <v/>
      </c>
      <c r="Y370" s="19" t="str">
        <f> IF(ISBLANK(B370), "", COUNTIF(Volunteer_Import!H370, "*9pm - 11pm*"))</f>
        <v/>
      </c>
    </row>
    <row r="371">
      <c r="A371" s="1" t="str">
        <f t="array" ref="A371">IF(ISBLANK(B371), "", concatenate("V", ROW()))</f>
        <v/>
      </c>
      <c r="B371" s="1" t="str">
        <f>IFERROR(__xludf.DUMMYFUNCTION(" QUERY(Volunteer_Import!A371:H371, ""Select B"")"),"")</f>
        <v/>
      </c>
      <c r="C371" s="1" t="str">
        <f>IFERROR(__xludf.DUMMYFUNCTION(" IF(ISBLANK(B371), """", QUERY(Volunteer_Import!B371:I371, ""Select C""))"),"")</f>
        <v/>
      </c>
      <c r="D371" s="1" t="str">
        <f>IFERROR(__xludf.DUMMYFUNCTION(" IF(ISBLANK(B371), """", QUERY(Volunteer_Import!B371:I371, ""Select D""))"),"")</f>
        <v/>
      </c>
      <c r="E371" s="1" t="str">
        <f>IFERROR(__xludf.DUMMYFUNCTION(" IF(ISBLANK(B371), """", QUERY(Volunteer_Import!B371:I371, ""Select E""))"),"")</f>
        <v/>
      </c>
      <c r="F371" s="9" t="str">
        <f> IF(ISBLANK(B371), "", COUNTIF(Volunteer_Import!F371, "*Central Berkeley Trader Joe’s*"))</f>
        <v/>
      </c>
      <c r="G371" s="1" t="str">
        <f> IF(ISBLANK(B371), "", COUNTIF(Volunteer_Import!F371, "*North Berkeley Safeway*"))</f>
        <v/>
      </c>
      <c r="H371" s="1" t="str">
        <f> IF(ISBLANK(B371), "", COUNTIF(Volunteer_Import!F371, "*North Berkeley Trader Joe’s*"))</f>
        <v/>
      </c>
      <c r="I371" s="9" t="str">
        <f> IF(ISBLANK(B371), "", COUNTIF(Volunteer_Import!F371, "*South Berkeley Berkeley Bowl*"))</f>
        <v/>
      </c>
      <c r="J371" s="1" t="str">
        <f> IF(ISBLANK(B371), "", COUNTIF(Volunteer_Import!F371, "*South Berkeley/Oakland Safeway*"))</f>
        <v/>
      </c>
      <c r="K371" s="1" t="str">
        <f> IF(ISBLANK(B371), "", COUNTIF(Volunteer_Import!F371, "*Southwest Berkeley Berkeley Bowl*"))</f>
        <v/>
      </c>
      <c r="L371" s="1" t="str">
        <f> IF(ISBLANK(B371), "", COUNTIF(Volunteer_Import!F371, "*Other (open to local stores unlisted above)*"))</f>
        <v/>
      </c>
      <c r="M371" s="19" t="str">
        <f> IF(ISBLANK(B371), "", COUNTIF(Volunteer_Import!G371, "*Monday*"))</f>
        <v/>
      </c>
      <c r="N371" s="19" t="str">
        <f> IF(ISBLANK(B371), "", COUNTIF(Volunteer_Import!G371, "*Tuesday*"))</f>
        <v/>
      </c>
      <c r="O371" s="19" t="str">
        <f> IF(ISBLANK(B371), "", COUNTIF(Volunteer_Import!G371, "*Wednesday*"))</f>
        <v/>
      </c>
      <c r="P371" s="19" t="str">
        <f> IF(ISBLANK(B371), "", COUNTIF(Volunteer_Import!G371, "*Thursday*"))</f>
        <v/>
      </c>
      <c r="Q371" s="19" t="str">
        <f> IF(ISBLANK(B371), "", COUNTIF(Volunteer_Import!G371, "*Friday*"))</f>
        <v/>
      </c>
      <c r="R371" s="19" t="str">
        <f> IF(ISBLANK(B371), "", COUNTIF(Volunteer_Import!G371, "*Saturday*"))</f>
        <v/>
      </c>
      <c r="S371" s="19" t="str">
        <f> IF(ISBLANK(B371), "", COUNTIF(Volunteer_Import!G371, "*Sunday*"))</f>
        <v/>
      </c>
      <c r="T371" s="1" t="str">
        <f> IF(ISBLANK(B371), "", COUNTIF(Volunteer_Import!H371, "*6am - 8am*"))</f>
        <v/>
      </c>
      <c r="U371" s="19" t="str">
        <f> IF(ISBLANK(B371), "", COUNTIF(Volunteer_Import!H371, "*8am - 12pm*"))</f>
        <v/>
      </c>
      <c r="V371" s="19" t="str">
        <f> IF(ISBLANK(B371), "", COUNTIF(Volunteer_Import!H371, "*12pm - 3pm*"))</f>
        <v/>
      </c>
      <c r="W371" s="19" t="str">
        <f> IF(ISBLANK(B371), "", COUNTIF(Volunteer_Import!H371, "*3pm - 6pm*"))</f>
        <v/>
      </c>
      <c r="X371" s="19" t="str">
        <f> IF(ISBLANK(B371), "", COUNTIF(Volunteer_Import!H371, "*6pm - 9pm*"))</f>
        <v/>
      </c>
      <c r="Y371" s="19" t="str">
        <f> IF(ISBLANK(B371), "", COUNTIF(Volunteer_Import!H371, "*9pm - 11pm*"))</f>
        <v/>
      </c>
    </row>
    <row r="372">
      <c r="A372" s="1" t="str">
        <f t="array" ref="A372">IF(ISBLANK(B372), "", concatenate("V", ROW()))</f>
        <v/>
      </c>
      <c r="B372" s="1" t="str">
        <f>IFERROR(__xludf.DUMMYFUNCTION(" QUERY(Volunteer_Import!A372:H372, ""Select B"")"),"")</f>
        <v/>
      </c>
      <c r="C372" s="1" t="str">
        <f>IFERROR(__xludf.DUMMYFUNCTION(" IF(ISBLANK(B372), """", QUERY(Volunteer_Import!B372:I372, ""Select C""))"),"")</f>
        <v/>
      </c>
      <c r="D372" s="1" t="str">
        <f>IFERROR(__xludf.DUMMYFUNCTION(" IF(ISBLANK(B372), """", QUERY(Volunteer_Import!B372:I372, ""Select D""))"),"")</f>
        <v/>
      </c>
      <c r="E372" s="1" t="str">
        <f>IFERROR(__xludf.DUMMYFUNCTION(" IF(ISBLANK(B372), """", QUERY(Volunteer_Import!B372:I372, ""Select E""))"),"")</f>
        <v/>
      </c>
      <c r="F372" s="9" t="str">
        <f> IF(ISBLANK(B372), "", COUNTIF(Volunteer_Import!F372, "*Central Berkeley Trader Joe’s*"))</f>
        <v/>
      </c>
      <c r="G372" s="1" t="str">
        <f> IF(ISBLANK(B372), "", COUNTIF(Volunteer_Import!F372, "*North Berkeley Safeway*"))</f>
        <v/>
      </c>
      <c r="H372" s="1" t="str">
        <f> IF(ISBLANK(B372), "", COUNTIF(Volunteer_Import!F372, "*North Berkeley Trader Joe’s*"))</f>
        <v/>
      </c>
      <c r="I372" s="9" t="str">
        <f> IF(ISBLANK(B372), "", COUNTIF(Volunteer_Import!F372, "*South Berkeley Berkeley Bowl*"))</f>
        <v/>
      </c>
      <c r="J372" s="1" t="str">
        <f> IF(ISBLANK(B372), "", COUNTIF(Volunteer_Import!F372, "*South Berkeley/Oakland Safeway*"))</f>
        <v/>
      </c>
      <c r="K372" s="1" t="str">
        <f> IF(ISBLANK(B372), "", COUNTIF(Volunteer_Import!F372, "*Southwest Berkeley Berkeley Bowl*"))</f>
        <v/>
      </c>
      <c r="L372" s="1" t="str">
        <f> IF(ISBLANK(B372), "", COUNTIF(Volunteer_Import!F372, "*Other (open to local stores unlisted above)*"))</f>
        <v/>
      </c>
      <c r="M372" s="19" t="str">
        <f> IF(ISBLANK(B372), "", COUNTIF(Volunteer_Import!G372, "*Monday*"))</f>
        <v/>
      </c>
      <c r="N372" s="19" t="str">
        <f> IF(ISBLANK(B372), "", COUNTIF(Volunteer_Import!G372, "*Tuesday*"))</f>
        <v/>
      </c>
      <c r="O372" s="19" t="str">
        <f> IF(ISBLANK(B372), "", COUNTIF(Volunteer_Import!G372, "*Wednesday*"))</f>
        <v/>
      </c>
      <c r="P372" s="19" t="str">
        <f> IF(ISBLANK(B372), "", COUNTIF(Volunteer_Import!G372, "*Thursday*"))</f>
        <v/>
      </c>
      <c r="Q372" s="19" t="str">
        <f> IF(ISBLANK(B372), "", COUNTIF(Volunteer_Import!G372, "*Friday*"))</f>
        <v/>
      </c>
      <c r="R372" s="19" t="str">
        <f> IF(ISBLANK(B372), "", COUNTIF(Volunteer_Import!G372, "*Saturday*"))</f>
        <v/>
      </c>
      <c r="S372" s="19" t="str">
        <f> IF(ISBLANK(B372), "", COUNTIF(Volunteer_Import!G372, "*Sunday*"))</f>
        <v/>
      </c>
      <c r="T372" s="1" t="str">
        <f> IF(ISBLANK(B372), "", COUNTIF(Volunteer_Import!H372, "*6am - 8am*"))</f>
        <v/>
      </c>
      <c r="U372" s="19" t="str">
        <f> IF(ISBLANK(B372), "", COUNTIF(Volunteer_Import!H372, "*8am - 12pm*"))</f>
        <v/>
      </c>
      <c r="V372" s="19" t="str">
        <f> IF(ISBLANK(B372), "", COUNTIF(Volunteer_Import!H372, "*12pm - 3pm*"))</f>
        <v/>
      </c>
      <c r="W372" s="19" t="str">
        <f> IF(ISBLANK(B372), "", COUNTIF(Volunteer_Import!H372, "*3pm - 6pm*"))</f>
        <v/>
      </c>
      <c r="X372" s="19" t="str">
        <f> IF(ISBLANK(B372), "", COUNTIF(Volunteer_Import!H372, "*6pm - 9pm*"))</f>
        <v/>
      </c>
      <c r="Y372" s="19" t="str">
        <f> IF(ISBLANK(B372), "", COUNTIF(Volunteer_Import!H372, "*9pm - 11pm*"))</f>
        <v/>
      </c>
    </row>
    <row r="373">
      <c r="A373" s="1" t="str">
        <f t="array" ref="A373">IF(ISBLANK(B373), "", concatenate("V", ROW()))</f>
        <v/>
      </c>
      <c r="B373" s="1" t="str">
        <f>IFERROR(__xludf.DUMMYFUNCTION(" QUERY(Volunteer_Import!A373:H373, ""Select B"")"),"")</f>
        <v/>
      </c>
      <c r="C373" s="1" t="str">
        <f>IFERROR(__xludf.DUMMYFUNCTION(" IF(ISBLANK(B373), """", QUERY(Volunteer_Import!B373:I373, ""Select C""))"),"")</f>
        <v/>
      </c>
      <c r="D373" s="1" t="str">
        <f>IFERROR(__xludf.DUMMYFUNCTION(" IF(ISBLANK(B373), """", QUERY(Volunteer_Import!B373:I373, ""Select D""))"),"")</f>
        <v/>
      </c>
      <c r="E373" s="1" t="str">
        <f>IFERROR(__xludf.DUMMYFUNCTION(" IF(ISBLANK(B373), """", QUERY(Volunteer_Import!B373:I373, ""Select E""))"),"")</f>
        <v/>
      </c>
      <c r="F373" s="9" t="str">
        <f> IF(ISBLANK(B373), "", COUNTIF(Volunteer_Import!F373, "*Central Berkeley Trader Joe’s*"))</f>
        <v/>
      </c>
      <c r="G373" s="1" t="str">
        <f> IF(ISBLANK(B373), "", COUNTIF(Volunteer_Import!F373, "*North Berkeley Safeway*"))</f>
        <v/>
      </c>
      <c r="H373" s="1" t="str">
        <f> IF(ISBLANK(B373), "", COUNTIF(Volunteer_Import!F373, "*North Berkeley Trader Joe’s*"))</f>
        <v/>
      </c>
      <c r="I373" s="9" t="str">
        <f> IF(ISBLANK(B373), "", COUNTIF(Volunteer_Import!F373, "*South Berkeley Berkeley Bowl*"))</f>
        <v/>
      </c>
      <c r="J373" s="1" t="str">
        <f> IF(ISBLANK(B373), "", COUNTIF(Volunteer_Import!F373, "*South Berkeley/Oakland Safeway*"))</f>
        <v/>
      </c>
      <c r="K373" s="1" t="str">
        <f> IF(ISBLANK(B373), "", COUNTIF(Volunteer_Import!F373, "*Southwest Berkeley Berkeley Bowl*"))</f>
        <v/>
      </c>
      <c r="L373" s="1" t="str">
        <f> IF(ISBLANK(B373), "", COUNTIF(Volunteer_Import!F373, "*Other (open to local stores unlisted above)*"))</f>
        <v/>
      </c>
      <c r="M373" s="19" t="str">
        <f> IF(ISBLANK(B373), "", COUNTIF(Volunteer_Import!G373, "*Monday*"))</f>
        <v/>
      </c>
      <c r="N373" s="19" t="str">
        <f> IF(ISBLANK(B373), "", COUNTIF(Volunteer_Import!G373, "*Tuesday*"))</f>
        <v/>
      </c>
      <c r="O373" s="19" t="str">
        <f> IF(ISBLANK(B373), "", COUNTIF(Volunteer_Import!G373, "*Wednesday*"))</f>
        <v/>
      </c>
      <c r="P373" s="19" t="str">
        <f> IF(ISBLANK(B373), "", COUNTIF(Volunteer_Import!G373, "*Thursday*"))</f>
        <v/>
      </c>
      <c r="Q373" s="19" t="str">
        <f> IF(ISBLANK(B373), "", COUNTIF(Volunteer_Import!G373, "*Friday*"))</f>
        <v/>
      </c>
      <c r="R373" s="19" t="str">
        <f> IF(ISBLANK(B373), "", COUNTIF(Volunteer_Import!G373, "*Saturday*"))</f>
        <v/>
      </c>
      <c r="S373" s="19" t="str">
        <f> IF(ISBLANK(B373), "", COUNTIF(Volunteer_Import!G373, "*Sunday*"))</f>
        <v/>
      </c>
      <c r="T373" s="1" t="str">
        <f> IF(ISBLANK(B373), "", COUNTIF(Volunteer_Import!H373, "*6am - 8am*"))</f>
        <v/>
      </c>
      <c r="U373" s="19" t="str">
        <f> IF(ISBLANK(B373), "", COUNTIF(Volunteer_Import!H373, "*8am - 12pm*"))</f>
        <v/>
      </c>
      <c r="V373" s="19" t="str">
        <f> IF(ISBLANK(B373), "", COUNTIF(Volunteer_Import!H373, "*12pm - 3pm*"))</f>
        <v/>
      </c>
      <c r="W373" s="19" t="str">
        <f> IF(ISBLANK(B373), "", COUNTIF(Volunteer_Import!H373, "*3pm - 6pm*"))</f>
        <v/>
      </c>
      <c r="X373" s="19" t="str">
        <f> IF(ISBLANK(B373), "", COUNTIF(Volunteer_Import!H373, "*6pm - 9pm*"))</f>
        <v/>
      </c>
      <c r="Y373" s="19" t="str">
        <f> IF(ISBLANK(B373), "", COUNTIF(Volunteer_Import!H373, "*9pm - 11pm*"))</f>
        <v/>
      </c>
    </row>
    <row r="374">
      <c r="A374" s="1" t="str">
        <f t="array" ref="A374">IF(ISBLANK(B374), "", concatenate("V", ROW()))</f>
        <v/>
      </c>
      <c r="B374" s="1" t="str">
        <f>IFERROR(__xludf.DUMMYFUNCTION(" QUERY(Volunteer_Import!A374:H374, ""Select B"")"),"")</f>
        <v/>
      </c>
      <c r="C374" s="1" t="str">
        <f>IFERROR(__xludf.DUMMYFUNCTION(" IF(ISBLANK(B374), """", QUERY(Volunteer_Import!B374:I374, ""Select C""))"),"")</f>
        <v/>
      </c>
      <c r="D374" s="1" t="str">
        <f>IFERROR(__xludf.DUMMYFUNCTION(" IF(ISBLANK(B374), """", QUERY(Volunteer_Import!B374:I374, ""Select D""))"),"")</f>
        <v/>
      </c>
      <c r="E374" s="1" t="str">
        <f>IFERROR(__xludf.DUMMYFUNCTION(" IF(ISBLANK(B374), """", QUERY(Volunteer_Import!B374:I374, ""Select E""))"),"")</f>
        <v/>
      </c>
      <c r="F374" s="9" t="str">
        <f> IF(ISBLANK(B374), "", COUNTIF(Volunteer_Import!F374, "*Central Berkeley Trader Joe’s*"))</f>
        <v/>
      </c>
      <c r="G374" s="1" t="str">
        <f> IF(ISBLANK(B374), "", COUNTIF(Volunteer_Import!F374, "*North Berkeley Safeway*"))</f>
        <v/>
      </c>
      <c r="H374" s="1" t="str">
        <f> IF(ISBLANK(B374), "", COUNTIF(Volunteer_Import!F374, "*North Berkeley Trader Joe’s*"))</f>
        <v/>
      </c>
      <c r="I374" s="9" t="str">
        <f> IF(ISBLANK(B374), "", COUNTIF(Volunteer_Import!F374, "*South Berkeley Berkeley Bowl*"))</f>
        <v/>
      </c>
      <c r="J374" s="1" t="str">
        <f> IF(ISBLANK(B374), "", COUNTIF(Volunteer_Import!F374, "*South Berkeley/Oakland Safeway*"))</f>
        <v/>
      </c>
      <c r="K374" s="1" t="str">
        <f> IF(ISBLANK(B374), "", COUNTIF(Volunteer_Import!F374, "*Southwest Berkeley Berkeley Bowl*"))</f>
        <v/>
      </c>
      <c r="L374" s="1" t="str">
        <f> IF(ISBLANK(B374), "", COUNTIF(Volunteer_Import!F374, "*Other (open to local stores unlisted above)*"))</f>
        <v/>
      </c>
      <c r="M374" s="19" t="str">
        <f> IF(ISBLANK(B374), "", COUNTIF(Volunteer_Import!G374, "*Monday*"))</f>
        <v/>
      </c>
      <c r="N374" s="19" t="str">
        <f> IF(ISBLANK(B374), "", COUNTIF(Volunteer_Import!G374, "*Tuesday*"))</f>
        <v/>
      </c>
      <c r="O374" s="19" t="str">
        <f> IF(ISBLANK(B374), "", COUNTIF(Volunteer_Import!G374, "*Wednesday*"))</f>
        <v/>
      </c>
      <c r="P374" s="19" t="str">
        <f> IF(ISBLANK(B374), "", COUNTIF(Volunteer_Import!G374, "*Thursday*"))</f>
        <v/>
      </c>
      <c r="Q374" s="19" t="str">
        <f> IF(ISBLANK(B374), "", COUNTIF(Volunteer_Import!G374, "*Friday*"))</f>
        <v/>
      </c>
      <c r="R374" s="19" t="str">
        <f> IF(ISBLANK(B374), "", COUNTIF(Volunteer_Import!G374, "*Saturday*"))</f>
        <v/>
      </c>
      <c r="S374" s="19" t="str">
        <f> IF(ISBLANK(B374), "", COUNTIF(Volunteer_Import!G374, "*Sunday*"))</f>
        <v/>
      </c>
      <c r="T374" s="1" t="str">
        <f> IF(ISBLANK(B374), "", COUNTIF(Volunteer_Import!H374, "*6am - 8am*"))</f>
        <v/>
      </c>
      <c r="U374" s="19" t="str">
        <f> IF(ISBLANK(B374), "", COUNTIF(Volunteer_Import!H374, "*8am - 12pm*"))</f>
        <v/>
      </c>
      <c r="V374" s="19" t="str">
        <f> IF(ISBLANK(B374), "", COUNTIF(Volunteer_Import!H374, "*12pm - 3pm*"))</f>
        <v/>
      </c>
      <c r="W374" s="19" t="str">
        <f> IF(ISBLANK(B374), "", COUNTIF(Volunteer_Import!H374, "*3pm - 6pm*"))</f>
        <v/>
      </c>
      <c r="X374" s="19" t="str">
        <f> IF(ISBLANK(B374), "", COUNTIF(Volunteer_Import!H374, "*6pm - 9pm*"))</f>
        <v/>
      </c>
      <c r="Y374" s="19" t="str">
        <f> IF(ISBLANK(B374), "", COUNTIF(Volunteer_Import!H374, "*9pm - 11pm*"))</f>
        <v/>
      </c>
    </row>
    <row r="375">
      <c r="A375" s="1" t="str">
        <f t="array" ref="A375">IF(ISBLANK(B375), "", concatenate("V", ROW()))</f>
        <v/>
      </c>
      <c r="B375" s="1" t="str">
        <f>IFERROR(__xludf.DUMMYFUNCTION(" QUERY(Volunteer_Import!A375:H375, ""Select B"")"),"")</f>
        <v/>
      </c>
      <c r="C375" s="1" t="str">
        <f>IFERROR(__xludf.DUMMYFUNCTION(" IF(ISBLANK(B375), """", QUERY(Volunteer_Import!B375:I375, ""Select C""))"),"")</f>
        <v/>
      </c>
      <c r="D375" s="1" t="str">
        <f>IFERROR(__xludf.DUMMYFUNCTION(" IF(ISBLANK(B375), """", QUERY(Volunteer_Import!B375:I375, ""Select D""))"),"")</f>
        <v/>
      </c>
      <c r="E375" s="1" t="str">
        <f>IFERROR(__xludf.DUMMYFUNCTION(" IF(ISBLANK(B375), """", QUERY(Volunteer_Import!B375:I375, ""Select E""))"),"")</f>
        <v/>
      </c>
      <c r="F375" s="9" t="str">
        <f> IF(ISBLANK(B375), "", COUNTIF(Volunteer_Import!F375, "*Central Berkeley Trader Joe’s*"))</f>
        <v/>
      </c>
      <c r="G375" s="1" t="str">
        <f> IF(ISBLANK(B375), "", COUNTIF(Volunteer_Import!F375, "*North Berkeley Safeway*"))</f>
        <v/>
      </c>
      <c r="H375" s="1" t="str">
        <f> IF(ISBLANK(B375), "", COUNTIF(Volunteer_Import!F375, "*North Berkeley Trader Joe’s*"))</f>
        <v/>
      </c>
      <c r="I375" s="9" t="str">
        <f> IF(ISBLANK(B375), "", COUNTIF(Volunteer_Import!F375, "*South Berkeley Berkeley Bowl*"))</f>
        <v/>
      </c>
      <c r="J375" s="1" t="str">
        <f> IF(ISBLANK(B375), "", COUNTIF(Volunteer_Import!F375, "*South Berkeley/Oakland Safeway*"))</f>
        <v/>
      </c>
      <c r="K375" s="1" t="str">
        <f> IF(ISBLANK(B375), "", COUNTIF(Volunteer_Import!F375, "*Southwest Berkeley Berkeley Bowl*"))</f>
        <v/>
      </c>
      <c r="L375" s="1" t="str">
        <f> IF(ISBLANK(B375), "", COUNTIF(Volunteer_Import!F375, "*Other (open to local stores unlisted above)*"))</f>
        <v/>
      </c>
      <c r="M375" s="19" t="str">
        <f> IF(ISBLANK(B375), "", COUNTIF(Volunteer_Import!G375, "*Monday*"))</f>
        <v/>
      </c>
      <c r="N375" s="19" t="str">
        <f> IF(ISBLANK(B375), "", COUNTIF(Volunteer_Import!G375, "*Tuesday*"))</f>
        <v/>
      </c>
      <c r="O375" s="19" t="str">
        <f> IF(ISBLANK(B375), "", COUNTIF(Volunteer_Import!G375, "*Wednesday*"))</f>
        <v/>
      </c>
      <c r="P375" s="19" t="str">
        <f> IF(ISBLANK(B375), "", COUNTIF(Volunteer_Import!G375, "*Thursday*"))</f>
        <v/>
      </c>
      <c r="Q375" s="19" t="str">
        <f> IF(ISBLANK(B375), "", COUNTIF(Volunteer_Import!G375, "*Friday*"))</f>
        <v/>
      </c>
      <c r="R375" s="19" t="str">
        <f> IF(ISBLANK(B375), "", COUNTIF(Volunteer_Import!G375, "*Saturday*"))</f>
        <v/>
      </c>
      <c r="S375" s="19" t="str">
        <f> IF(ISBLANK(B375), "", COUNTIF(Volunteer_Import!G375, "*Sunday*"))</f>
        <v/>
      </c>
      <c r="T375" s="1" t="str">
        <f> IF(ISBLANK(B375), "", COUNTIF(Volunteer_Import!H375, "*6am - 8am*"))</f>
        <v/>
      </c>
      <c r="U375" s="19" t="str">
        <f> IF(ISBLANK(B375), "", COUNTIF(Volunteer_Import!H375, "*8am - 12pm*"))</f>
        <v/>
      </c>
      <c r="V375" s="19" t="str">
        <f> IF(ISBLANK(B375), "", COUNTIF(Volunteer_Import!H375, "*12pm - 3pm*"))</f>
        <v/>
      </c>
      <c r="W375" s="19" t="str">
        <f> IF(ISBLANK(B375), "", COUNTIF(Volunteer_Import!H375, "*3pm - 6pm*"))</f>
        <v/>
      </c>
      <c r="X375" s="19" t="str">
        <f> IF(ISBLANK(B375), "", COUNTIF(Volunteer_Import!H375, "*6pm - 9pm*"))</f>
        <v/>
      </c>
      <c r="Y375" s="19" t="str">
        <f> IF(ISBLANK(B375), "", COUNTIF(Volunteer_Import!H375, "*9pm - 11pm*"))</f>
        <v/>
      </c>
    </row>
    <row r="376">
      <c r="A376" s="1" t="str">
        <f t="array" ref="A376">IF(ISBLANK(B376), "", concatenate("V", ROW()))</f>
        <v/>
      </c>
      <c r="B376" s="1" t="str">
        <f>IFERROR(__xludf.DUMMYFUNCTION(" QUERY(Volunteer_Import!A376:H376, ""Select B"")"),"")</f>
        <v/>
      </c>
      <c r="C376" s="1" t="str">
        <f>IFERROR(__xludf.DUMMYFUNCTION(" IF(ISBLANK(B376), """", QUERY(Volunteer_Import!B376:I376, ""Select C""))"),"")</f>
        <v/>
      </c>
      <c r="D376" s="1" t="str">
        <f>IFERROR(__xludf.DUMMYFUNCTION(" IF(ISBLANK(B376), """", QUERY(Volunteer_Import!B376:I376, ""Select D""))"),"")</f>
        <v/>
      </c>
      <c r="E376" s="1" t="str">
        <f>IFERROR(__xludf.DUMMYFUNCTION(" IF(ISBLANK(B376), """", QUERY(Volunteer_Import!B376:I376, ""Select E""))"),"")</f>
        <v/>
      </c>
      <c r="F376" s="9" t="str">
        <f> IF(ISBLANK(B376), "", COUNTIF(Volunteer_Import!F376, "*Central Berkeley Trader Joe’s*"))</f>
        <v/>
      </c>
      <c r="G376" s="1" t="str">
        <f> IF(ISBLANK(B376), "", COUNTIF(Volunteer_Import!F376, "*North Berkeley Safeway*"))</f>
        <v/>
      </c>
      <c r="H376" s="1" t="str">
        <f> IF(ISBLANK(B376), "", COUNTIF(Volunteer_Import!F376, "*North Berkeley Trader Joe’s*"))</f>
        <v/>
      </c>
      <c r="I376" s="9" t="str">
        <f> IF(ISBLANK(B376), "", COUNTIF(Volunteer_Import!F376, "*South Berkeley Berkeley Bowl*"))</f>
        <v/>
      </c>
      <c r="J376" s="1" t="str">
        <f> IF(ISBLANK(B376), "", COUNTIF(Volunteer_Import!F376, "*South Berkeley/Oakland Safeway*"))</f>
        <v/>
      </c>
      <c r="K376" s="1" t="str">
        <f> IF(ISBLANK(B376), "", COUNTIF(Volunteer_Import!F376, "*Southwest Berkeley Berkeley Bowl*"))</f>
        <v/>
      </c>
      <c r="L376" s="1" t="str">
        <f> IF(ISBLANK(B376), "", COUNTIF(Volunteer_Import!F376, "*Other (open to local stores unlisted above)*"))</f>
        <v/>
      </c>
      <c r="M376" s="19" t="str">
        <f> IF(ISBLANK(B376), "", COUNTIF(Volunteer_Import!G376, "*Monday*"))</f>
        <v/>
      </c>
      <c r="N376" s="19" t="str">
        <f> IF(ISBLANK(B376), "", COUNTIF(Volunteer_Import!G376, "*Tuesday*"))</f>
        <v/>
      </c>
      <c r="O376" s="19" t="str">
        <f> IF(ISBLANK(B376), "", COUNTIF(Volunteer_Import!G376, "*Wednesday*"))</f>
        <v/>
      </c>
      <c r="P376" s="19" t="str">
        <f> IF(ISBLANK(B376), "", COUNTIF(Volunteer_Import!G376, "*Thursday*"))</f>
        <v/>
      </c>
      <c r="Q376" s="19" t="str">
        <f> IF(ISBLANK(B376), "", COUNTIF(Volunteer_Import!G376, "*Friday*"))</f>
        <v/>
      </c>
      <c r="R376" s="19" t="str">
        <f> IF(ISBLANK(B376), "", COUNTIF(Volunteer_Import!G376, "*Saturday*"))</f>
        <v/>
      </c>
      <c r="S376" s="19" t="str">
        <f> IF(ISBLANK(B376), "", COUNTIF(Volunteer_Import!G376, "*Sunday*"))</f>
        <v/>
      </c>
      <c r="T376" s="1" t="str">
        <f> IF(ISBLANK(B376), "", COUNTIF(Volunteer_Import!H376, "*6am - 8am*"))</f>
        <v/>
      </c>
      <c r="U376" s="19" t="str">
        <f> IF(ISBLANK(B376), "", COUNTIF(Volunteer_Import!H376, "*8am - 12pm*"))</f>
        <v/>
      </c>
      <c r="V376" s="19" t="str">
        <f> IF(ISBLANK(B376), "", COUNTIF(Volunteer_Import!H376, "*12pm - 3pm*"))</f>
        <v/>
      </c>
      <c r="W376" s="19" t="str">
        <f> IF(ISBLANK(B376), "", COUNTIF(Volunteer_Import!H376, "*3pm - 6pm*"))</f>
        <v/>
      </c>
      <c r="X376" s="19" t="str">
        <f> IF(ISBLANK(B376), "", COUNTIF(Volunteer_Import!H376, "*6pm - 9pm*"))</f>
        <v/>
      </c>
      <c r="Y376" s="19" t="str">
        <f> IF(ISBLANK(B376), "", COUNTIF(Volunteer_Import!H376, "*9pm - 11pm*"))</f>
        <v/>
      </c>
    </row>
    <row r="377">
      <c r="A377" s="1" t="str">
        <f t="array" ref="A377">IF(ISBLANK(B377), "", concatenate("V", ROW()))</f>
        <v/>
      </c>
      <c r="B377" s="1" t="str">
        <f>IFERROR(__xludf.DUMMYFUNCTION(" QUERY(Volunteer_Import!A377:H377, ""Select B"")"),"")</f>
        <v/>
      </c>
      <c r="C377" s="1" t="str">
        <f>IFERROR(__xludf.DUMMYFUNCTION(" IF(ISBLANK(B377), """", QUERY(Volunteer_Import!B377:I377, ""Select C""))"),"")</f>
        <v/>
      </c>
      <c r="D377" s="1" t="str">
        <f>IFERROR(__xludf.DUMMYFUNCTION(" IF(ISBLANK(B377), """", QUERY(Volunteer_Import!B377:I377, ""Select D""))"),"")</f>
        <v/>
      </c>
      <c r="E377" s="1" t="str">
        <f>IFERROR(__xludf.DUMMYFUNCTION(" IF(ISBLANK(B377), """", QUERY(Volunteer_Import!B377:I377, ""Select E""))"),"")</f>
        <v/>
      </c>
      <c r="F377" s="9" t="str">
        <f> IF(ISBLANK(B377), "", COUNTIF(Volunteer_Import!F377, "*Central Berkeley Trader Joe’s*"))</f>
        <v/>
      </c>
      <c r="G377" s="1" t="str">
        <f> IF(ISBLANK(B377), "", COUNTIF(Volunteer_Import!F377, "*North Berkeley Safeway*"))</f>
        <v/>
      </c>
      <c r="H377" s="1" t="str">
        <f> IF(ISBLANK(B377), "", COUNTIF(Volunteer_Import!F377, "*North Berkeley Trader Joe’s*"))</f>
        <v/>
      </c>
      <c r="I377" s="9" t="str">
        <f> IF(ISBLANK(B377), "", COUNTIF(Volunteer_Import!F377, "*South Berkeley Berkeley Bowl*"))</f>
        <v/>
      </c>
      <c r="J377" s="1" t="str">
        <f> IF(ISBLANK(B377), "", COUNTIF(Volunteer_Import!F377, "*South Berkeley/Oakland Safeway*"))</f>
        <v/>
      </c>
      <c r="K377" s="1" t="str">
        <f> IF(ISBLANK(B377), "", COUNTIF(Volunteer_Import!F377, "*Southwest Berkeley Berkeley Bowl*"))</f>
        <v/>
      </c>
      <c r="L377" s="1" t="str">
        <f> IF(ISBLANK(B377), "", COUNTIF(Volunteer_Import!F377, "*Other (open to local stores unlisted above)*"))</f>
        <v/>
      </c>
      <c r="M377" s="19" t="str">
        <f> IF(ISBLANK(B377), "", COUNTIF(Volunteer_Import!G377, "*Monday*"))</f>
        <v/>
      </c>
      <c r="N377" s="19" t="str">
        <f> IF(ISBLANK(B377), "", COUNTIF(Volunteer_Import!G377, "*Tuesday*"))</f>
        <v/>
      </c>
      <c r="O377" s="19" t="str">
        <f> IF(ISBLANK(B377), "", COUNTIF(Volunteer_Import!G377, "*Wednesday*"))</f>
        <v/>
      </c>
      <c r="P377" s="19" t="str">
        <f> IF(ISBLANK(B377), "", COUNTIF(Volunteer_Import!G377, "*Thursday*"))</f>
        <v/>
      </c>
      <c r="Q377" s="19" t="str">
        <f> IF(ISBLANK(B377), "", COUNTIF(Volunteer_Import!G377, "*Friday*"))</f>
        <v/>
      </c>
      <c r="R377" s="19" t="str">
        <f> IF(ISBLANK(B377), "", COUNTIF(Volunteer_Import!G377, "*Saturday*"))</f>
        <v/>
      </c>
      <c r="S377" s="19" t="str">
        <f> IF(ISBLANK(B377), "", COUNTIF(Volunteer_Import!G377, "*Sunday*"))</f>
        <v/>
      </c>
      <c r="T377" s="1" t="str">
        <f> IF(ISBLANK(B377), "", COUNTIF(Volunteer_Import!H377, "*6am - 8am*"))</f>
        <v/>
      </c>
      <c r="U377" s="19" t="str">
        <f> IF(ISBLANK(B377), "", COUNTIF(Volunteer_Import!H377, "*8am - 12pm*"))</f>
        <v/>
      </c>
      <c r="V377" s="19" t="str">
        <f> IF(ISBLANK(B377), "", COUNTIF(Volunteer_Import!H377, "*12pm - 3pm*"))</f>
        <v/>
      </c>
      <c r="W377" s="19" t="str">
        <f> IF(ISBLANK(B377), "", COUNTIF(Volunteer_Import!H377, "*3pm - 6pm*"))</f>
        <v/>
      </c>
      <c r="X377" s="19" t="str">
        <f> IF(ISBLANK(B377), "", COUNTIF(Volunteer_Import!H377, "*6pm - 9pm*"))</f>
        <v/>
      </c>
      <c r="Y377" s="19" t="str">
        <f> IF(ISBLANK(B377), "", COUNTIF(Volunteer_Import!H377, "*9pm - 11pm*"))</f>
        <v/>
      </c>
    </row>
    <row r="378">
      <c r="A378" s="1" t="str">
        <f t="array" ref="A378">IF(ISBLANK(B378), "", concatenate("V", ROW()))</f>
        <v/>
      </c>
      <c r="B378" s="1" t="str">
        <f>IFERROR(__xludf.DUMMYFUNCTION(" QUERY(Volunteer_Import!A378:H378, ""Select B"")"),"")</f>
        <v/>
      </c>
      <c r="C378" s="1" t="str">
        <f>IFERROR(__xludf.DUMMYFUNCTION(" IF(ISBLANK(B378), """", QUERY(Volunteer_Import!B378:I378, ""Select C""))"),"")</f>
        <v/>
      </c>
      <c r="D378" s="1" t="str">
        <f>IFERROR(__xludf.DUMMYFUNCTION(" IF(ISBLANK(B378), """", QUERY(Volunteer_Import!B378:I378, ""Select D""))"),"")</f>
        <v/>
      </c>
      <c r="E378" s="1" t="str">
        <f>IFERROR(__xludf.DUMMYFUNCTION(" IF(ISBLANK(B378), """", QUERY(Volunteer_Import!B378:I378, ""Select E""))"),"")</f>
        <v/>
      </c>
      <c r="F378" s="9" t="str">
        <f> IF(ISBLANK(B378), "", COUNTIF(Volunteer_Import!F378, "*Central Berkeley Trader Joe’s*"))</f>
        <v/>
      </c>
      <c r="G378" s="1" t="str">
        <f> IF(ISBLANK(B378), "", COUNTIF(Volunteer_Import!F378, "*North Berkeley Safeway*"))</f>
        <v/>
      </c>
      <c r="H378" s="1" t="str">
        <f> IF(ISBLANK(B378), "", COUNTIF(Volunteer_Import!F378, "*North Berkeley Trader Joe’s*"))</f>
        <v/>
      </c>
      <c r="I378" s="9" t="str">
        <f> IF(ISBLANK(B378), "", COUNTIF(Volunteer_Import!F378, "*South Berkeley Berkeley Bowl*"))</f>
        <v/>
      </c>
      <c r="J378" s="1" t="str">
        <f> IF(ISBLANK(B378), "", COUNTIF(Volunteer_Import!F378, "*South Berkeley/Oakland Safeway*"))</f>
        <v/>
      </c>
      <c r="K378" s="1" t="str">
        <f> IF(ISBLANK(B378), "", COUNTIF(Volunteer_Import!F378, "*Southwest Berkeley Berkeley Bowl*"))</f>
        <v/>
      </c>
      <c r="L378" s="1" t="str">
        <f> IF(ISBLANK(B378), "", COUNTIF(Volunteer_Import!F378, "*Other (open to local stores unlisted above)*"))</f>
        <v/>
      </c>
      <c r="M378" s="19" t="str">
        <f> IF(ISBLANK(B378), "", COUNTIF(Volunteer_Import!G378, "*Monday*"))</f>
        <v/>
      </c>
      <c r="N378" s="19" t="str">
        <f> IF(ISBLANK(B378), "", COUNTIF(Volunteer_Import!G378, "*Tuesday*"))</f>
        <v/>
      </c>
      <c r="O378" s="19" t="str">
        <f> IF(ISBLANK(B378), "", COUNTIF(Volunteer_Import!G378, "*Wednesday*"))</f>
        <v/>
      </c>
      <c r="P378" s="19" t="str">
        <f> IF(ISBLANK(B378), "", COUNTIF(Volunteer_Import!G378, "*Thursday*"))</f>
        <v/>
      </c>
      <c r="Q378" s="19" t="str">
        <f> IF(ISBLANK(B378), "", COUNTIF(Volunteer_Import!G378, "*Friday*"))</f>
        <v/>
      </c>
      <c r="R378" s="19" t="str">
        <f> IF(ISBLANK(B378), "", COUNTIF(Volunteer_Import!G378, "*Saturday*"))</f>
        <v/>
      </c>
      <c r="S378" s="19" t="str">
        <f> IF(ISBLANK(B378), "", COUNTIF(Volunteer_Import!G378, "*Sunday*"))</f>
        <v/>
      </c>
      <c r="T378" s="1" t="str">
        <f> IF(ISBLANK(B378), "", COUNTIF(Volunteer_Import!H378, "*6am - 8am*"))</f>
        <v/>
      </c>
      <c r="U378" s="19" t="str">
        <f> IF(ISBLANK(B378), "", COUNTIF(Volunteer_Import!H378, "*8am - 12pm*"))</f>
        <v/>
      </c>
      <c r="V378" s="19" t="str">
        <f> IF(ISBLANK(B378), "", COUNTIF(Volunteer_Import!H378, "*12pm - 3pm*"))</f>
        <v/>
      </c>
      <c r="W378" s="19" t="str">
        <f> IF(ISBLANK(B378), "", COUNTIF(Volunteer_Import!H378, "*3pm - 6pm*"))</f>
        <v/>
      </c>
      <c r="X378" s="19" t="str">
        <f> IF(ISBLANK(B378), "", COUNTIF(Volunteer_Import!H378, "*6pm - 9pm*"))</f>
        <v/>
      </c>
      <c r="Y378" s="19" t="str">
        <f> IF(ISBLANK(B378), "", COUNTIF(Volunteer_Import!H378, "*9pm - 11pm*"))</f>
        <v/>
      </c>
    </row>
    <row r="379">
      <c r="A379" s="1" t="str">
        <f t="array" ref="A379">IF(ISBLANK(B379), "", concatenate("V", ROW()))</f>
        <v/>
      </c>
      <c r="B379" s="1" t="str">
        <f>IFERROR(__xludf.DUMMYFUNCTION(" QUERY(Volunteer_Import!A379:H379, ""Select B"")"),"")</f>
        <v/>
      </c>
      <c r="C379" s="1" t="str">
        <f>IFERROR(__xludf.DUMMYFUNCTION(" IF(ISBLANK(B379), """", QUERY(Volunteer_Import!B379:I379, ""Select C""))"),"")</f>
        <v/>
      </c>
      <c r="D379" s="1" t="str">
        <f>IFERROR(__xludf.DUMMYFUNCTION(" IF(ISBLANK(B379), """", QUERY(Volunteer_Import!B379:I379, ""Select D""))"),"")</f>
        <v/>
      </c>
      <c r="E379" s="1" t="str">
        <f>IFERROR(__xludf.DUMMYFUNCTION(" IF(ISBLANK(B379), """", QUERY(Volunteer_Import!B379:I379, ""Select E""))"),"")</f>
        <v/>
      </c>
      <c r="F379" s="9" t="str">
        <f> IF(ISBLANK(B379), "", COUNTIF(Volunteer_Import!F379, "*Central Berkeley Trader Joe’s*"))</f>
        <v/>
      </c>
      <c r="G379" s="1" t="str">
        <f> IF(ISBLANK(B379), "", COUNTIF(Volunteer_Import!F379, "*North Berkeley Safeway*"))</f>
        <v/>
      </c>
      <c r="H379" s="1" t="str">
        <f> IF(ISBLANK(B379), "", COUNTIF(Volunteer_Import!F379, "*North Berkeley Trader Joe’s*"))</f>
        <v/>
      </c>
      <c r="I379" s="9" t="str">
        <f> IF(ISBLANK(B379), "", COUNTIF(Volunteer_Import!F379, "*South Berkeley Berkeley Bowl*"))</f>
        <v/>
      </c>
      <c r="J379" s="1" t="str">
        <f> IF(ISBLANK(B379), "", COUNTIF(Volunteer_Import!F379, "*South Berkeley/Oakland Safeway*"))</f>
        <v/>
      </c>
      <c r="K379" s="1" t="str">
        <f> IF(ISBLANK(B379), "", COUNTIF(Volunteer_Import!F379, "*Southwest Berkeley Berkeley Bowl*"))</f>
        <v/>
      </c>
      <c r="L379" s="1" t="str">
        <f> IF(ISBLANK(B379), "", COUNTIF(Volunteer_Import!F379, "*Other (open to local stores unlisted above)*"))</f>
        <v/>
      </c>
      <c r="M379" s="19" t="str">
        <f> IF(ISBLANK(B379), "", COUNTIF(Volunteer_Import!G379, "*Monday*"))</f>
        <v/>
      </c>
      <c r="N379" s="19" t="str">
        <f> IF(ISBLANK(B379), "", COUNTIF(Volunteer_Import!G379, "*Tuesday*"))</f>
        <v/>
      </c>
      <c r="O379" s="19" t="str">
        <f> IF(ISBLANK(B379), "", COUNTIF(Volunteer_Import!G379, "*Wednesday*"))</f>
        <v/>
      </c>
      <c r="P379" s="19" t="str">
        <f> IF(ISBLANK(B379), "", COUNTIF(Volunteer_Import!G379, "*Thursday*"))</f>
        <v/>
      </c>
      <c r="Q379" s="19" t="str">
        <f> IF(ISBLANK(B379), "", COUNTIF(Volunteer_Import!G379, "*Friday*"))</f>
        <v/>
      </c>
      <c r="R379" s="19" t="str">
        <f> IF(ISBLANK(B379), "", COUNTIF(Volunteer_Import!G379, "*Saturday*"))</f>
        <v/>
      </c>
      <c r="S379" s="19" t="str">
        <f> IF(ISBLANK(B379), "", COUNTIF(Volunteer_Import!G379, "*Sunday*"))</f>
        <v/>
      </c>
      <c r="T379" s="1" t="str">
        <f> IF(ISBLANK(B379), "", COUNTIF(Volunteer_Import!H379, "*6am - 8am*"))</f>
        <v/>
      </c>
      <c r="U379" s="19" t="str">
        <f> IF(ISBLANK(B379), "", COUNTIF(Volunteer_Import!H379, "*8am - 12pm*"))</f>
        <v/>
      </c>
      <c r="V379" s="19" t="str">
        <f> IF(ISBLANK(B379), "", COUNTIF(Volunteer_Import!H379, "*12pm - 3pm*"))</f>
        <v/>
      </c>
      <c r="W379" s="19" t="str">
        <f> IF(ISBLANK(B379), "", COUNTIF(Volunteer_Import!H379, "*3pm - 6pm*"))</f>
        <v/>
      </c>
      <c r="X379" s="19" t="str">
        <f> IF(ISBLANK(B379), "", COUNTIF(Volunteer_Import!H379, "*6pm - 9pm*"))</f>
        <v/>
      </c>
      <c r="Y379" s="19" t="str">
        <f> IF(ISBLANK(B379), "", COUNTIF(Volunteer_Import!H379, "*9pm - 11pm*"))</f>
        <v/>
      </c>
    </row>
    <row r="380">
      <c r="A380" s="1" t="str">
        <f t="array" ref="A380">IF(ISBLANK(B380), "", concatenate("V", ROW()))</f>
        <v/>
      </c>
      <c r="B380" s="1" t="str">
        <f>IFERROR(__xludf.DUMMYFUNCTION(" QUERY(Volunteer_Import!A380:H380, ""Select B"")"),"")</f>
        <v/>
      </c>
      <c r="C380" s="1" t="str">
        <f>IFERROR(__xludf.DUMMYFUNCTION(" IF(ISBLANK(B380), """", QUERY(Volunteer_Import!B380:I380, ""Select C""))"),"")</f>
        <v/>
      </c>
      <c r="D380" s="1" t="str">
        <f>IFERROR(__xludf.DUMMYFUNCTION(" IF(ISBLANK(B380), """", QUERY(Volunteer_Import!B380:I380, ""Select D""))"),"")</f>
        <v/>
      </c>
      <c r="E380" s="1" t="str">
        <f>IFERROR(__xludf.DUMMYFUNCTION(" IF(ISBLANK(B380), """", QUERY(Volunteer_Import!B380:I380, ""Select E""))"),"")</f>
        <v/>
      </c>
      <c r="F380" s="9" t="str">
        <f> IF(ISBLANK(B380), "", COUNTIF(Volunteer_Import!F380, "*Central Berkeley Trader Joe’s*"))</f>
        <v/>
      </c>
      <c r="G380" s="1" t="str">
        <f> IF(ISBLANK(B380), "", COUNTIF(Volunteer_Import!F380, "*North Berkeley Safeway*"))</f>
        <v/>
      </c>
      <c r="H380" s="1" t="str">
        <f> IF(ISBLANK(B380), "", COUNTIF(Volunteer_Import!F380, "*North Berkeley Trader Joe’s*"))</f>
        <v/>
      </c>
      <c r="I380" s="9" t="str">
        <f> IF(ISBLANK(B380), "", COUNTIF(Volunteer_Import!F380, "*South Berkeley Berkeley Bowl*"))</f>
        <v/>
      </c>
      <c r="J380" s="1" t="str">
        <f> IF(ISBLANK(B380), "", COUNTIF(Volunteer_Import!F380, "*South Berkeley/Oakland Safeway*"))</f>
        <v/>
      </c>
      <c r="K380" s="1" t="str">
        <f> IF(ISBLANK(B380), "", COUNTIF(Volunteer_Import!F380, "*Southwest Berkeley Berkeley Bowl*"))</f>
        <v/>
      </c>
      <c r="L380" s="1" t="str">
        <f> IF(ISBLANK(B380), "", COUNTIF(Volunteer_Import!F380, "*Other (open to local stores unlisted above)*"))</f>
        <v/>
      </c>
      <c r="M380" s="19" t="str">
        <f> IF(ISBLANK(B380), "", COUNTIF(Volunteer_Import!G380, "*Monday*"))</f>
        <v/>
      </c>
      <c r="N380" s="19" t="str">
        <f> IF(ISBLANK(B380), "", COUNTIF(Volunteer_Import!G380, "*Tuesday*"))</f>
        <v/>
      </c>
      <c r="O380" s="19" t="str">
        <f> IF(ISBLANK(B380), "", COUNTIF(Volunteer_Import!G380, "*Wednesday*"))</f>
        <v/>
      </c>
      <c r="P380" s="19" t="str">
        <f> IF(ISBLANK(B380), "", COUNTIF(Volunteer_Import!G380, "*Thursday*"))</f>
        <v/>
      </c>
      <c r="Q380" s="19" t="str">
        <f> IF(ISBLANK(B380), "", COUNTIF(Volunteer_Import!G380, "*Friday*"))</f>
        <v/>
      </c>
      <c r="R380" s="19" t="str">
        <f> IF(ISBLANK(B380), "", COUNTIF(Volunteer_Import!G380, "*Saturday*"))</f>
        <v/>
      </c>
      <c r="S380" s="19" t="str">
        <f> IF(ISBLANK(B380), "", COUNTIF(Volunteer_Import!G380, "*Sunday*"))</f>
        <v/>
      </c>
      <c r="T380" s="1" t="str">
        <f> IF(ISBLANK(B380), "", COUNTIF(Volunteer_Import!H380, "*6am - 8am*"))</f>
        <v/>
      </c>
      <c r="U380" s="19" t="str">
        <f> IF(ISBLANK(B380), "", COUNTIF(Volunteer_Import!H380, "*8am - 12pm*"))</f>
        <v/>
      </c>
      <c r="V380" s="19" t="str">
        <f> IF(ISBLANK(B380), "", COUNTIF(Volunteer_Import!H380, "*12pm - 3pm*"))</f>
        <v/>
      </c>
      <c r="W380" s="19" t="str">
        <f> IF(ISBLANK(B380), "", COUNTIF(Volunteer_Import!H380, "*3pm - 6pm*"))</f>
        <v/>
      </c>
      <c r="X380" s="19" t="str">
        <f> IF(ISBLANK(B380), "", COUNTIF(Volunteer_Import!H380, "*6pm - 9pm*"))</f>
        <v/>
      </c>
      <c r="Y380" s="19" t="str">
        <f> IF(ISBLANK(B380), "", COUNTIF(Volunteer_Import!H380, "*9pm - 11pm*"))</f>
        <v/>
      </c>
    </row>
    <row r="381">
      <c r="A381" s="1" t="str">
        <f t="array" ref="A381">IF(ISBLANK(B381), "", concatenate("V", ROW()))</f>
        <v/>
      </c>
      <c r="B381" s="1" t="str">
        <f>IFERROR(__xludf.DUMMYFUNCTION(" QUERY(Volunteer_Import!A381:H381, ""Select B"")"),"")</f>
        <v/>
      </c>
      <c r="C381" s="1" t="str">
        <f>IFERROR(__xludf.DUMMYFUNCTION(" IF(ISBLANK(B381), """", QUERY(Volunteer_Import!B381:I381, ""Select C""))"),"")</f>
        <v/>
      </c>
      <c r="D381" s="1" t="str">
        <f>IFERROR(__xludf.DUMMYFUNCTION(" IF(ISBLANK(B381), """", QUERY(Volunteer_Import!B381:I381, ""Select D""))"),"")</f>
        <v/>
      </c>
      <c r="E381" s="1" t="str">
        <f>IFERROR(__xludf.DUMMYFUNCTION(" IF(ISBLANK(B381), """", QUERY(Volunteer_Import!B381:I381, ""Select E""))"),"")</f>
        <v/>
      </c>
      <c r="F381" s="9" t="str">
        <f> IF(ISBLANK(B381), "", COUNTIF(Volunteer_Import!F381, "*Central Berkeley Trader Joe’s*"))</f>
        <v/>
      </c>
      <c r="G381" s="1" t="str">
        <f> IF(ISBLANK(B381), "", COUNTIF(Volunteer_Import!F381, "*North Berkeley Safeway*"))</f>
        <v/>
      </c>
      <c r="H381" s="1" t="str">
        <f> IF(ISBLANK(B381), "", COUNTIF(Volunteer_Import!F381, "*North Berkeley Trader Joe’s*"))</f>
        <v/>
      </c>
      <c r="I381" s="9" t="str">
        <f> IF(ISBLANK(B381), "", COUNTIF(Volunteer_Import!F381, "*South Berkeley Berkeley Bowl*"))</f>
        <v/>
      </c>
      <c r="J381" s="1" t="str">
        <f> IF(ISBLANK(B381), "", COUNTIF(Volunteer_Import!F381, "*South Berkeley/Oakland Safeway*"))</f>
        <v/>
      </c>
      <c r="K381" s="1" t="str">
        <f> IF(ISBLANK(B381), "", COUNTIF(Volunteer_Import!F381, "*Southwest Berkeley Berkeley Bowl*"))</f>
        <v/>
      </c>
      <c r="L381" s="1" t="str">
        <f> IF(ISBLANK(B381), "", COUNTIF(Volunteer_Import!F381, "*Other (open to local stores unlisted above)*"))</f>
        <v/>
      </c>
      <c r="M381" s="19" t="str">
        <f> IF(ISBLANK(B381), "", COUNTIF(Volunteer_Import!G381, "*Monday*"))</f>
        <v/>
      </c>
      <c r="N381" s="19" t="str">
        <f> IF(ISBLANK(B381), "", COUNTIF(Volunteer_Import!G381, "*Tuesday*"))</f>
        <v/>
      </c>
      <c r="O381" s="19" t="str">
        <f> IF(ISBLANK(B381), "", COUNTIF(Volunteer_Import!G381, "*Wednesday*"))</f>
        <v/>
      </c>
      <c r="P381" s="19" t="str">
        <f> IF(ISBLANK(B381), "", COUNTIF(Volunteer_Import!G381, "*Thursday*"))</f>
        <v/>
      </c>
      <c r="Q381" s="19" t="str">
        <f> IF(ISBLANK(B381), "", COUNTIF(Volunteer_Import!G381, "*Friday*"))</f>
        <v/>
      </c>
      <c r="R381" s="19" t="str">
        <f> IF(ISBLANK(B381), "", COUNTIF(Volunteer_Import!G381, "*Saturday*"))</f>
        <v/>
      </c>
      <c r="S381" s="19" t="str">
        <f> IF(ISBLANK(B381), "", COUNTIF(Volunteer_Import!G381, "*Sunday*"))</f>
        <v/>
      </c>
      <c r="T381" s="1" t="str">
        <f> IF(ISBLANK(B381), "", COUNTIF(Volunteer_Import!H381, "*6am - 8am*"))</f>
        <v/>
      </c>
      <c r="U381" s="19" t="str">
        <f> IF(ISBLANK(B381), "", COUNTIF(Volunteer_Import!H381, "*8am - 12pm*"))</f>
        <v/>
      </c>
      <c r="V381" s="19" t="str">
        <f> IF(ISBLANK(B381), "", COUNTIF(Volunteer_Import!H381, "*12pm - 3pm*"))</f>
        <v/>
      </c>
      <c r="W381" s="19" t="str">
        <f> IF(ISBLANK(B381), "", COUNTIF(Volunteer_Import!H381, "*3pm - 6pm*"))</f>
        <v/>
      </c>
      <c r="X381" s="19" t="str">
        <f> IF(ISBLANK(B381), "", COUNTIF(Volunteer_Import!H381, "*6pm - 9pm*"))</f>
        <v/>
      </c>
      <c r="Y381" s="19" t="str">
        <f> IF(ISBLANK(B381), "", COUNTIF(Volunteer_Import!H381, "*9pm - 11pm*"))</f>
        <v/>
      </c>
    </row>
    <row r="382">
      <c r="A382" s="1" t="str">
        <f t="array" ref="A382">IF(ISBLANK(B382), "", concatenate("V", ROW()))</f>
        <v/>
      </c>
      <c r="B382" s="1" t="str">
        <f>IFERROR(__xludf.DUMMYFUNCTION(" QUERY(Volunteer_Import!A382:H382, ""Select B"")"),"")</f>
        <v/>
      </c>
      <c r="C382" s="1" t="str">
        <f>IFERROR(__xludf.DUMMYFUNCTION(" IF(ISBLANK(B382), """", QUERY(Volunteer_Import!B382:I382, ""Select C""))"),"")</f>
        <v/>
      </c>
      <c r="D382" s="1" t="str">
        <f>IFERROR(__xludf.DUMMYFUNCTION(" IF(ISBLANK(B382), """", QUERY(Volunteer_Import!B382:I382, ""Select D""))"),"")</f>
        <v/>
      </c>
      <c r="E382" s="1" t="str">
        <f>IFERROR(__xludf.DUMMYFUNCTION(" IF(ISBLANK(B382), """", QUERY(Volunteer_Import!B382:I382, ""Select E""))"),"")</f>
        <v/>
      </c>
      <c r="F382" s="9" t="str">
        <f> IF(ISBLANK(B382), "", COUNTIF(Volunteer_Import!F382, "*Central Berkeley Trader Joe’s*"))</f>
        <v/>
      </c>
      <c r="G382" s="1" t="str">
        <f> IF(ISBLANK(B382), "", COUNTIF(Volunteer_Import!F382, "*North Berkeley Safeway*"))</f>
        <v/>
      </c>
      <c r="H382" s="1" t="str">
        <f> IF(ISBLANK(B382), "", COUNTIF(Volunteer_Import!F382, "*North Berkeley Trader Joe’s*"))</f>
        <v/>
      </c>
      <c r="I382" s="9" t="str">
        <f> IF(ISBLANK(B382), "", COUNTIF(Volunteer_Import!F382, "*South Berkeley Berkeley Bowl*"))</f>
        <v/>
      </c>
      <c r="J382" s="1" t="str">
        <f> IF(ISBLANK(B382), "", COUNTIF(Volunteer_Import!F382, "*South Berkeley/Oakland Safeway*"))</f>
        <v/>
      </c>
      <c r="K382" s="1" t="str">
        <f> IF(ISBLANK(B382), "", COUNTIF(Volunteer_Import!F382, "*Southwest Berkeley Berkeley Bowl*"))</f>
        <v/>
      </c>
      <c r="L382" s="1" t="str">
        <f> IF(ISBLANK(B382), "", COUNTIF(Volunteer_Import!F382, "*Other (open to local stores unlisted above)*"))</f>
        <v/>
      </c>
      <c r="M382" s="19" t="str">
        <f> IF(ISBLANK(B382), "", COUNTIF(Volunteer_Import!G382, "*Monday*"))</f>
        <v/>
      </c>
      <c r="N382" s="19" t="str">
        <f> IF(ISBLANK(B382), "", COUNTIF(Volunteer_Import!G382, "*Tuesday*"))</f>
        <v/>
      </c>
      <c r="O382" s="19" t="str">
        <f> IF(ISBLANK(B382), "", COUNTIF(Volunteer_Import!G382, "*Wednesday*"))</f>
        <v/>
      </c>
      <c r="P382" s="19" t="str">
        <f> IF(ISBLANK(B382), "", COUNTIF(Volunteer_Import!G382, "*Thursday*"))</f>
        <v/>
      </c>
      <c r="Q382" s="19" t="str">
        <f> IF(ISBLANK(B382), "", COUNTIF(Volunteer_Import!G382, "*Friday*"))</f>
        <v/>
      </c>
      <c r="R382" s="19" t="str">
        <f> IF(ISBLANK(B382), "", COUNTIF(Volunteer_Import!G382, "*Saturday*"))</f>
        <v/>
      </c>
      <c r="S382" s="19" t="str">
        <f> IF(ISBLANK(B382), "", COUNTIF(Volunteer_Import!G382, "*Sunday*"))</f>
        <v/>
      </c>
      <c r="T382" s="1" t="str">
        <f> IF(ISBLANK(B382), "", COUNTIF(Volunteer_Import!H382, "*6am - 8am*"))</f>
        <v/>
      </c>
      <c r="U382" s="19" t="str">
        <f> IF(ISBLANK(B382), "", COUNTIF(Volunteer_Import!H382, "*8am - 12pm*"))</f>
        <v/>
      </c>
      <c r="V382" s="19" t="str">
        <f> IF(ISBLANK(B382), "", COUNTIF(Volunteer_Import!H382, "*12pm - 3pm*"))</f>
        <v/>
      </c>
      <c r="W382" s="19" t="str">
        <f> IF(ISBLANK(B382), "", COUNTIF(Volunteer_Import!H382, "*3pm - 6pm*"))</f>
        <v/>
      </c>
      <c r="X382" s="19" t="str">
        <f> IF(ISBLANK(B382), "", COUNTIF(Volunteer_Import!H382, "*6pm - 9pm*"))</f>
        <v/>
      </c>
      <c r="Y382" s="19" t="str">
        <f> IF(ISBLANK(B382), "", COUNTIF(Volunteer_Import!H382, "*9pm - 11pm*"))</f>
        <v/>
      </c>
    </row>
    <row r="383">
      <c r="A383" s="1" t="str">
        <f t="array" ref="A383">IF(ISBLANK(B383), "", concatenate("V", ROW()))</f>
        <v/>
      </c>
      <c r="B383" s="1" t="str">
        <f>IFERROR(__xludf.DUMMYFUNCTION(" QUERY(Volunteer_Import!A383:H383, ""Select B"")"),"")</f>
        <v/>
      </c>
      <c r="C383" s="1" t="str">
        <f>IFERROR(__xludf.DUMMYFUNCTION(" IF(ISBLANK(B383), """", QUERY(Volunteer_Import!B383:I383, ""Select C""))"),"")</f>
        <v/>
      </c>
      <c r="D383" s="1" t="str">
        <f>IFERROR(__xludf.DUMMYFUNCTION(" IF(ISBLANK(B383), """", QUERY(Volunteer_Import!B383:I383, ""Select D""))"),"")</f>
        <v/>
      </c>
      <c r="E383" s="1" t="str">
        <f>IFERROR(__xludf.DUMMYFUNCTION(" IF(ISBLANK(B383), """", QUERY(Volunteer_Import!B383:I383, ""Select E""))"),"")</f>
        <v/>
      </c>
      <c r="F383" s="9" t="str">
        <f> IF(ISBLANK(B383), "", COUNTIF(Volunteer_Import!F383, "*Central Berkeley Trader Joe’s*"))</f>
        <v/>
      </c>
      <c r="G383" s="1" t="str">
        <f> IF(ISBLANK(B383), "", COUNTIF(Volunteer_Import!F383, "*North Berkeley Safeway*"))</f>
        <v/>
      </c>
      <c r="H383" s="1" t="str">
        <f> IF(ISBLANK(B383), "", COUNTIF(Volunteer_Import!F383, "*North Berkeley Trader Joe’s*"))</f>
        <v/>
      </c>
      <c r="I383" s="9" t="str">
        <f> IF(ISBLANK(B383), "", COUNTIF(Volunteer_Import!F383, "*South Berkeley Berkeley Bowl*"))</f>
        <v/>
      </c>
      <c r="J383" s="1" t="str">
        <f> IF(ISBLANK(B383), "", COUNTIF(Volunteer_Import!F383, "*South Berkeley/Oakland Safeway*"))</f>
        <v/>
      </c>
      <c r="K383" s="1" t="str">
        <f> IF(ISBLANK(B383), "", COUNTIF(Volunteer_Import!F383, "*Southwest Berkeley Berkeley Bowl*"))</f>
        <v/>
      </c>
      <c r="L383" s="1" t="str">
        <f> IF(ISBLANK(B383), "", COUNTIF(Volunteer_Import!F383, "*Other (open to local stores unlisted above)*"))</f>
        <v/>
      </c>
      <c r="M383" s="19" t="str">
        <f> IF(ISBLANK(B383), "", COUNTIF(Volunteer_Import!G383, "*Monday*"))</f>
        <v/>
      </c>
      <c r="N383" s="19" t="str">
        <f> IF(ISBLANK(B383), "", COUNTIF(Volunteer_Import!G383, "*Tuesday*"))</f>
        <v/>
      </c>
      <c r="O383" s="19" t="str">
        <f> IF(ISBLANK(B383), "", COUNTIF(Volunteer_Import!G383, "*Wednesday*"))</f>
        <v/>
      </c>
      <c r="P383" s="19" t="str">
        <f> IF(ISBLANK(B383), "", COUNTIF(Volunteer_Import!G383, "*Thursday*"))</f>
        <v/>
      </c>
      <c r="Q383" s="19" t="str">
        <f> IF(ISBLANK(B383), "", COUNTIF(Volunteer_Import!G383, "*Friday*"))</f>
        <v/>
      </c>
      <c r="R383" s="19" t="str">
        <f> IF(ISBLANK(B383), "", COUNTIF(Volunteer_Import!G383, "*Saturday*"))</f>
        <v/>
      </c>
      <c r="S383" s="19" t="str">
        <f> IF(ISBLANK(B383), "", COUNTIF(Volunteer_Import!G383, "*Sunday*"))</f>
        <v/>
      </c>
      <c r="T383" s="1" t="str">
        <f> IF(ISBLANK(B383), "", COUNTIF(Volunteer_Import!H383, "*6am - 8am*"))</f>
        <v/>
      </c>
      <c r="U383" s="19" t="str">
        <f> IF(ISBLANK(B383), "", COUNTIF(Volunteer_Import!H383, "*8am - 12pm*"))</f>
        <v/>
      </c>
      <c r="V383" s="19" t="str">
        <f> IF(ISBLANK(B383), "", COUNTIF(Volunteer_Import!H383, "*12pm - 3pm*"))</f>
        <v/>
      </c>
      <c r="W383" s="19" t="str">
        <f> IF(ISBLANK(B383), "", COUNTIF(Volunteer_Import!H383, "*3pm - 6pm*"))</f>
        <v/>
      </c>
      <c r="X383" s="19" t="str">
        <f> IF(ISBLANK(B383), "", COUNTIF(Volunteer_Import!H383, "*6pm - 9pm*"))</f>
        <v/>
      </c>
      <c r="Y383" s="19" t="str">
        <f> IF(ISBLANK(B383), "", COUNTIF(Volunteer_Import!H383, "*9pm - 11pm*"))</f>
        <v/>
      </c>
    </row>
    <row r="384">
      <c r="A384" s="1" t="str">
        <f t="array" ref="A384">IF(ISBLANK(B384), "", concatenate("V", ROW()))</f>
        <v/>
      </c>
      <c r="B384" s="1" t="str">
        <f>IFERROR(__xludf.DUMMYFUNCTION(" QUERY(Volunteer_Import!A384:H384, ""Select B"")"),"")</f>
        <v/>
      </c>
      <c r="C384" s="1" t="str">
        <f>IFERROR(__xludf.DUMMYFUNCTION(" IF(ISBLANK(B384), """", QUERY(Volunteer_Import!B384:I384, ""Select C""))"),"")</f>
        <v/>
      </c>
      <c r="D384" s="1" t="str">
        <f>IFERROR(__xludf.DUMMYFUNCTION(" IF(ISBLANK(B384), """", QUERY(Volunteer_Import!B384:I384, ""Select D""))"),"")</f>
        <v/>
      </c>
      <c r="E384" s="1" t="str">
        <f>IFERROR(__xludf.DUMMYFUNCTION(" IF(ISBLANK(B384), """", QUERY(Volunteer_Import!B384:I384, ""Select E""))"),"")</f>
        <v/>
      </c>
      <c r="F384" s="9" t="str">
        <f> IF(ISBLANK(B384), "", COUNTIF(Volunteer_Import!F384, "*Central Berkeley Trader Joe’s*"))</f>
        <v/>
      </c>
      <c r="G384" s="1" t="str">
        <f> IF(ISBLANK(B384), "", COUNTIF(Volunteer_Import!F384, "*North Berkeley Safeway*"))</f>
        <v/>
      </c>
      <c r="H384" s="1" t="str">
        <f> IF(ISBLANK(B384), "", COUNTIF(Volunteer_Import!F384, "*North Berkeley Trader Joe’s*"))</f>
        <v/>
      </c>
      <c r="I384" s="9" t="str">
        <f> IF(ISBLANK(B384), "", COUNTIF(Volunteer_Import!F384, "*South Berkeley Berkeley Bowl*"))</f>
        <v/>
      </c>
      <c r="J384" s="1" t="str">
        <f> IF(ISBLANK(B384), "", COUNTIF(Volunteer_Import!F384, "*South Berkeley/Oakland Safeway*"))</f>
        <v/>
      </c>
      <c r="K384" s="1" t="str">
        <f> IF(ISBLANK(B384), "", COUNTIF(Volunteer_Import!F384, "*Southwest Berkeley Berkeley Bowl*"))</f>
        <v/>
      </c>
      <c r="L384" s="1" t="str">
        <f> IF(ISBLANK(B384), "", COUNTIF(Volunteer_Import!F384, "*Other (open to local stores unlisted above)*"))</f>
        <v/>
      </c>
      <c r="M384" s="19" t="str">
        <f> IF(ISBLANK(B384), "", COUNTIF(Volunteer_Import!G384, "*Monday*"))</f>
        <v/>
      </c>
      <c r="N384" s="19" t="str">
        <f> IF(ISBLANK(B384), "", COUNTIF(Volunteer_Import!G384, "*Tuesday*"))</f>
        <v/>
      </c>
      <c r="O384" s="19" t="str">
        <f> IF(ISBLANK(B384), "", COUNTIF(Volunteer_Import!G384, "*Wednesday*"))</f>
        <v/>
      </c>
      <c r="P384" s="19" t="str">
        <f> IF(ISBLANK(B384), "", COUNTIF(Volunteer_Import!G384, "*Thursday*"))</f>
        <v/>
      </c>
      <c r="Q384" s="19" t="str">
        <f> IF(ISBLANK(B384), "", COUNTIF(Volunteer_Import!G384, "*Friday*"))</f>
        <v/>
      </c>
      <c r="R384" s="19" t="str">
        <f> IF(ISBLANK(B384), "", COUNTIF(Volunteer_Import!G384, "*Saturday*"))</f>
        <v/>
      </c>
      <c r="S384" s="19" t="str">
        <f> IF(ISBLANK(B384), "", COUNTIF(Volunteer_Import!G384, "*Sunday*"))</f>
        <v/>
      </c>
      <c r="T384" s="1" t="str">
        <f> IF(ISBLANK(B384), "", COUNTIF(Volunteer_Import!H384, "*6am - 8am*"))</f>
        <v/>
      </c>
      <c r="U384" s="19" t="str">
        <f> IF(ISBLANK(B384), "", COUNTIF(Volunteer_Import!H384, "*8am - 12pm*"))</f>
        <v/>
      </c>
      <c r="V384" s="19" t="str">
        <f> IF(ISBLANK(B384), "", COUNTIF(Volunteer_Import!H384, "*12pm - 3pm*"))</f>
        <v/>
      </c>
      <c r="W384" s="19" t="str">
        <f> IF(ISBLANK(B384), "", COUNTIF(Volunteer_Import!H384, "*3pm - 6pm*"))</f>
        <v/>
      </c>
      <c r="X384" s="19" t="str">
        <f> IF(ISBLANK(B384), "", COUNTIF(Volunteer_Import!H384, "*6pm - 9pm*"))</f>
        <v/>
      </c>
      <c r="Y384" s="19" t="str">
        <f> IF(ISBLANK(B384), "", COUNTIF(Volunteer_Import!H384, "*9pm - 11pm*"))</f>
        <v/>
      </c>
    </row>
    <row r="385">
      <c r="A385" s="1" t="str">
        <f t="array" ref="A385">IF(ISBLANK(B385), "", concatenate("V", ROW()))</f>
        <v/>
      </c>
      <c r="B385" s="1" t="str">
        <f>IFERROR(__xludf.DUMMYFUNCTION(" QUERY(Volunteer_Import!A385:H385, ""Select B"")"),"")</f>
        <v/>
      </c>
      <c r="C385" s="1" t="str">
        <f>IFERROR(__xludf.DUMMYFUNCTION(" IF(ISBLANK(B385), """", QUERY(Volunteer_Import!B385:I385, ""Select C""))"),"")</f>
        <v/>
      </c>
      <c r="D385" s="1" t="str">
        <f>IFERROR(__xludf.DUMMYFUNCTION(" IF(ISBLANK(B385), """", QUERY(Volunteer_Import!B385:I385, ""Select D""))"),"")</f>
        <v/>
      </c>
      <c r="E385" s="1" t="str">
        <f>IFERROR(__xludf.DUMMYFUNCTION(" IF(ISBLANK(B385), """", QUERY(Volunteer_Import!B385:I385, ""Select E""))"),"")</f>
        <v/>
      </c>
      <c r="F385" s="9" t="str">
        <f> IF(ISBLANK(B385), "", COUNTIF(Volunteer_Import!F385, "*Central Berkeley Trader Joe’s*"))</f>
        <v/>
      </c>
      <c r="G385" s="1" t="str">
        <f> IF(ISBLANK(B385), "", COUNTIF(Volunteer_Import!F385, "*North Berkeley Safeway*"))</f>
        <v/>
      </c>
      <c r="H385" s="1" t="str">
        <f> IF(ISBLANK(B385), "", COUNTIF(Volunteer_Import!F385, "*North Berkeley Trader Joe’s*"))</f>
        <v/>
      </c>
      <c r="I385" s="9" t="str">
        <f> IF(ISBLANK(B385), "", COUNTIF(Volunteer_Import!F385, "*South Berkeley Berkeley Bowl*"))</f>
        <v/>
      </c>
      <c r="J385" s="1" t="str">
        <f> IF(ISBLANK(B385), "", COUNTIF(Volunteer_Import!F385, "*South Berkeley/Oakland Safeway*"))</f>
        <v/>
      </c>
      <c r="K385" s="1" t="str">
        <f> IF(ISBLANK(B385), "", COUNTIF(Volunteer_Import!F385, "*Southwest Berkeley Berkeley Bowl*"))</f>
        <v/>
      </c>
      <c r="L385" s="1" t="str">
        <f> IF(ISBLANK(B385), "", COUNTIF(Volunteer_Import!F385, "*Other (open to local stores unlisted above)*"))</f>
        <v/>
      </c>
      <c r="M385" s="19" t="str">
        <f> IF(ISBLANK(B385), "", COUNTIF(Volunteer_Import!G385, "*Monday*"))</f>
        <v/>
      </c>
      <c r="N385" s="19" t="str">
        <f> IF(ISBLANK(B385), "", COUNTIF(Volunteer_Import!G385, "*Tuesday*"))</f>
        <v/>
      </c>
      <c r="O385" s="19" t="str">
        <f> IF(ISBLANK(B385), "", COUNTIF(Volunteer_Import!G385, "*Wednesday*"))</f>
        <v/>
      </c>
      <c r="P385" s="19" t="str">
        <f> IF(ISBLANK(B385), "", COUNTIF(Volunteer_Import!G385, "*Thursday*"))</f>
        <v/>
      </c>
      <c r="Q385" s="19" t="str">
        <f> IF(ISBLANK(B385), "", COUNTIF(Volunteer_Import!G385, "*Friday*"))</f>
        <v/>
      </c>
      <c r="R385" s="19" t="str">
        <f> IF(ISBLANK(B385), "", COUNTIF(Volunteer_Import!G385, "*Saturday*"))</f>
        <v/>
      </c>
      <c r="S385" s="19" t="str">
        <f> IF(ISBLANK(B385), "", COUNTIF(Volunteer_Import!G385, "*Sunday*"))</f>
        <v/>
      </c>
      <c r="T385" s="1" t="str">
        <f> IF(ISBLANK(B385), "", COUNTIF(Volunteer_Import!H385, "*6am - 8am*"))</f>
        <v/>
      </c>
      <c r="U385" s="19" t="str">
        <f> IF(ISBLANK(B385), "", COUNTIF(Volunteer_Import!H385, "*8am - 12pm*"))</f>
        <v/>
      </c>
      <c r="V385" s="19" t="str">
        <f> IF(ISBLANK(B385), "", COUNTIF(Volunteer_Import!H385, "*12pm - 3pm*"))</f>
        <v/>
      </c>
      <c r="W385" s="19" t="str">
        <f> IF(ISBLANK(B385), "", COUNTIF(Volunteer_Import!H385, "*3pm - 6pm*"))</f>
        <v/>
      </c>
      <c r="X385" s="19" t="str">
        <f> IF(ISBLANK(B385), "", COUNTIF(Volunteer_Import!H385, "*6pm - 9pm*"))</f>
        <v/>
      </c>
      <c r="Y385" s="19" t="str">
        <f> IF(ISBLANK(B385), "", COUNTIF(Volunteer_Import!H385, "*9pm - 11pm*"))</f>
        <v/>
      </c>
    </row>
    <row r="386">
      <c r="A386" s="1" t="str">
        <f t="array" ref="A386">IF(ISBLANK(B386), "", concatenate("V", ROW()))</f>
        <v/>
      </c>
      <c r="B386" s="1" t="str">
        <f>IFERROR(__xludf.DUMMYFUNCTION(" QUERY(Volunteer_Import!A386:H386, ""Select B"")"),"")</f>
        <v/>
      </c>
      <c r="C386" s="1" t="str">
        <f>IFERROR(__xludf.DUMMYFUNCTION(" IF(ISBLANK(B386), """", QUERY(Volunteer_Import!B386:I386, ""Select C""))"),"")</f>
        <v/>
      </c>
      <c r="D386" s="1" t="str">
        <f>IFERROR(__xludf.DUMMYFUNCTION(" IF(ISBLANK(B386), """", QUERY(Volunteer_Import!B386:I386, ""Select D""))"),"")</f>
        <v/>
      </c>
      <c r="E386" s="1" t="str">
        <f>IFERROR(__xludf.DUMMYFUNCTION(" IF(ISBLANK(B386), """", QUERY(Volunteer_Import!B386:I386, ""Select E""))"),"")</f>
        <v/>
      </c>
      <c r="F386" s="9" t="str">
        <f> IF(ISBLANK(B386), "", COUNTIF(Volunteer_Import!F386, "*Central Berkeley Trader Joe’s*"))</f>
        <v/>
      </c>
      <c r="G386" s="1" t="str">
        <f> IF(ISBLANK(B386), "", COUNTIF(Volunteer_Import!F386, "*North Berkeley Safeway*"))</f>
        <v/>
      </c>
      <c r="H386" s="1" t="str">
        <f> IF(ISBLANK(B386), "", COUNTIF(Volunteer_Import!F386, "*North Berkeley Trader Joe’s*"))</f>
        <v/>
      </c>
      <c r="I386" s="9" t="str">
        <f> IF(ISBLANK(B386), "", COUNTIF(Volunteer_Import!F386, "*South Berkeley Berkeley Bowl*"))</f>
        <v/>
      </c>
      <c r="J386" s="1" t="str">
        <f> IF(ISBLANK(B386), "", COUNTIF(Volunteer_Import!F386, "*South Berkeley/Oakland Safeway*"))</f>
        <v/>
      </c>
      <c r="K386" s="1" t="str">
        <f> IF(ISBLANK(B386), "", COUNTIF(Volunteer_Import!F386, "*Southwest Berkeley Berkeley Bowl*"))</f>
        <v/>
      </c>
      <c r="L386" s="1" t="str">
        <f> IF(ISBLANK(B386), "", COUNTIF(Volunteer_Import!F386, "*Other (open to local stores unlisted above)*"))</f>
        <v/>
      </c>
      <c r="M386" s="19" t="str">
        <f> IF(ISBLANK(B386), "", COUNTIF(Volunteer_Import!G386, "*Monday*"))</f>
        <v/>
      </c>
      <c r="N386" s="19" t="str">
        <f> IF(ISBLANK(B386), "", COUNTIF(Volunteer_Import!G386, "*Tuesday*"))</f>
        <v/>
      </c>
      <c r="O386" s="19" t="str">
        <f> IF(ISBLANK(B386), "", COUNTIF(Volunteer_Import!G386, "*Wednesday*"))</f>
        <v/>
      </c>
      <c r="P386" s="19" t="str">
        <f> IF(ISBLANK(B386), "", COUNTIF(Volunteer_Import!G386, "*Thursday*"))</f>
        <v/>
      </c>
      <c r="Q386" s="19" t="str">
        <f> IF(ISBLANK(B386), "", COUNTIF(Volunteer_Import!G386, "*Friday*"))</f>
        <v/>
      </c>
      <c r="R386" s="19" t="str">
        <f> IF(ISBLANK(B386), "", COUNTIF(Volunteer_Import!G386, "*Saturday*"))</f>
        <v/>
      </c>
      <c r="S386" s="19" t="str">
        <f> IF(ISBLANK(B386), "", COUNTIF(Volunteer_Import!G386, "*Sunday*"))</f>
        <v/>
      </c>
      <c r="T386" s="1" t="str">
        <f> IF(ISBLANK(B386), "", COUNTIF(Volunteer_Import!H386, "*6am - 8am*"))</f>
        <v/>
      </c>
      <c r="U386" s="19" t="str">
        <f> IF(ISBLANK(B386), "", COUNTIF(Volunteer_Import!H386, "*8am - 12pm*"))</f>
        <v/>
      </c>
      <c r="V386" s="19" t="str">
        <f> IF(ISBLANK(B386), "", COUNTIF(Volunteer_Import!H386, "*12pm - 3pm*"))</f>
        <v/>
      </c>
      <c r="W386" s="19" t="str">
        <f> IF(ISBLANK(B386), "", COUNTIF(Volunteer_Import!H386, "*3pm - 6pm*"))</f>
        <v/>
      </c>
      <c r="X386" s="19" t="str">
        <f> IF(ISBLANK(B386), "", COUNTIF(Volunteer_Import!H386, "*6pm - 9pm*"))</f>
        <v/>
      </c>
      <c r="Y386" s="19" t="str">
        <f> IF(ISBLANK(B386), "", COUNTIF(Volunteer_Import!H386, "*9pm - 11pm*"))</f>
        <v/>
      </c>
    </row>
    <row r="387">
      <c r="A387" s="1" t="str">
        <f t="array" ref="A387">IF(ISBLANK(B387), "", concatenate("V", ROW()))</f>
        <v/>
      </c>
      <c r="B387" s="1" t="str">
        <f>IFERROR(__xludf.DUMMYFUNCTION(" QUERY(Volunteer_Import!A387:H387, ""Select B"")"),"")</f>
        <v/>
      </c>
      <c r="C387" s="1" t="str">
        <f>IFERROR(__xludf.DUMMYFUNCTION(" IF(ISBLANK(B387), """", QUERY(Volunteer_Import!B387:I387, ""Select C""))"),"")</f>
        <v/>
      </c>
      <c r="D387" s="1" t="str">
        <f>IFERROR(__xludf.DUMMYFUNCTION(" IF(ISBLANK(B387), """", QUERY(Volunteer_Import!B387:I387, ""Select D""))"),"")</f>
        <v/>
      </c>
      <c r="E387" s="1" t="str">
        <f>IFERROR(__xludf.DUMMYFUNCTION(" IF(ISBLANK(B387), """", QUERY(Volunteer_Import!B387:I387, ""Select E""))"),"")</f>
        <v/>
      </c>
      <c r="F387" s="9" t="str">
        <f> IF(ISBLANK(B387), "", COUNTIF(Volunteer_Import!F387, "*Central Berkeley Trader Joe’s*"))</f>
        <v/>
      </c>
      <c r="G387" s="1" t="str">
        <f> IF(ISBLANK(B387), "", COUNTIF(Volunteer_Import!F387, "*North Berkeley Safeway*"))</f>
        <v/>
      </c>
      <c r="H387" s="1" t="str">
        <f> IF(ISBLANK(B387), "", COUNTIF(Volunteer_Import!F387, "*North Berkeley Trader Joe’s*"))</f>
        <v/>
      </c>
      <c r="I387" s="9" t="str">
        <f> IF(ISBLANK(B387), "", COUNTIF(Volunteer_Import!F387, "*South Berkeley Berkeley Bowl*"))</f>
        <v/>
      </c>
      <c r="J387" s="1" t="str">
        <f> IF(ISBLANK(B387), "", COUNTIF(Volunteer_Import!F387, "*South Berkeley/Oakland Safeway*"))</f>
        <v/>
      </c>
      <c r="K387" s="1" t="str">
        <f> IF(ISBLANK(B387), "", COUNTIF(Volunteer_Import!F387, "*Southwest Berkeley Berkeley Bowl*"))</f>
        <v/>
      </c>
      <c r="L387" s="1" t="str">
        <f> IF(ISBLANK(B387), "", COUNTIF(Volunteer_Import!F387, "*Other (open to local stores unlisted above)*"))</f>
        <v/>
      </c>
      <c r="M387" s="19" t="str">
        <f> IF(ISBLANK(B387), "", COUNTIF(Volunteer_Import!G387, "*Monday*"))</f>
        <v/>
      </c>
      <c r="N387" s="19" t="str">
        <f> IF(ISBLANK(B387), "", COUNTIF(Volunteer_Import!G387, "*Tuesday*"))</f>
        <v/>
      </c>
      <c r="O387" s="19" t="str">
        <f> IF(ISBLANK(B387), "", COUNTIF(Volunteer_Import!G387, "*Wednesday*"))</f>
        <v/>
      </c>
      <c r="P387" s="19" t="str">
        <f> IF(ISBLANK(B387), "", COUNTIF(Volunteer_Import!G387, "*Thursday*"))</f>
        <v/>
      </c>
      <c r="Q387" s="19" t="str">
        <f> IF(ISBLANK(B387), "", COUNTIF(Volunteer_Import!G387, "*Friday*"))</f>
        <v/>
      </c>
      <c r="R387" s="19" t="str">
        <f> IF(ISBLANK(B387), "", COUNTIF(Volunteer_Import!G387, "*Saturday*"))</f>
        <v/>
      </c>
      <c r="S387" s="19" t="str">
        <f> IF(ISBLANK(B387), "", COUNTIF(Volunteer_Import!G387, "*Sunday*"))</f>
        <v/>
      </c>
      <c r="T387" s="1" t="str">
        <f> IF(ISBLANK(B387), "", COUNTIF(Volunteer_Import!H387, "*6am - 8am*"))</f>
        <v/>
      </c>
      <c r="U387" s="19" t="str">
        <f> IF(ISBLANK(B387), "", COUNTIF(Volunteer_Import!H387, "*8am - 12pm*"))</f>
        <v/>
      </c>
      <c r="V387" s="19" t="str">
        <f> IF(ISBLANK(B387), "", COUNTIF(Volunteer_Import!H387, "*12pm - 3pm*"))</f>
        <v/>
      </c>
      <c r="W387" s="19" t="str">
        <f> IF(ISBLANK(B387), "", COUNTIF(Volunteer_Import!H387, "*3pm - 6pm*"))</f>
        <v/>
      </c>
      <c r="X387" s="19" t="str">
        <f> IF(ISBLANK(B387), "", COUNTIF(Volunteer_Import!H387, "*6pm - 9pm*"))</f>
        <v/>
      </c>
      <c r="Y387" s="19" t="str">
        <f> IF(ISBLANK(B387), "", COUNTIF(Volunteer_Import!H387, "*9pm - 11pm*"))</f>
        <v/>
      </c>
    </row>
    <row r="388">
      <c r="A388" s="1" t="str">
        <f t="array" ref="A388">IF(ISBLANK(B388), "", concatenate("V", ROW()))</f>
        <v/>
      </c>
      <c r="B388" s="1" t="str">
        <f>IFERROR(__xludf.DUMMYFUNCTION(" QUERY(Volunteer_Import!A388:H388, ""Select B"")"),"")</f>
        <v/>
      </c>
      <c r="C388" s="1" t="str">
        <f>IFERROR(__xludf.DUMMYFUNCTION(" IF(ISBLANK(B388), """", QUERY(Volunteer_Import!B388:I388, ""Select C""))"),"")</f>
        <v/>
      </c>
      <c r="D388" s="1" t="str">
        <f>IFERROR(__xludf.DUMMYFUNCTION(" IF(ISBLANK(B388), """", QUERY(Volunteer_Import!B388:I388, ""Select D""))"),"")</f>
        <v/>
      </c>
      <c r="E388" s="1" t="str">
        <f>IFERROR(__xludf.DUMMYFUNCTION(" IF(ISBLANK(B388), """", QUERY(Volunteer_Import!B388:I388, ""Select E""))"),"")</f>
        <v/>
      </c>
      <c r="F388" s="9" t="str">
        <f> IF(ISBLANK(B388), "", COUNTIF(Volunteer_Import!F388, "*Central Berkeley Trader Joe’s*"))</f>
        <v/>
      </c>
      <c r="G388" s="1" t="str">
        <f> IF(ISBLANK(B388), "", COUNTIF(Volunteer_Import!F388, "*North Berkeley Safeway*"))</f>
        <v/>
      </c>
      <c r="H388" s="1" t="str">
        <f> IF(ISBLANK(B388), "", COUNTIF(Volunteer_Import!F388, "*North Berkeley Trader Joe’s*"))</f>
        <v/>
      </c>
      <c r="I388" s="9" t="str">
        <f> IF(ISBLANK(B388), "", COUNTIF(Volunteer_Import!F388, "*South Berkeley Berkeley Bowl*"))</f>
        <v/>
      </c>
      <c r="J388" s="1" t="str">
        <f> IF(ISBLANK(B388), "", COUNTIF(Volunteer_Import!F388, "*South Berkeley/Oakland Safeway*"))</f>
        <v/>
      </c>
      <c r="K388" s="1" t="str">
        <f> IF(ISBLANK(B388), "", COUNTIF(Volunteer_Import!F388, "*Southwest Berkeley Berkeley Bowl*"))</f>
        <v/>
      </c>
      <c r="L388" s="1" t="str">
        <f> IF(ISBLANK(B388), "", COUNTIF(Volunteer_Import!F388, "*Other (open to local stores unlisted above)*"))</f>
        <v/>
      </c>
      <c r="M388" s="19" t="str">
        <f> IF(ISBLANK(B388), "", COUNTIF(Volunteer_Import!G388, "*Monday*"))</f>
        <v/>
      </c>
      <c r="N388" s="19" t="str">
        <f> IF(ISBLANK(B388), "", COUNTIF(Volunteer_Import!G388, "*Tuesday*"))</f>
        <v/>
      </c>
      <c r="O388" s="19" t="str">
        <f> IF(ISBLANK(B388), "", COUNTIF(Volunteer_Import!G388, "*Wednesday*"))</f>
        <v/>
      </c>
      <c r="P388" s="19" t="str">
        <f> IF(ISBLANK(B388), "", COUNTIF(Volunteer_Import!G388, "*Thursday*"))</f>
        <v/>
      </c>
      <c r="Q388" s="19" t="str">
        <f> IF(ISBLANK(B388), "", COUNTIF(Volunteer_Import!G388, "*Friday*"))</f>
        <v/>
      </c>
      <c r="R388" s="19" t="str">
        <f> IF(ISBLANK(B388), "", COUNTIF(Volunteer_Import!G388, "*Saturday*"))</f>
        <v/>
      </c>
      <c r="S388" s="19" t="str">
        <f> IF(ISBLANK(B388), "", COUNTIF(Volunteer_Import!G388, "*Sunday*"))</f>
        <v/>
      </c>
      <c r="T388" s="1" t="str">
        <f> IF(ISBLANK(B388), "", COUNTIF(Volunteer_Import!H388, "*6am - 8am*"))</f>
        <v/>
      </c>
      <c r="U388" s="19" t="str">
        <f> IF(ISBLANK(B388), "", COUNTIF(Volunteer_Import!H388, "*8am - 12pm*"))</f>
        <v/>
      </c>
      <c r="V388" s="19" t="str">
        <f> IF(ISBLANK(B388), "", COUNTIF(Volunteer_Import!H388, "*12pm - 3pm*"))</f>
        <v/>
      </c>
      <c r="W388" s="19" t="str">
        <f> IF(ISBLANK(B388), "", COUNTIF(Volunteer_Import!H388, "*3pm - 6pm*"))</f>
        <v/>
      </c>
      <c r="X388" s="19" t="str">
        <f> IF(ISBLANK(B388), "", COUNTIF(Volunteer_Import!H388, "*6pm - 9pm*"))</f>
        <v/>
      </c>
      <c r="Y388" s="19" t="str">
        <f> IF(ISBLANK(B388), "", COUNTIF(Volunteer_Import!H388, "*9pm - 11pm*"))</f>
        <v/>
      </c>
    </row>
    <row r="389">
      <c r="A389" s="1" t="str">
        <f t="array" ref="A389">IF(ISBLANK(B389), "", concatenate("V", ROW()))</f>
        <v/>
      </c>
      <c r="B389" s="1" t="str">
        <f>IFERROR(__xludf.DUMMYFUNCTION(" QUERY(Volunteer_Import!A389:H389, ""Select B"")"),"")</f>
        <v/>
      </c>
      <c r="C389" s="1" t="str">
        <f>IFERROR(__xludf.DUMMYFUNCTION(" IF(ISBLANK(B389), """", QUERY(Volunteer_Import!B389:I389, ""Select C""))"),"")</f>
        <v/>
      </c>
      <c r="D389" s="1" t="str">
        <f>IFERROR(__xludf.DUMMYFUNCTION(" IF(ISBLANK(B389), """", QUERY(Volunteer_Import!B389:I389, ""Select D""))"),"")</f>
        <v/>
      </c>
      <c r="E389" s="1" t="str">
        <f>IFERROR(__xludf.DUMMYFUNCTION(" IF(ISBLANK(B389), """", QUERY(Volunteer_Import!B389:I389, ""Select E""))"),"")</f>
        <v/>
      </c>
      <c r="F389" s="9" t="str">
        <f> IF(ISBLANK(B389), "", COUNTIF(Volunteer_Import!F389, "*Central Berkeley Trader Joe’s*"))</f>
        <v/>
      </c>
      <c r="G389" s="1" t="str">
        <f> IF(ISBLANK(B389), "", COUNTIF(Volunteer_Import!F389, "*North Berkeley Safeway*"))</f>
        <v/>
      </c>
      <c r="H389" s="1" t="str">
        <f> IF(ISBLANK(B389), "", COUNTIF(Volunteer_Import!F389, "*North Berkeley Trader Joe’s*"))</f>
        <v/>
      </c>
      <c r="I389" s="9" t="str">
        <f> IF(ISBLANK(B389), "", COUNTIF(Volunteer_Import!F389, "*South Berkeley Berkeley Bowl*"))</f>
        <v/>
      </c>
      <c r="J389" s="1" t="str">
        <f> IF(ISBLANK(B389), "", COUNTIF(Volunteer_Import!F389, "*South Berkeley/Oakland Safeway*"))</f>
        <v/>
      </c>
      <c r="K389" s="1" t="str">
        <f> IF(ISBLANK(B389), "", COUNTIF(Volunteer_Import!F389, "*Southwest Berkeley Berkeley Bowl*"))</f>
        <v/>
      </c>
      <c r="L389" s="1" t="str">
        <f> IF(ISBLANK(B389), "", COUNTIF(Volunteer_Import!F389, "*Other (open to local stores unlisted above)*"))</f>
        <v/>
      </c>
      <c r="M389" s="19" t="str">
        <f> IF(ISBLANK(B389), "", COUNTIF(Volunteer_Import!G389, "*Monday*"))</f>
        <v/>
      </c>
      <c r="N389" s="19" t="str">
        <f> IF(ISBLANK(B389), "", COUNTIF(Volunteer_Import!G389, "*Tuesday*"))</f>
        <v/>
      </c>
      <c r="O389" s="19" t="str">
        <f> IF(ISBLANK(B389), "", COUNTIF(Volunteer_Import!G389, "*Wednesday*"))</f>
        <v/>
      </c>
      <c r="P389" s="19" t="str">
        <f> IF(ISBLANK(B389), "", COUNTIF(Volunteer_Import!G389, "*Thursday*"))</f>
        <v/>
      </c>
      <c r="Q389" s="19" t="str">
        <f> IF(ISBLANK(B389), "", COUNTIF(Volunteer_Import!G389, "*Friday*"))</f>
        <v/>
      </c>
      <c r="R389" s="19" t="str">
        <f> IF(ISBLANK(B389), "", COUNTIF(Volunteer_Import!G389, "*Saturday*"))</f>
        <v/>
      </c>
      <c r="S389" s="19" t="str">
        <f> IF(ISBLANK(B389), "", COUNTIF(Volunteer_Import!G389, "*Sunday*"))</f>
        <v/>
      </c>
      <c r="T389" s="1" t="str">
        <f> IF(ISBLANK(B389), "", COUNTIF(Volunteer_Import!H389, "*6am - 8am*"))</f>
        <v/>
      </c>
      <c r="U389" s="19" t="str">
        <f> IF(ISBLANK(B389), "", COUNTIF(Volunteer_Import!H389, "*8am - 12pm*"))</f>
        <v/>
      </c>
      <c r="V389" s="19" t="str">
        <f> IF(ISBLANK(B389), "", COUNTIF(Volunteer_Import!H389, "*12pm - 3pm*"))</f>
        <v/>
      </c>
      <c r="W389" s="19" t="str">
        <f> IF(ISBLANK(B389), "", COUNTIF(Volunteer_Import!H389, "*3pm - 6pm*"))</f>
        <v/>
      </c>
      <c r="X389" s="19" t="str">
        <f> IF(ISBLANK(B389), "", COUNTIF(Volunteer_Import!H389, "*6pm - 9pm*"))</f>
        <v/>
      </c>
      <c r="Y389" s="19" t="str">
        <f> IF(ISBLANK(B389), "", COUNTIF(Volunteer_Import!H389, "*9pm - 11pm*"))</f>
        <v/>
      </c>
    </row>
    <row r="390">
      <c r="A390" s="1" t="str">
        <f t="array" ref="A390">IF(ISBLANK(B390), "", concatenate("V", ROW()))</f>
        <v/>
      </c>
      <c r="B390" s="1" t="str">
        <f>IFERROR(__xludf.DUMMYFUNCTION(" QUERY(Volunteer_Import!A390:H390, ""Select B"")"),"")</f>
        <v/>
      </c>
      <c r="C390" s="1" t="str">
        <f>IFERROR(__xludf.DUMMYFUNCTION(" IF(ISBLANK(B390), """", QUERY(Volunteer_Import!B390:I390, ""Select C""))"),"")</f>
        <v/>
      </c>
      <c r="D390" s="1" t="str">
        <f>IFERROR(__xludf.DUMMYFUNCTION(" IF(ISBLANK(B390), """", QUERY(Volunteer_Import!B390:I390, ""Select D""))"),"")</f>
        <v/>
      </c>
      <c r="E390" s="1" t="str">
        <f>IFERROR(__xludf.DUMMYFUNCTION(" IF(ISBLANK(B390), """", QUERY(Volunteer_Import!B390:I390, ""Select E""))"),"")</f>
        <v/>
      </c>
      <c r="F390" s="9" t="str">
        <f> IF(ISBLANK(B390), "", COUNTIF(Volunteer_Import!F390, "*Central Berkeley Trader Joe’s*"))</f>
        <v/>
      </c>
      <c r="G390" s="1" t="str">
        <f> IF(ISBLANK(B390), "", COUNTIF(Volunteer_Import!F390, "*North Berkeley Safeway*"))</f>
        <v/>
      </c>
      <c r="H390" s="1" t="str">
        <f> IF(ISBLANK(B390), "", COUNTIF(Volunteer_Import!F390, "*North Berkeley Trader Joe’s*"))</f>
        <v/>
      </c>
      <c r="I390" s="9" t="str">
        <f> IF(ISBLANK(B390), "", COUNTIF(Volunteer_Import!F390, "*South Berkeley Berkeley Bowl*"))</f>
        <v/>
      </c>
      <c r="J390" s="1" t="str">
        <f> IF(ISBLANK(B390), "", COUNTIF(Volunteer_Import!F390, "*South Berkeley/Oakland Safeway*"))</f>
        <v/>
      </c>
      <c r="K390" s="1" t="str">
        <f> IF(ISBLANK(B390), "", COUNTIF(Volunteer_Import!F390, "*Southwest Berkeley Berkeley Bowl*"))</f>
        <v/>
      </c>
      <c r="L390" s="1" t="str">
        <f> IF(ISBLANK(B390), "", COUNTIF(Volunteer_Import!F390, "*Other (open to local stores unlisted above)*"))</f>
        <v/>
      </c>
      <c r="M390" s="19" t="str">
        <f> IF(ISBLANK(B390), "", COUNTIF(Volunteer_Import!G390, "*Monday*"))</f>
        <v/>
      </c>
      <c r="N390" s="19" t="str">
        <f> IF(ISBLANK(B390), "", COUNTIF(Volunteer_Import!G390, "*Tuesday*"))</f>
        <v/>
      </c>
      <c r="O390" s="19" t="str">
        <f> IF(ISBLANK(B390), "", COUNTIF(Volunteer_Import!G390, "*Wednesday*"))</f>
        <v/>
      </c>
      <c r="P390" s="19" t="str">
        <f> IF(ISBLANK(B390), "", COUNTIF(Volunteer_Import!G390, "*Thursday*"))</f>
        <v/>
      </c>
      <c r="Q390" s="19" t="str">
        <f> IF(ISBLANK(B390), "", COUNTIF(Volunteer_Import!G390, "*Friday*"))</f>
        <v/>
      </c>
      <c r="R390" s="19" t="str">
        <f> IF(ISBLANK(B390), "", COUNTIF(Volunteer_Import!G390, "*Saturday*"))</f>
        <v/>
      </c>
      <c r="S390" s="19" t="str">
        <f> IF(ISBLANK(B390), "", COUNTIF(Volunteer_Import!G390, "*Sunday*"))</f>
        <v/>
      </c>
      <c r="T390" s="1" t="str">
        <f> IF(ISBLANK(B390), "", COUNTIF(Volunteer_Import!H390, "*6am - 8am*"))</f>
        <v/>
      </c>
      <c r="U390" s="19" t="str">
        <f> IF(ISBLANK(B390), "", COUNTIF(Volunteer_Import!H390, "*8am - 12pm*"))</f>
        <v/>
      </c>
      <c r="V390" s="19" t="str">
        <f> IF(ISBLANK(B390), "", COUNTIF(Volunteer_Import!H390, "*12pm - 3pm*"))</f>
        <v/>
      </c>
      <c r="W390" s="19" t="str">
        <f> IF(ISBLANK(B390), "", COUNTIF(Volunteer_Import!H390, "*3pm - 6pm*"))</f>
        <v/>
      </c>
      <c r="X390" s="19" t="str">
        <f> IF(ISBLANK(B390), "", COUNTIF(Volunteer_Import!H390, "*6pm - 9pm*"))</f>
        <v/>
      </c>
      <c r="Y390" s="19" t="str">
        <f> IF(ISBLANK(B390), "", COUNTIF(Volunteer_Import!H390, "*9pm - 11pm*"))</f>
        <v/>
      </c>
    </row>
    <row r="391">
      <c r="A391" s="1" t="str">
        <f t="array" ref="A391">IF(ISBLANK(B391), "", concatenate("V", ROW()))</f>
        <v/>
      </c>
      <c r="B391" s="1" t="str">
        <f>IFERROR(__xludf.DUMMYFUNCTION(" QUERY(Volunteer_Import!A391:H391, ""Select B"")"),"")</f>
        <v/>
      </c>
      <c r="C391" s="1" t="str">
        <f>IFERROR(__xludf.DUMMYFUNCTION(" IF(ISBLANK(B391), """", QUERY(Volunteer_Import!B391:I391, ""Select C""))"),"")</f>
        <v/>
      </c>
      <c r="D391" s="1" t="str">
        <f>IFERROR(__xludf.DUMMYFUNCTION(" IF(ISBLANK(B391), """", QUERY(Volunteer_Import!B391:I391, ""Select D""))"),"")</f>
        <v/>
      </c>
      <c r="E391" s="1" t="str">
        <f>IFERROR(__xludf.DUMMYFUNCTION(" IF(ISBLANK(B391), """", QUERY(Volunteer_Import!B391:I391, ""Select E""))"),"")</f>
        <v/>
      </c>
      <c r="F391" s="9" t="str">
        <f> IF(ISBLANK(B391), "", COUNTIF(Volunteer_Import!F391, "*Central Berkeley Trader Joe’s*"))</f>
        <v/>
      </c>
      <c r="G391" s="1" t="str">
        <f> IF(ISBLANK(B391), "", COUNTIF(Volunteer_Import!F391, "*North Berkeley Safeway*"))</f>
        <v/>
      </c>
      <c r="H391" s="1" t="str">
        <f> IF(ISBLANK(B391), "", COUNTIF(Volunteer_Import!F391, "*North Berkeley Trader Joe’s*"))</f>
        <v/>
      </c>
      <c r="I391" s="9" t="str">
        <f> IF(ISBLANK(B391), "", COUNTIF(Volunteer_Import!F391, "*South Berkeley Berkeley Bowl*"))</f>
        <v/>
      </c>
      <c r="J391" s="1" t="str">
        <f> IF(ISBLANK(B391), "", COUNTIF(Volunteer_Import!F391, "*South Berkeley/Oakland Safeway*"))</f>
        <v/>
      </c>
      <c r="K391" s="1" t="str">
        <f> IF(ISBLANK(B391), "", COUNTIF(Volunteer_Import!F391, "*Southwest Berkeley Berkeley Bowl*"))</f>
        <v/>
      </c>
      <c r="L391" s="1" t="str">
        <f> IF(ISBLANK(B391), "", COUNTIF(Volunteer_Import!F391, "*Other (open to local stores unlisted above)*"))</f>
        <v/>
      </c>
      <c r="M391" s="19" t="str">
        <f> IF(ISBLANK(B391), "", COUNTIF(Volunteer_Import!G391, "*Monday*"))</f>
        <v/>
      </c>
      <c r="N391" s="19" t="str">
        <f> IF(ISBLANK(B391), "", COUNTIF(Volunteer_Import!G391, "*Tuesday*"))</f>
        <v/>
      </c>
      <c r="O391" s="19" t="str">
        <f> IF(ISBLANK(B391), "", COUNTIF(Volunteer_Import!G391, "*Wednesday*"))</f>
        <v/>
      </c>
      <c r="P391" s="19" t="str">
        <f> IF(ISBLANK(B391), "", COUNTIF(Volunteer_Import!G391, "*Thursday*"))</f>
        <v/>
      </c>
      <c r="Q391" s="19" t="str">
        <f> IF(ISBLANK(B391), "", COUNTIF(Volunteer_Import!G391, "*Friday*"))</f>
        <v/>
      </c>
      <c r="R391" s="19" t="str">
        <f> IF(ISBLANK(B391), "", COUNTIF(Volunteer_Import!G391, "*Saturday*"))</f>
        <v/>
      </c>
      <c r="S391" s="19" t="str">
        <f> IF(ISBLANK(B391), "", COUNTIF(Volunteer_Import!G391, "*Sunday*"))</f>
        <v/>
      </c>
      <c r="T391" s="1" t="str">
        <f> IF(ISBLANK(B391), "", COUNTIF(Volunteer_Import!H391, "*6am - 8am*"))</f>
        <v/>
      </c>
      <c r="U391" s="19" t="str">
        <f> IF(ISBLANK(B391), "", COUNTIF(Volunteer_Import!H391, "*8am - 12pm*"))</f>
        <v/>
      </c>
      <c r="V391" s="19" t="str">
        <f> IF(ISBLANK(B391), "", COUNTIF(Volunteer_Import!H391, "*12pm - 3pm*"))</f>
        <v/>
      </c>
      <c r="W391" s="19" t="str">
        <f> IF(ISBLANK(B391), "", COUNTIF(Volunteer_Import!H391, "*3pm - 6pm*"))</f>
        <v/>
      </c>
      <c r="X391" s="19" t="str">
        <f> IF(ISBLANK(B391), "", COUNTIF(Volunteer_Import!H391, "*6pm - 9pm*"))</f>
        <v/>
      </c>
      <c r="Y391" s="19" t="str">
        <f> IF(ISBLANK(B391), "", COUNTIF(Volunteer_Import!H391, "*9pm - 11pm*"))</f>
        <v/>
      </c>
    </row>
    <row r="392">
      <c r="A392" s="1" t="str">
        <f t="array" ref="A392">IF(ISBLANK(B392), "", concatenate("V", ROW()))</f>
        <v/>
      </c>
      <c r="B392" s="1" t="str">
        <f>IFERROR(__xludf.DUMMYFUNCTION(" QUERY(Volunteer_Import!A392:H392, ""Select B"")"),"")</f>
        <v/>
      </c>
      <c r="C392" s="1" t="str">
        <f>IFERROR(__xludf.DUMMYFUNCTION(" IF(ISBLANK(B392), """", QUERY(Volunteer_Import!B392:I392, ""Select C""))"),"")</f>
        <v/>
      </c>
      <c r="D392" s="1" t="str">
        <f>IFERROR(__xludf.DUMMYFUNCTION(" IF(ISBLANK(B392), """", QUERY(Volunteer_Import!B392:I392, ""Select D""))"),"")</f>
        <v/>
      </c>
      <c r="E392" s="1" t="str">
        <f>IFERROR(__xludf.DUMMYFUNCTION(" IF(ISBLANK(B392), """", QUERY(Volunteer_Import!B392:I392, ""Select E""))"),"")</f>
        <v/>
      </c>
      <c r="F392" s="9" t="str">
        <f> IF(ISBLANK(B392), "", COUNTIF(Volunteer_Import!F392, "*Central Berkeley Trader Joe’s*"))</f>
        <v/>
      </c>
      <c r="G392" s="1" t="str">
        <f> IF(ISBLANK(B392), "", COUNTIF(Volunteer_Import!F392, "*North Berkeley Safeway*"))</f>
        <v/>
      </c>
      <c r="H392" s="1" t="str">
        <f> IF(ISBLANK(B392), "", COUNTIF(Volunteer_Import!F392, "*North Berkeley Trader Joe’s*"))</f>
        <v/>
      </c>
      <c r="I392" s="9" t="str">
        <f> IF(ISBLANK(B392), "", COUNTIF(Volunteer_Import!F392, "*South Berkeley Berkeley Bowl*"))</f>
        <v/>
      </c>
      <c r="J392" s="1" t="str">
        <f> IF(ISBLANK(B392), "", COUNTIF(Volunteer_Import!F392, "*South Berkeley/Oakland Safeway*"))</f>
        <v/>
      </c>
      <c r="K392" s="1" t="str">
        <f> IF(ISBLANK(B392), "", COUNTIF(Volunteer_Import!F392, "*Southwest Berkeley Berkeley Bowl*"))</f>
        <v/>
      </c>
      <c r="L392" s="1" t="str">
        <f> IF(ISBLANK(B392), "", COUNTIF(Volunteer_Import!F392, "*Other (open to local stores unlisted above)*"))</f>
        <v/>
      </c>
      <c r="M392" s="19" t="str">
        <f> IF(ISBLANK(B392), "", COUNTIF(Volunteer_Import!G392, "*Monday*"))</f>
        <v/>
      </c>
      <c r="N392" s="19" t="str">
        <f> IF(ISBLANK(B392), "", COUNTIF(Volunteer_Import!G392, "*Tuesday*"))</f>
        <v/>
      </c>
      <c r="O392" s="19" t="str">
        <f> IF(ISBLANK(B392), "", COUNTIF(Volunteer_Import!G392, "*Wednesday*"))</f>
        <v/>
      </c>
      <c r="P392" s="19" t="str">
        <f> IF(ISBLANK(B392), "", COUNTIF(Volunteer_Import!G392, "*Thursday*"))</f>
        <v/>
      </c>
      <c r="Q392" s="19" t="str">
        <f> IF(ISBLANK(B392), "", COUNTIF(Volunteer_Import!G392, "*Friday*"))</f>
        <v/>
      </c>
      <c r="R392" s="19" t="str">
        <f> IF(ISBLANK(B392), "", COUNTIF(Volunteer_Import!G392, "*Saturday*"))</f>
        <v/>
      </c>
      <c r="S392" s="19" t="str">
        <f> IF(ISBLANK(B392), "", COUNTIF(Volunteer_Import!G392, "*Sunday*"))</f>
        <v/>
      </c>
      <c r="T392" s="1" t="str">
        <f> IF(ISBLANK(B392), "", COUNTIF(Volunteer_Import!H392, "*6am - 8am*"))</f>
        <v/>
      </c>
      <c r="U392" s="19" t="str">
        <f> IF(ISBLANK(B392), "", COUNTIF(Volunteer_Import!H392, "*8am - 12pm*"))</f>
        <v/>
      </c>
      <c r="V392" s="19" t="str">
        <f> IF(ISBLANK(B392), "", COUNTIF(Volunteer_Import!H392, "*12pm - 3pm*"))</f>
        <v/>
      </c>
      <c r="W392" s="19" t="str">
        <f> IF(ISBLANK(B392), "", COUNTIF(Volunteer_Import!H392, "*3pm - 6pm*"))</f>
        <v/>
      </c>
      <c r="X392" s="19" t="str">
        <f> IF(ISBLANK(B392), "", COUNTIF(Volunteer_Import!H392, "*6pm - 9pm*"))</f>
        <v/>
      </c>
      <c r="Y392" s="19" t="str">
        <f> IF(ISBLANK(B392), "", COUNTIF(Volunteer_Import!H392, "*9pm - 11pm*"))</f>
        <v/>
      </c>
    </row>
    <row r="393">
      <c r="A393" s="1" t="str">
        <f t="array" ref="A393">IF(ISBLANK(B393), "", concatenate("V", ROW()))</f>
        <v/>
      </c>
      <c r="B393" s="1" t="str">
        <f>IFERROR(__xludf.DUMMYFUNCTION(" QUERY(Volunteer_Import!A393:H393, ""Select B"")"),"")</f>
        <v/>
      </c>
      <c r="C393" s="1" t="str">
        <f>IFERROR(__xludf.DUMMYFUNCTION(" IF(ISBLANK(B393), """", QUERY(Volunteer_Import!B393:I393, ""Select C""))"),"")</f>
        <v/>
      </c>
      <c r="D393" s="1" t="str">
        <f>IFERROR(__xludf.DUMMYFUNCTION(" IF(ISBLANK(B393), """", QUERY(Volunteer_Import!B393:I393, ""Select D""))"),"")</f>
        <v/>
      </c>
      <c r="E393" s="1" t="str">
        <f>IFERROR(__xludf.DUMMYFUNCTION(" IF(ISBLANK(B393), """", QUERY(Volunteer_Import!B393:I393, ""Select E""))"),"")</f>
        <v/>
      </c>
      <c r="F393" s="9" t="str">
        <f> IF(ISBLANK(B393), "", COUNTIF(Volunteer_Import!F393, "*Central Berkeley Trader Joe’s*"))</f>
        <v/>
      </c>
      <c r="G393" s="1" t="str">
        <f> IF(ISBLANK(B393), "", COUNTIF(Volunteer_Import!F393, "*North Berkeley Safeway*"))</f>
        <v/>
      </c>
      <c r="H393" s="1" t="str">
        <f> IF(ISBLANK(B393), "", COUNTIF(Volunteer_Import!F393, "*North Berkeley Trader Joe’s*"))</f>
        <v/>
      </c>
      <c r="I393" s="9" t="str">
        <f> IF(ISBLANK(B393), "", COUNTIF(Volunteer_Import!F393, "*South Berkeley Berkeley Bowl*"))</f>
        <v/>
      </c>
      <c r="J393" s="1" t="str">
        <f> IF(ISBLANK(B393), "", COUNTIF(Volunteer_Import!F393, "*South Berkeley/Oakland Safeway*"))</f>
        <v/>
      </c>
      <c r="K393" s="1" t="str">
        <f> IF(ISBLANK(B393), "", COUNTIF(Volunteer_Import!F393, "*Southwest Berkeley Berkeley Bowl*"))</f>
        <v/>
      </c>
      <c r="L393" s="1" t="str">
        <f> IF(ISBLANK(B393), "", COUNTIF(Volunteer_Import!F393, "*Other (open to local stores unlisted above)*"))</f>
        <v/>
      </c>
      <c r="M393" s="19" t="str">
        <f> IF(ISBLANK(B393), "", COUNTIF(Volunteer_Import!G393, "*Monday*"))</f>
        <v/>
      </c>
      <c r="N393" s="19" t="str">
        <f> IF(ISBLANK(B393), "", COUNTIF(Volunteer_Import!G393, "*Tuesday*"))</f>
        <v/>
      </c>
      <c r="O393" s="19" t="str">
        <f> IF(ISBLANK(B393), "", COUNTIF(Volunteer_Import!G393, "*Wednesday*"))</f>
        <v/>
      </c>
      <c r="P393" s="19" t="str">
        <f> IF(ISBLANK(B393), "", COUNTIF(Volunteer_Import!G393, "*Thursday*"))</f>
        <v/>
      </c>
      <c r="Q393" s="19" t="str">
        <f> IF(ISBLANK(B393), "", COUNTIF(Volunteer_Import!G393, "*Friday*"))</f>
        <v/>
      </c>
      <c r="R393" s="19" t="str">
        <f> IF(ISBLANK(B393), "", COUNTIF(Volunteer_Import!G393, "*Saturday*"))</f>
        <v/>
      </c>
      <c r="S393" s="19" t="str">
        <f> IF(ISBLANK(B393), "", COUNTIF(Volunteer_Import!G393, "*Sunday*"))</f>
        <v/>
      </c>
      <c r="T393" s="1" t="str">
        <f> IF(ISBLANK(B393), "", COUNTIF(Volunteer_Import!H393, "*6am - 8am*"))</f>
        <v/>
      </c>
      <c r="U393" s="19" t="str">
        <f> IF(ISBLANK(B393), "", COUNTIF(Volunteer_Import!H393, "*8am - 12pm*"))</f>
        <v/>
      </c>
      <c r="V393" s="19" t="str">
        <f> IF(ISBLANK(B393), "", COUNTIF(Volunteer_Import!H393, "*12pm - 3pm*"))</f>
        <v/>
      </c>
      <c r="W393" s="19" t="str">
        <f> IF(ISBLANK(B393), "", COUNTIF(Volunteer_Import!H393, "*3pm - 6pm*"))</f>
        <v/>
      </c>
      <c r="X393" s="19" t="str">
        <f> IF(ISBLANK(B393), "", COUNTIF(Volunteer_Import!H393, "*6pm - 9pm*"))</f>
        <v/>
      </c>
      <c r="Y393" s="19" t="str">
        <f> IF(ISBLANK(B393), "", COUNTIF(Volunteer_Import!H393, "*9pm - 11pm*"))</f>
        <v/>
      </c>
    </row>
    <row r="394">
      <c r="A394" s="1" t="str">
        <f t="array" ref="A394">IF(ISBLANK(B394), "", concatenate("V", ROW()))</f>
        <v/>
      </c>
      <c r="B394" s="1" t="str">
        <f>IFERROR(__xludf.DUMMYFUNCTION(" QUERY(Volunteer_Import!A394:H394, ""Select B"")"),"")</f>
        <v/>
      </c>
      <c r="C394" s="1" t="str">
        <f>IFERROR(__xludf.DUMMYFUNCTION(" IF(ISBLANK(B394), """", QUERY(Volunteer_Import!B394:I394, ""Select C""))"),"")</f>
        <v/>
      </c>
      <c r="D394" s="1" t="str">
        <f>IFERROR(__xludf.DUMMYFUNCTION(" IF(ISBLANK(B394), """", QUERY(Volunteer_Import!B394:I394, ""Select D""))"),"")</f>
        <v/>
      </c>
      <c r="E394" s="1" t="str">
        <f>IFERROR(__xludf.DUMMYFUNCTION(" IF(ISBLANK(B394), """", QUERY(Volunteer_Import!B394:I394, ""Select E""))"),"")</f>
        <v/>
      </c>
      <c r="F394" s="9" t="str">
        <f> IF(ISBLANK(B394), "", COUNTIF(Volunteer_Import!F394, "*Central Berkeley Trader Joe’s*"))</f>
        <v/>
      </c>
      <c r="G394" s="1" t="str">
        <f> IF(ISBLANK(B394), "", COUNTIF(Volunteer_Import!F394, "*North Berkeley Safeway*"))</f>
        <v/>
      </c>
      <c r="H394" s="1" t="str">
        <f> IF(ISBLANK(B394), "", COUNTIF(Volunteer_Import!F394, "*North Berkeley Trader Joe’s*"))</f>
        <v/>
      </c>
      <c r="I394" s="9" t="str">
        <f> IF(ISBLANK(B394), "", COUNTIF(Volunteer_Import!F394, "*South Berkeley Berkeley Bowl*"))</f>
        <v/>
      </c>
      <c r="J394" s="1" t="str">
        <f> IF(ISBLANK(B394), "", COUNTIF(Volunteer_Import!F394, "*South Berkeley/Oakland Safeway*"))</f>
        <v/>
      </c>
      <c r="K394" s="1" t="str">
        <f> IF(ISBLANK(B394), "", COUNTIF(Volunteer_Import!F394, "*Southwest Berkeley Berkeley Bowl*"))</f>
        <v/>
      </c>
      <c r="L394" s="1" t="str">
        <f> IF(ISBLANK(B394), "", COUNTIF(Volunteer_Import!F394, "*Other (open to local stores unlisted above)*"))</f>
        <v/>
      </c>
      <c r="M394" s="19" t="str">
        <f> IF(ISBLANK(B394), "", COUNTIF(Volunteer_Import!G394, "*Monday*"))</f>
        <v/>
      </c>
      <c r="N394" s="19" t="str">
        <f> IF(ISBLANK(B394), "", COUNTIF(Volunteer_Import!G394, "*Tuesday*"))</f>
        <v/>
      </c>
      <c r="O394" s="19" t="str">
        <f> IF(ISBLANK(B394), "", COUNTIF(Volunteer_Import!G394, "*Wednesday*"))</f>
        <v/>
      </c>
      <c r="P394" s="19" t="str">
        <f> IF(ISBLANK(B394), "", COUNTIF(Volunteer_Import!G394, "*Thursday*"))</f>
        <v/>
      </c>
      <c r="Q394" s="19" t="str">
        <f> IF(ISBLANK(B394), "", COUNTIF(Volunteer_Import!G394, "*Friday*"))</f>
        <v/>
      </c>
      <c r="R394" s="19" t="str">
        <f> IF(ISBLANK(B394), "", COUNTIF(Volunteer_Import!G394, "*Saturday*"))</f>
        <v/>
      </c>
      <c r="S394" s="19" t="str">
        <f> IF(ISBLANK(B394), "", COUNTIF(Volunteer_Import!G394, "*Sunday*"))</f>
        <v/>
      </c>
      <c r="T394" s="1" t="str">
        <f> IF(ISBLANK(B394), "", COUNTIF(Volunteer_Import!H394, "*6am - 8am*"))</f>
        <v/>
      </c>
      <c r="U394" s="19" t="str">
        <f> IF(ISBLANK(B394), "", COUNTIF(Volunteer_Import!H394, "*8am - 12pm*"))</f>
        <v/>
      </c>
      <c r="V394" s="19" t="str">
        <f> IF(ISBLANK(B394), "", COUNTIF(Volunteer_Import!H394, "*12pm - 3pm*"))</f>
        <v/>
      </c>
      <c r="W394" s="19" t="str">
        <f> IF(ISBLANK(B394), "", COUNTIF(Volunteer_Import!H394, "*3pm - 6pm*"))</f>
        <v/>
      </c>
      <c r="X394" s="19" t="str">
        <f> IF(ISBLANK(B394), "", COUNTIF(Volunteer_Import!H394, "*6pm - 9pm*"))</f>
        <v/>
      </c>
      <c r="Y394" s="19" t="str">
        <f> IF(ISBLANK(B394), "", COUNTIF(Volunteer_Import!H394, "*9pm - 11pm*"))</f>
        <v/>
      </c>
    </row>
    <row r="395">
      <c r="A395" s="1" t="str">
        <f t="array" ref="A395">IF(ISBLANK(B395), "", concatenate("V", ROW()))</f>
        <v/>
      </c>
      <c r="B395" s="1" t="str">
        <f>IFERROR(__xludf.DUMMYFUNCTION(" QUERY(Volunteer_Import!A395:H395, ""Select B"")"),"")</f>
        <v/>
      </c>
      <c r="C395" s="1" t="str">
        <f>IFERROR(__xludf.DUMMYFUNCTION(" IF(ISBLANK(B395), """", QUERY(Volunteer_Import!B395:I395, ""Select C""))"),"")</f>
        <v/>
      </c>
      <c r="D395" s="1" t="str">
        <f>IFERROR(__xludf.DUMMYFUNCTION(" IF(ISBLANK(B395), """", QUERY(Volunteer_Import!B395:I395, ""Select D""))"),"")</f>
        <v/>
      </c>
      <c r="E395" s="1" t="str">
        <f>IFERROR(__xludf.DUMMYFUNCTION(" IF(ISBLANK(B395), """", QUERY(Volunteer_Import!B395:I395, ""Select E""))"),"")</f>
        <v/>
      </c>
      <c r="F395" s="9" t="str">
        <f> IF(ISBLANK(B395), "", COUNTIF(Volunteer_Import!F395, "*Central Berkeley Trader Joe’s*"))</f>
        <v/>
      </c>
      <c r="G395" s="1" t="str">
        <f> IF(ISBLANK(B395), "", COUNTIF(Volunteer_Import!F395, "*North Berkeley Safeway*"))</f>
        <v/>
      </c>
      <c r="H395" s="1" t="str">
        <f> IF(ISBLANK(B395), "", COUNTIF(Volunteer_Import!F395, "*North Berkeley Trader Joe’s*"))</f>
        <v/>
      </c>
      <c r="I395" s="9" t="str">
        <f> IF(ISBLANK(B395), "", COUNTIF(Volunteer_Import!F395, "*South Berkeley Berkeley Bowl*"))</f>
        <v/>
      </c>
      <c r="J395" s="1" t="str">
        <f> IF(ISBLANK(B395), "", COUNTIF(Volunteer_Import!F395, "*South Berkeley/Oakland Safeway*"))</f>
        <v/>
      </c>
      <c r="K395" s="1" t="str">
        <f> IF(ISBLANK(B395), "", COUNTIF(Volunteer_Import!F395, "*Southwest Berkeley Berkeley Bowl*"))</f>
        <v/>
      </c>
      <c r="L395" s="1" t="str">
        <f> IF(ISBLANK(B395), "", COUNTIF(Volunteer_Import!F395, "*Other (open to local stores unlisted above)*"))</f>
        <v/>
      </c>
      <c r="M395" s="19" t="str">
        <f> IF(ISBLANK(B395), "", COUNTIF(Volunteer_Import!G395, "*Monday*"))</f>
        <v/>
      </c>
      <c r="N395" s="19" t="str">
        <f> IF(ISBLANK(B395), "", COUNTIF(Volunteer_Import!G395, "*Tuesday*"))</f>
        <v/>
      </c>
      <c r="O395" s="19" t="str">
        <f> IF(ISBLANK(B395), "", COUNTIF(Volunteer_Import!G395, "*Wednesday*"))</f>
        <v/>
      </c>
      <c r="P395" s="19" t="str">
        <f> IF(ISBLANK(B395), "", COUNTIF(Volunteer_Import!G395, "*Thursday*"))</f>
        <v/>
      </c>
      <c r="Q395" s="19" t="str">
        <f> IF(ISBLANK(B395), "", COUNTIF(Volunteer_Import!G395, "*Friday*"))</f>
        <v/>
      </c>
      <c r="R395" s="19" t="str">
        <f> IF(ISBLANK(B395), "", COUNTIF(Volunteer_Import!G395, "*Saturday*"))</f>
        <v/>
      </c>
      <c r="S395" s="19" t="str">
        <f> IF(ISBLANK(B395), "", COUNTIF(Volunteer_Import!G395, "*Sunday*"))</f>
        <v/>
      </c>
      <c r="T395" s="1" t="str">
        <f> IF(ISBLANK(B395), "", COUNTIF(Volunteer_Import!H395, "*6am - 8am*"))</f>
        <v/>
      </c>
      <c r="U395" s="19" t="str">
        <f> IF(ISBLANK(B395), "", COUNTIF(Volunteer_Import!H395, "*8am - 12pm*"))</f>
        <v/>
      </c>
      <c r="V395" s="19" t="str">
        <f> IF(ISBLANK(B395), "", COUNTIF(Volunteer_Import!H395, "*12pm - 3pm*"))</f>
        <v/>
      </c>
      <c r="W395" s="19" t="str">
        <f> IF(ISBLANK(B395), "", COUNTIF(Volunteer_Import!H395, "*3pm - 6pm*"))</f>
        <v/>
      </c>
      <c r="X395" s="19" t="str">
        <f> IF(ISBLANK(B395), "", COUNTIF(Volunteer_Import!H395, "*6pm - 9pm*"))</f>
        <v/>
      </c>
      <c r="Y395" s="19" t="str">
        <f> IF(ISBLANK(B395), "", COUNTIF(Volunteer_Import!H395, "*9pm - 11pm*"))</f>
        <v/>
      </c>
    </row>
    <row r="396">
      <c r="A396" s="1" t="str">
        <f t="array" ref="A396">IF(ISBLANK(B396), "", concatenate("V", ROW()))</f>
        <v/>
      </c>
      <c r="B396" s="1" t="str">
        <f>IFERROR(__xludf.DUMMYFUNCTION(" QUERY(Volunteer_Import!A396:H396, ""Select B"")"),"")</f>
        <v/>
      </c>
      <c r="C396" s="1" t="str">
        <f>IFERROR(__xludf.DUMMYFUNCTION(" IF(ISBLANK(B396), """", QUERY(Volunteer_Import!B396:I396, ""Select C""))"),"")</f>
        <v/>
      </c>
      <c r="D396" s="1" t="str">
        <f>IFERROR(__xludf.DUMMYFUNCTION(" IF(ISBLANK(B396), """", QUERY(Volunteer_Import!B396:I396, ""Select D""))"),"")</f>
        <v/>
      </c>
      <c r="E396" s="1" t="str">
        <f>IFERROR(__xludf.DUMMYFUNCTION(" IF(ISBLANK(B396), """", QUERY(Volunteer_Import!B396:I396, ""Select E""))"),"")</f>
        <v/>
      </c>
      <c r="F396" s="9" t="str">
        <f> IF(ISBLANK(B396), "", COUNTIF(Volunteer_Import!F396, "*Central Berkeley Trader Joe’s*"))</f>
        <v/>
      </c>
      <c r="G396" s="1" t="str">
        <f> IF(ISBLANK(B396), "", COUNTIF(Volunteer_Import!F396, "*North Berkeley Safeway*"))</f>
        <v/>
      </c>
      <c r="H396" s="1" t="str">
        <f> IF(ISBLANK(B396), "", COUNTIF(Volunteer_Import!F396, "*North Berkeley Trader Joe’s*"))</f>
        <v/>
      </c>
      <c r="I396" s="9" t="str">
        <f> IF(ISBLANK(B396), "", COUNTIF(Volunteer_Import!F396, "*South Berkeley Berkeley Bowl*"))</f>
        <v/>
      </c>
      <c r="J396" s="1" t="str">
        <f> IF(ISBLANK(B396), "", COUNTIF(Volunteer_Import!F396, "*South Berkeley/Oakland Safeway*"))</f>
        <v/>
      </c>
      <c r="K396" s="1" t="str">
        <f> IF(ISBLANK(B396), "", COUNTIF(Volunteer_Import!F396, "*Southwest Berkeley Berkeley Bowl*"))</f>
        <v/>
      </c>
      <c r="L396" s="1" t="str">
        <f> IF(ISBLANK(B396), "", COUNTIF(Volunteer_Import!F396, "*Other (open to local stores unlisted above)*"))</f>
        <v/>
      </c>
      <c r="M396" s="19" t="str">
        <f> IF(ISBLANK(B396), "", COUNTIF(Volunteer_Import!G396, "*Monday*"))</f>
        <v/>
      </c>
      <c r="N396" s="19" t="str">
        <f> IF(ISBLANK(B396), "", COUNTIF(Volunteer_Import!G396, "*Tuesday*"))</f>
        <v/>
      </c>
      <c r="O396" s="19" t="str">
        <f> IF(ISBLANK(B396), "", COUNTIF(Volunteer_Import!G396, "*Wednesday*"))</f>
        <v/>
      </c>
      <c r="P396" s="19" t="str">
        <f> IF(ISBLANK(B396), "", COUNTIF(Volunteer_Import!G396, "*Thursday*"))</f>
        <v/>
      </c>
      <c r="Q396" s="19" t="str">
        <f> IF(ISBLANK(B396), "", COUNTIF(Volunteer_Import!G396, "*Friday*"))</f>
        <v/>
      </c>
      <c r="R396" s="19" t="str">
        <f> IF(ISBLANK(B396), "", COUNTIF(Volunteer_Import!G396, "*Saturday*"))</f>
        <v/>
      </c>
      <c r="S396" s="19" t="str">
        <f> IF(ISBLANK(B396), "", COUNTIF(Volunteer_Import!G396, "*Sunday*"))</f>
        <v/>
      </c>
      <c r="T396" s="1" t="str">
        <f> IF(ISBLANK(B396), "", COUNTIF(Volunteer_Import!H396, "*6am - 8am*"))</f>
        <v/>
      </c>
      <c r="U396" s="19" t="str">
        <f> IF(ISBLANK(B396), "", COUNTIF(Volunteer_Import!H396, "*8am - 12pm*"))</f>
        <v/>
      </c>
      <c r="V396" s="19" t="str">
        <f> IF(ISBLANK(B396), "", COUNTIF(Volunteer_Import!H396, "*12pm - 3pm*"))</f>
        <v/>
      </c>
      <c r="W396" s="19" t="str">
        <f> IF(ISBLANK(B396), "", COUNTIF(Volunteer_Import!H396, "*3pm - 6pm*"))</f>
        <v/>
      </c>
      <c r="X396" s="19" t="str">
        <f> IF(ISBLANK(B396), "", COUNTIF(Volunteer_Import!H396, "*6pm - 9pm*"))</f>
        <v/>
      </c>
      <c r="Y396" s="19" t="str">
        <f> IF(ISBLANK(B396), "", COUNTIF(Volunteer_Import!H396, "*9pm - 11pm*"))</f>
        <v/>
      </c>
    </row>
    <row r="397">
      <c r="A397" s="1" t="str">
        <f t="array" ref="A397">IF(ISBLANK(B397), "", concatenate("V", ROW()))</f>
        <v/>
      </c>
      <c r="B397" s="1" t="str">
        <f>IFERROR(__xludf.DUMMYFUNCTION(" QUERY(Volunteer_Import!A397:H397, ""Select B"")"),"")</f>
        <v/>
      </c>
      <c r="C397" s="1" t="str">
        <f>IFERROR(__xludf.DUMMYFUNCTION(" IF(ISBLANK(B397), """", QUERY(Volunteer_Import!B397:I397, ""Select C""))"),"")</f>
        <v/>
      </c>
      <c r="D397" s="1" t="str">
        <f>IFERROR(__xludf.DUMMYFUNCTION(" IF(ISBLANK(B397), """", QUERY(Volunteer_Import!B397:I397, ""Select D""))"),"")</f>
        <v/>
      </c>
      <c r="E397" s="1" t="str">
        <f>IFERROR(__xludf.DUMMYFUNCTION(" IF(ISBLANK(B397), """", QUERY(Volunteer_Import!B397:I397, ""Select E""))"),"")</f>
        <v/>
      </c>
      <c r="F397" s="9" t="str">
        <f> IF(ISBLANK(B397), "", COUNTIF(Volunteer_Import!F397, "*Central Berkeley Trader Joe’s*"))</f>
        <v/>
      </c>
      <c r="G397" s="1" t="str">
        <f> IF(ISBLANK(B397), "", COUNTIF(Volunteer_Import!F397, "*North Berkeley Safeway*"))</f>
        <v/>
      </c>
      <c r="H397" s="1" t="str">
        <f> IF(ISBLANK(B397), "", COUNTIF(Volunteer_Import!F397, "*North Berkeley Trader Joe’s*"))</f>
        <v/>
      </c>
      <c r="I397" s="9" t="str">
        <f> IF(ISBLANK(B397), "", COUNTIF(Volunteer_Import!F397, "*South Berkeley Berkeley Bowl*"))</f>
        <v/>
      </c>
      <c r="J397" s="1" t="str">
        <f> IF(ISBLANK(B397), "", COUNTIF(Volunteer_Import!F397, "*South Berkeley/Oakland Safeway*"))</f>
        <v/>
      </c>
      <c r="K397" s="1" t="str">
        <f> IF(ISBLANK(B397), "", COUNTIF(Volunteer_Import!F397, "*Southwest Berkeley Berkeley Bowl*"))</f>
        <v/>
      </c>
      <c r="L397" s="1" t="str">
        <f> IF(ISBLANK(B397), "", COUNTIF(Volunteer_Import!F397, "*Other (open to local stores unlisted above)*"))</f>
        <v/>
      </c>
      <c r="M397" s="19" t="str">
        <f> IF(ISBLANK(B397), "", COUNTIF(Volunteer_Import!G397, "*Monday*"))</f>
        <v/>
      </c>
      <c r="N397" s="19" t="str">
        <f> IF(ISBLANK(B397), "", COUNTIF(Volunteer_Import!G397, "*Tuesday*"))</f>
        <v/>
      </c>
      <c r="O397" s="19" t="str">
        <f> IF(ISBLANK(B397), "", COUNTIF(Volunteer_Import!G397, "*Wednesday*"))</f>
        <v/>
      </c>
      <c r="P397" s="19" t="str">
        <f> IF(ISBLANK(B397), "", COUNTIF(Volunteer_Import!G397, "*Thursday*"))</f>
        <v/>
      </c>
      <c r="Q397" s="19" t="str">
        <f> IF(ISBLANK(B397), "", COUNTIF(Volunteer_Import!G397, "*Friday*"))</f>
        <v/>
      </c>
      <c r="R397" s="19" t="str">
        <f> IF(ISBLANK(B397), "", COUNTIF(Volunteer_Import!G397, "*Saturday*"))</f>
        <v/>
      </c>
      <c r="S397" s="19" t="str">
        <f> IF(ISBLANK(B397), "", COUNTIF(Volunteer_Import!G397, "*Sunday*"))</f>
        <v/>
      </c>
      <c r="T397" s="1" t="str">
        <f> IF(ISBLANK(B397), "", COUNTIF(Volunteer_Import!H397, "*6am - 8am*"))</f>
        <v/>
      </c>
      <c r="U397" s="19" t="str">
        <f> IF(ISBLANK(B397), "", COUNTIF(Volunteer_Import!H397, "*8am - 12pm*"))</f>
        <v/>
      </c>
      <c r="V397" s="19" t="str">
        <f> IF(ISBLANK(B397), "", COUNTIF(Volunteer_Import!H397, "*12pm - 3pm*"))</f>
        <v/>
      </c>
      <c r="W397" s="19" t="str">
        <f> IF(ISBLANK(B397), "", COUNTIF(Volunteer_Import!H397, "*3pm - 6pm*"))</f>
        <v/>
      </c>
      <c r="X397" s="19" t="str">
        <f> IF(ISBLANK(B397), "", COUNTIF(Volunteer_Import!H397, "*6pm - 9pm*"))</f>
        <v/>
      </c>
      <c r="Y397" s="19" t="str">
        <f> IF(ISBLANK(B397), "", COUNTIF(Volunteer_Import!H397, "*9pm - 11pm*"))</f>
        <v/>
      </c>
    </row>
    <row r="398">
      <c r="A398" s="1" t="str">
        <f t="array" ref="A398">IF(ISBLANK(B398), "", concatenate("V", ROW()))</f>
        <v/>
      </c>
      <c r="B398" s="1" t="str">
        <f>IFERROR(__xludf.DUMMYFUNCTION(" QUERY(Volunteer_Import!A398:H398, ""Select B"")"),"")</f>
        <v/>
      </c>
      <c r="C398" s="1" t="str">
        <f>IFERROR(__xludf.DUMMYFUNCTION(" IF(ISBLANK(B398), """", QUERY(Volunteer_Import!B398:I398, ""Select C""))"),"")</f>
        <v/>
      </c>
      <c r="D398" s="1" t="str">
        <f>IFERROR(__xludf.DUMMYFUNCTION(" IF(ISBLANK(B398), """", QUERY(Volunteer_Import!B398:I398, ""Select D""))"),"")</f>
        <v/>
      </c>
      <c r="E398" s="1" t="str">
        <f>IFERROR(__xludf.DUMMYFUNCTION(" IF(ISBLANK(B398), """", QUERY(Volunteer_Import!B398:I398, ""Select E""))"),"")</f>
        <v/>
      </c>
      <c r="F398" s="9" t="str">
        <f> IF(ISBLANK(B398), "", COUNTIF(Volunteer_Import!F398, "*Central Berkeley Trader Joe’s*"))</f>
        <v/>
      </c>
      <c r="G398" s="1" t="str">
        <f> IF(ISBLANK(B398), "", COUNTIF(Volunteer_Import!F398, "*North Berkeley Safeway*"))</f>
        <v/>
      </c>
      <c r="H398" s="1" t="str">
        <f> IF(ISBLANK(B398), "", COUNTIF(Volunteer_Import!F398, "*North Berkeley Trader Joe’s*"))</f>
        <v/>
      </c>
      <c r="I398" s="9" t="str">
        <f> IF(ISBLANK(B398), "", COUNTIF(Volunteer_Import!F398, "*South Berkeley Berkeley Bowl*"))</f>
        <v/>
      </c>
      <c r="J398" s="1" t="str">
        <f> IF(ISBLANK(B398), "", COUNTIF(Volunteer_Import!F398, "*South Berkeley/Oakland Safeway*"))</f>
        <v/>
      </c>
      <c r="K398" s="1" t="str">
        <f> IF(ISBLANK(B398), "", COUNTIF(Volunteer_Import!F398, "*Southwest Berkeley Berkeley Bowl*"))</f>
        <v/>
      </c>
      <c r="L398" s="1" t="str">
        <f> IF(ISBLANK(B398), "", COUNTIF(Volunteer_Import!F398, "*Other (open to local stores unlisted above)*"))</f>
        <v/>
      </c>
      <c r="M398" s="19" t="str">
        <f> IF(ISBLANK(B398), "", COUNTIF(Volunteer_Import!G398, "*Monday*"))</f>
        <v/>
      </c>
      <c r="N398" s="19" t="str">
        <f> IF(ISBLANK(B398), "", COUNTIF(Volunteer_Import!G398, "*Tuesday*"))</f>
        <v/>
      </c>
      <c r="O398" s="19" t="str">
        <f> IF(ISBLANK(B398), "", COUNTIF(Volunteer_Import!G398, "*Wednesday*"))</f>
        <v/>
      </c>
      <c r="P398" s="19" t="str">
        <f> IF(ISBLANK(B398), "", COUNTIF(Volunteer_Import!G398, "*Thursday*"))</f>
        <v/>
      </c>
      <c r="Q398" s="19" t="str">
        <f> IF(ISBLANK(B398), "", COUNTIF(Volunteer_Import!G398, "*Friday*"))</f>
        <v/>
      </c>
      <c r="R398" s="19" t="str">
        <f> IF(ISBLANK(B398), "", COUNTIF(Volunteer_Import!G398, "*Saturday*"))</f>
        <v/>
      </c>
      <c r="S398" s="19" t="str">
        <f> IF(ISBLANK(B398), "", COUNTIF(Volunteer_Import!G398, "*Sunday*"))</f>
        <v/>
      </c>
      <c r="T398" s="1" t="str">
        <f> IF(ISBLANK(B398), "", COUNTIF(Volunteer_Import!H398, "*6am - 8am*"))</f>
        <v/>
      </c>
      <c r="U398" s="19" t="str">
        <f> IF(ISBLANK(B398), "", COUNTIF(Volunteer_Import!H398, "*8am - 12pm*"))</f>
        <v/>
      </c>
      <c r="V398" s="19" t="str">
        <f> IF(ISBLANK(B398), "", COUNTIF(Volunteer_Import!H398, "*12pm - 3pm*"))</f>
        <v/>
      </c>
      <c r="W398" s="19" t="str">
        <f> IF(ISBLANK(B398), "", COUNTIF(Volunteer_Import!H398, "*3pm - 6pm*"))</f>
        <v/>
      </c>
      <c r="X398" s="19" t="str">
        <f> IF(ISBLANK(B398), "", COUNTIF(Volunteer_Import!H398, "*6pm - 9pm*"))</f>
        <v/>
      </c>
      <c r="Y398" s="19" t="str">
        <f> IF(ISBLANK(B398), "", COUNTIF(Volunteer_Import!H398, "*9pm - 11pm*"))</f>
        <v/>
      </c>
    </row>
    <row r="399">
      <c r="A399" s="1" t="str">
        <f t="array" ref="A399">IF(ISBLANK(B399), "", concatenate("V", ROW()))</f>
        <v/>
      </c>
      <c r="B399" s="1" t="str">
        <f>IFERROR(__xludf.DUMMYFUNCTION(" QUERY(Volunteer_Import!A399:H399, ""Select B"")"),"")</f>
        <v/>
      </c>
      <c r="C399" s="1" t="str">
        <f>IFERROR(__xludf.DUMMYFUNCTION(" IF(ISBLANK(B399), """", QUERY(Volunteer_Import!B399:I399, ""Select C""))"),"")</f>
        <v/>
      </c>
      <c r="D399" s="1" t="str">
        <f>IFERROR(__xludf.DUMMYFUNCTION(" IF(ISBLANK(B399), """", QUERY(Volunteer_Import!B399:I399, ""Select D""))"),"")</f>
        <v/>
      </c>
      <c r="E399" s="1" t="str">
        <f>IFERROR(__xludf.DUMMYFUNCTION(" IF(ISBLANK(B399), """", QUERY(Volunteer_Import!B399:I399, ""Select E""))"),"")</f>
        <v/>
      </c>
      <c r="F399" s="9" t="str">
        <f> IF(ISBLANK(B399), "", COUNTIF(Volunteer_Import!F399, "*Central Berkeley Trader Joe’s*"))</f>
        <v/>
      </c>
      <c r="G399" s="1" t="str">
        <f> IF(ISBLANK(B399), "", COUNTIF(Volunteer_Import!F399, "*North Berkeley Safeway*"))</f>
        <v/>
      </c>
      <c r="H399" s="1" t="str">
        <f> IF(ISBLANK(B399), "", COUNTIF(Volunteer_Import!F399, "*North Berkeley Trader Joe’s*"))</f>
        <v/>
      </c>
      <c r="I399" s="9" t="str">
        <f> IF(ISBLANK(B399), "", COUNTIF(Volunteer_Import!F399, "*South Berkeley Berkeley Bowl*"))</f>
        <v/>
      </c>
      <c r="J399" s="1" t="str">
        <f> IF(ISBLANK(B399), "", COUNTIF(Volunteer_Import!F399, "*South Berkeley/Oakland Safeway*"))</f>
        <v/>
      </c>
      <c r="K399" s="1" t="str">
        <f> IF(ISBLANK(B399), "", COUNTIF(Volunteer_Import!F399, "*Southwest Berkeley Berkeley Bowl*"))</f>
        <v/>
      </c>
      <c r="L399" s="1" t="str">
        <f> IF(ISBLANK(B399), "", COUNTIF(Volunteer_Import!F399, "*Other (open to local stores unlisted above)*"))</f>
        <v/>
      </c>
      <c r="M399" s="19" t="str">
        <f> IF(ISBLANK(B399), "", COUNTIF(Volunteer_Import!G399, "*Monday*"))</f>
        <v/>
      </c>
      <c r="N399" s="19" t="str">
        <f> IF(ISBLANK(B399), "", COUNTIF(Volunteer_Import!G399, "*Tuesday*"))</f>
        <v/>
      </c>
      <c r="O399" s="19" t="str">
        <f> IF(ISBLANK(B399), "", COUNTIF(Volunteer_Import!G399, "*Wednesday*"))</f>
        <v/>
      </c>
      <c r="P399" s="19" t="str">
        <f> IF(ISBLANK(B399), "", COUNTIF(Volunteer_Import!G399, "*Thursday*"))</f>
        <v/>
      </c>
      <c r="Q399" s="19" t="str">
        <f> IF(ISBLANK(B399), "", COUNTIF(Volunteer_Import!G399, "*Friday*"))</f>
        <v/>
      </c>
      <c r="R399" s="19" t="str">
        <f> IF(ISBLANK(B399), "", COUNTIF(Volunteer_Import!G399, "*Saturday*"))</f>
        <v/>
      </c>
      <c r="S399" s="19" t="str">
        <f> IF(ISBLANK(B399), "", COUNTIF(Volunteer_Import!G399, "*Sunday*"))</f>
        <v/>
      </c>
      <c r="T399" s="1" t="str">
        <f> IF(ISBLANK(B399), "", COUNTIF(Volunteer_Import!H399, "*6am - 8am*"))</f>
        <v/>
      </c>
      <c r="U399" s="19" t="str">
        <f> IF(ISBLANK(B399), "", COUNTIF(Volunteer_Import!H399, "*8am - 12pm*"))</f>
        <v/>
      </c>
      <c r="V399" s="19" t="str">
        <f> IF(ISBLANK(B399), "", COUNTIF(Volunteer_Import!H399, "*12pm - 3pm*"))</f>
        <v/>
      </c>
      <c r="W399" s="19" t="str">
        <f> IF(ISBLANK(B399), "", COUNTIF(Volunteer_Import!H399, "*3pm - 6pm*"))</f>
        <v/>
      </c>
      <c r="X399" s="19" t="str">
        <f> IF(ISBLANK(B399), "", COUNTIF(Volunteer_Import!H399, "*6pm - 9pm*"))</f>
        <v/>
      </c>
      <c r="Y399" s="19" t="str">
        <f> IF(ISBLANK(B399), "", COUNTIF(Volunteer_Import!H399, "*9pm - 11pm*"))</f>
        <v/>
      </c>
    </row>
    <row r="400">
      <c r="A400" s="1" t="str">
        <f t="array" ref="A400">IF(ISBLANK(B400), "", concatenate("V", ROW()))</f>
        <v/>
      </c>
      <c r="B400" s="1" t="str">
        <f>IFERROR(__xludf.DUMMYFUNCTION(" QUERY(Volunteer_Import!A400:H400, ""Select B"")"),"")</f>
        <v/>
      </c>
      <c r="C400" s="1" t="str">
        <f>IFERROR(__xludf.DUMMYFUNCTION(" IF(ISBLANK(B400), """", QUERY(Volunteer_Import!B400:I400, ""Select C""))"),"")</f>
        <v/>
      </c>
      <c r="D400" s="1" t="str">
        <f>IFERROR(__xludf.DUMMYFUNCTION(" IF(ISBLANK(B400), """", QUERY(Volunteer_Import!B400:I400, ""Select D""))"),"")</f>
        <v/>
      </c>
      <c r="E400" s="1" t="str">
        <f>IFERROR(__xludf.DUMMYFUNCTION(" IF(ISBLANK(B400), """", QUERY(Volunteer_Import!B400:I400, ""Select E""))"),"")</f>
        <v/>
      </c>
      <c r="F400" s="9" t="str">
        <f> IF(ISBLANK(B400), "", COUNTIF(Volunteer_Import!F400, "*Central Berkeley Trader Joe’s*"))</f>
        <v/>
      </c>
      <c r="G400" s="1" t="str">
        <f> IF(ISBLANK(B400), "", COUNTIF(Volunteer_Import!F400, "*North Berkeley Safeway*"))</f>
        <v/>
      </c>
      <c r="H400" s="1" t="str">
        <f> IF(ISBLANK(B400), "", COUNTIF(Volunteer_Import!F400, "*North Berkeley Trader Joe’s*"))</f>
        <v/>
      </c>
      <c r="I400" s="9" t="str">
        <f> IF(ISBLANK(B400), "", COUNTIF(Volunteer_Import!F400, "*South Berkeley Berkeley Bowl*"))</f>
        <v/>
      </c>
      <c r="J400" s="1" t="str">
        <f> IF(ISBLANK(B400), "", COUNTIF(Volunteer_Import!F400, "*South Berkeley/Oakland Safeway*"))</f>
        <v/>
      </c>
      <c r="K400" s="1" t="str">
        <f> IF(ISBLANK(B400), "", COUNTIF(Volunteer_Import!F400, "*Southwest Berkeley Berkeley Bowl*"))</f>
        <v/>
      </c>
      <c r="L400" s="1" t="str">
        <f> IF(ISBLANK(B400), "", COUNTIF(Volunteer_Import!F400, "*Other (open to local stores unlisted above)*"))</f>
        <v/>
      </c>
      <c r="M400" s="19" t="str">
        <f> IF(ISBLANK(B400), "", COUNTIF(Volunteer_Import!G400, "*Monday*"))</f>
        <v/>
      </c>
      <c r="N400" s="19" t="str">
        <f> IF(ISBLANK(B400), "", COUNTIF(Volunteer_Import!G400, "*Tuesday*"))</f>
        <v/>
      </c>
      <c r="O400" s="19" t="str">
        <f> IF(ISBLANK(B400), "", COUNTIF(Volunteer_Import!G400, "*Wednesday*"))</f>
        <v/>
      </c>
      <c r="P400" s="19" t="str">
        <f> IF(ISBLANK(B400), "", COUNTIF(Volunteer_Import!G400, "*Thursday*"))</f>
        <v/>
      </c>
      <c r="Q400" s="19" t="str">
        <f> IF(ISBLANK(B400), "", COUNTIF(Volunteer_Import!G400, "*Friday*"))</f>
        <v/>
      </c>
      <c r="R400" s="19" t="str">
        <f> IF(ISBLANK(B400), "", COUNTIF(Volunteer_Import!G400, "*Saturday*"))</f>
        <v/>
      </c>
      <c r="S400" s="19" t="str">
        <f> IF(ISBLANK(B400), "", COUNTIF(Volunteer_Import!G400, "*Sunday*"))</f>
        <v/>
      </c>
      <c r="T400" s="1" t="str">
        <f> IF(ISBLANK(B400), "", COUNTIF(Volunteer_Import!H400, "*6am - 8am*"))</f>
        <v/>
      </c>
      <c r="U400" s="19" t="str">
        <f> IF(ISBLANK(B400), "", COUNTIF(Volunteer_Import!H400, "*8am - 12pm*"))</f>
        <v/>
      </c>
      <c r="V400" s="19" t="str">
        <f> IF(ISBLANK(B400), "", COUNTIF(Volunteer_Import!H400, "*12pm - 3pm*"))</f>
        <v/>
      </c>
      <c r="W400" s="19" t="str">
        <f> IF(ISBLANK(B400), "", COUNTIF(Volunteer_Import!H400, "*3pm - 6pm*"))</f>
        <v/>
      </c>
      <c r="X400" s="19" t="str">
        <f> IF(ISBLANK(B400), "", COUNTIF(Volunteer_Import!H400, "*6pm - 9pm*"))</f>
        <v/>
      </c>
      <c r="Y400" s="19" t="str">
        <f> IF(ISBLANK(B400), "", COUNTIF(Volunteer_Import!H400, "*9pm - 11pm*"))</f>
        <v/>
      </c>
    </row>
    <row r="401">
      <c r="A401" s="1" t="str">
        <f t="array" ref="A401">IF(ISBLANK(B401), "", concatenate("V", ROW()))</f>
        <v/>
      </c>
      <c r="B401" s="1" t="str">
        <f>IFERROR(__xludf.DUMMYFUNCTION(" QUERY(Volunteer_Import!A401:H401, ""Select B"")"),"")</f>
        <v/>
      </c>
      <c r="C401" s="1" t="str">
        <f>IFERROR(__xludf.DUMMYFUNCTION(" IF(ISBLANK(B401), """", QUERY(Volunteer_Import!B401:I401, ""Select C""))"),"")</f>
        <v/>
      </c>
      <c r="D401" s="1" t="str">
        <f>IFERROR(__xludf.DUMMYFUNCTION(" IF(ISBLANK(B401), """", QUERY(Volunteer_Import!B401:I401, ""Select D""))"),"")</f>
        <v/>
      </c>
      <c r="E401" s="1" t="str">
        <f>IFERROR(__xludf.DUMMYFUNCTION(" IF(ISBLANK(B401), """", QUERY(Volunteer_Import!B401:I401, ""Select E""))"),"")</f>
        <v/>
      </c>
      <c r="F401" s="9" t="str">
        <f> IF(ISBLANK(B401), "", COUNTIF(Volunteer_Import!F401, "*Central Berkeley Trader Joe’s*"))</f>
        <v/>
      </c>
      <c r="G401" s="1" t="str">
        <f> IF(ISBLANK(B401), "", COUNTIF(Volunteer_Import!F401, "*North Berkeley Safeway*"))</f>
        <v/>
      </c>
      <c r="H401" s="1" t="str">
        <f> IF(ISBLANK(B401), "", COUNTIF(Volunteer_Import!F401, "*North Berkeley Trader Joe’s*"))</f>
        <v/>
      </c>
      <c r="I401" s="9" t="str">
        <f> IF(ISBLANK(B401), "", COUNTIF(Volunteer_Import!F401, "*South Berkeley Berkeley Bowl*"))</f>
        <v/>
      </c>
      <c r="J401" s="1" t="str">
        <f> IF(ISBLANK(B401), "", COUNTIF(Volunteer_Import!F401, "*South Berkeley/Oakland Safeway*"))</f>
        <v/>
      </c>
      <c r="K401" s="1" t="str">
        <f> IF(ISBLANK(B401), "", COUNTIF(Volunteer_Import!F401, "*Southwest Berkeley Berkeley Bowl*"))</f>
        <v/>
      </c>
      <c r="L401" s="1" t="str">
        <f> IF(ISBLANK(B401), "", COUNTIF(Volunteer_Import!F401, "*Other (open to local stores unlisted above)*"))</f>
        <v/>
      </c>
      <c r="M401" s="19" t="str">
        <f> IF(ISBLANK(B401), "", COUNTIF(Volunteer_Import!G401, "*Monday*"))</f>
        <v/>
      </c>
      <c r="N401" s="19" t="str">
        <f> IF(ISBLANK(B401), "", COUNTIF(Volunteer_Import!G401, "*Tuesday*"))</f>
        <v/>
      </c>
      <c r="O401" s="19" t="str">
        <f> IF(ISBLANK(B401), "", COUNTIF(Volunteer_Import!G401, "*Wednesday*"))</f>
        <v/>
      </c>
      <c r="P401" s="19" t="str">
        <f> IF(ISBLANK(B401), "", COUNTIF(Volunteer_Import!G401, "*Thursday*"))</f>
        <v/>
      </c>
      <c r="Q401" s="19" t="str">
        <f> IF(ISBLANK(B401), "", COUNTIF(Volunteer_Import!G401, "*Friday*"))</f>
        <v/>
      </c>
      <c r="R401" s="19" t="str">
        <f> IF(ISBLANK(B401), "", COUNTIF(Volunteer_Import!G401, "*Saturday*"))</f>
        <v/>
      </c>
      <c r="S401" s="19" t="str">
        <f> IF(ISBLANK(B401), "", COUNTIF(Volunteer_Import!G401, "*Sunday*"))</f>
        <v/>
      </c>
      <c r="T401" s="1" t="str">
        <f> IF(ISBLANK(B401), "", COUNTIF(Volunteer_Import!H401, "*6am - 8am*"))</f>
        <v/>
      </c>
      <c r="U401" s="19" t="str">
        <f> IF(ISBLANK(B401), "", COUNTIF(Volunteer_Import!H401, "*8am - 12pm*"))</f>
        <v/>
      </c>
      <c r="V401" s="19" t="str">
        <f> IF(ISBLANK(B401), "", COUNTIF(Volunteer_Import!H401, "*12pm - 3pm*"))</f>
        <v/>
      </c>
      <c r="W401" s="19" t="str">
        <f> IF(ISBLANK(B401), "", COUNTIF(Volunteer_Import!H401, "*3pm - 6pm*"))</f>
        <v/>
      </c>
      <c r="X401" s="19" t="str">
        <f> IF(ISBLANK(B401), "", COUNTIF(Volunteer_Import!H401, "*6pm - 9pm*"))</f>
        <v/>
      </c>
      <c r="Y401" s="19" t="str">
        <f> IF(ISBLANK(B401), "", COUNTIF(Volunteer_Import!H401, "*9pm - 11pm*"))</f>
        <v/>
      </c>
    </row>
    <row r="402">
      <c r="A402" s="1" t="str">
        <f t="array" ref="A402">IF(ISBLANK(B402), "", concatenate("V", ROW()))</f>
        <v/>
      </c>
      <c r="B402" s="1" t="str">
        <f>IFERROR(__xludf.DUMMYFUNCTION(" QUERY(Volunteer_Import!A402:H402, ""Select B"")"),"")</f>
        <v/>
      </c>
      <c r="C402" s="1" t="str">
        <f>IFERROR(__xludf.DUMMYFUNCTION(" IF(ISBLANK(B402), """", QUERY(Volunteer_Import!B402:I402, ""Select C""))"),"")</f>
        <v/>
      </c>
      <c r="D402" s="1" t="str">
        <f>IFERROR(__xludf.DUMMYFUNCTION(" IF(ISBLANK(B402), """", QUERY(Volunteer_Import!B402:I402, ""Select D""))"),"")</f>
        <v/>
      </c>
      <c r="E402" s="1" t="str">
        <f>IFERROR(__xludf.DUMMYFUNCTION(" IF(ISBLANK(B402), """", QUERY(Volunteer_Import!B402:I402, ""Select E""))"),"")</f>
        <v/>
      </c>
      <c r="F402" s="9" t="str">
        <f> IF(ISBLANK(B402), "", COUNTIF(Volunteer_Import!F402, "*Central Berkeley Trader Joe’s*"))</f>
        <v/>
      </c>
      <c r="G402" s="1" t="str">
        <f> IF(ISBLANK(B402), "", COUNTIF(Volunteer_Import!F402, "*North Berkeley Safeway*"))</f>
        <v/>
      </c>
      <c r="H402" s="1" t="str">
        <f> IF(ISBLANK(B402), "", COUNTIF(Volunteer_Import!F402, "*North Berkeley Trader Joe’s*"))</f>
        <v/>
      </c>
      <c r="I402" s="9" t="str">
        <f> IF(ISBLANK(B402), "", COUNTIF(Volunteer_Import!F402, "*South Berkeley Berkeley Bowl*"))</f>
        <v/>
      </c>
      <c r="J402" s="1" t="str">
        <f> IF(ISBLANK(B402), "", COUNTIF(Volunteer_Import!F402, "*South Berkeley/Oakland Safeway*"))</f>
        <v/>
      </c>
      <c r="K402" s="1" t="str">
        <f> IF(ISBLANK(B402), "", COUNTIF(Volunteer_Import!F402, "*Southwest Berkeley Berkeley Bowl*"))</f>
        <v/>
      </c>
      <c r="L402" s="1" t="str">
        <f> IF(ISBLANK(B402), "", COUNTIF(Volunteer_Import!F402, "*Other (open to local stores unlisted above)*"))</f>
        <v/>
      </c>
      <c r="M402" s="19" t="str">
        <f> IF(ISBLANK(B402), "", COUNTIF(Volunteer_Import!G402, "*Monday*"))</f>
        <v/>
      </c>
      <c r="N402" s="19" t="str">
        <f> IF(ISBLANK(B402), "", COUNTIF(Volunteer_Import!G402, "*Tuesday*"))</f>
        <v/>
      </c>
      <c r="O402" s="19" t="str">
        <f> IF(ISBLANK(B402), "", COUNTIF(Volunteer_Import!G402, "*Wednesday*"))</f>
        <v/>
      </c>
      <c r="P402" s="19" t="str">
        <f> IF(ISBLANK(B402), "", COUNTIF(Volunteer_Import!G402, "*Thursday*"))</f>
        <v/>
      </c>
      <c r="Q402" s="19" t="str">
        <f> IF(ISBLANK(B402), "", COUNTIF(Volunteer_Import!G402, "*Friday*"))</f>
        <v/>
      </c>
      <c r="R402" s="19" t="str">
        <f> IF(ISBLANK(B402), "", COUNTIF(Volunteer_Import!G402, "*Saturday*"))</f>
        <v/>
      </c>
      <c r="S402" s="19" t="str">
        <f> IF(ISBLANK(B402), "", COUNTIF(Volunteer_Import!G402, "*Sunday*"))</f>
        <v/>
      </c>
      <c r="T402" s="1" t="str">
        <f> IF(ISBLANK(B402), "", COUNTIF(Volunteer_Import!H402, "*6am - 8am*"))</f>
        <v/>
      </c>
      <c r="U402" s="19" t="str">
        <f> IF(ISBLANK(B402), "", COUNTIF(Volunteer_Import!H402, "*8am - 12pm*"))</f>
        <v/>
      </c>
      <c r="V402" s="19" t="str">
        <f> IF(ISBLANK(B402), "", COUNTIF(Volunteer_Import!H402, "*12pm - 3pm*"))</f>
        <v/>
      </c>
      <c r="W402" s="19" t="str">
        <f> IF(ISBLANK(B402), "", COUNTIF(Volunteer_Import!H402, "*3pm - 6pm*"))</f>
        <v/>
      </c>
      <c r="X402" s="19" t="str">
        <f> IF(ISBLANK(B402), "", COUNTIF(Volunteer_Import!H402, "*6pm - 9pm*"))</f>
        <v/>
      </c>
      <c r="Y402" s="19" t="str">
        <f> IF(ISBLANK(B402), "", COUNTIF(Volunteer_Import!H402, "*9pm - 11pm*"))</f>
        <v/>
      </c>
    </row>
    <row r="403">
      <c r="A403" s="1" t="str">
        <f t="array" ref="A403">IF(ISBLANK(B403), "", concatenate("V", ROW()))</f>
        <v/>
      </c>
      <c r="B403" s="1" t="str">
        <f>IFERROR(__xludf.DUMMYFUNCTION(" QUERY(Volunteer_Import!A403:H403, ""Select B"")"),"")</f>
        <v/>
      </c>
      <c r="C403" s="1" t="str">
        <f>IFERROR(__xludf.DUMMYFUNCTION(" IF(ISBLANK(B403), """", QUERY(Volunteer_Import!B403:I403, ""Select C""))"),"")</f>
        <v/>
      </c>
      <c r="D403" s="1" t="str">
        <f>IFERROR(__xludf.DUMMYFUNCTION(" IF(ISBLANK(B403), """", QUERY(Volunteer_Import!B403:I403, ""Select D""))"),"")</f>
        <v/>
      </c>
      <c r="E403" s="1" t="str">
        <f>IFERROR(__xludf.DUMMYFUNCTION(" IF(ISBLANK(B403), """", QUERY(Volunteer_Import!B403:I403, ""Select E""))"),"")</f>
        <v/>
      </c>
      <c r="F403" s="9" t="str">
        <f> IF(ISBLANK(B403), "", COUNTIF(Volunteer_Import!F403, "*Central Berkeley Trader Joe’s*"))</f>
        <v/>
      </c>
      <c r="G403" s="1" t="str">
        <f> IF(ISBLANK(B403), "", COUNTIF(Volunteer_Import!F403, "*North Berkeley Safeway*"))</f>
        <v/>
      </c>
      <c r="H403" s="1" t="str">
        <f> IF(ISBLANK(B403), "", COUNTIF(Volunteer_Import!F403, "*North Berkeley Trader Joe’s*"))</f>
        <v/>
      </c>
      <c r="I403" s="9" t="str">
        <f> IF(ISBLANK(B403), "", COUNTIF(Volunteer_Import!F403, "*South Berkeley Berkeley Bowl*"))</f>
        <v/>
      </c>
      <c r="J403" s="1" t="str">
        <f> IF(ISBLANK(B403), "", COUNTIF(Volunteer_Import!F403, "*South Berkeley/Oakland Safeway*"))</f>
        <v/>
      </c>
      <c r="K403" s="1" t="str">
        <f> IF(ISBLANK(B403), "", COUNTIF(Volunteer_Import!F403, "*Southwest Berkeley Berkeley Bowl*"))</f>
        <v/>
      </c>
      <c r="L403" s="1" t="str">
        <f> IF(ISBLANK(B403), "", COUNTIF(Volunteer_Import!F403, "*Other (open to local stores unlisted above)*"))</f>
        <v/>
      </c>
      <c r="M403" s="19" t="str">
        <f> IF(ISBLANK(B403), "", COUNTIF(Volunteer_Import!G403, "*Monday*"))</f>
        <v/>
      </c>
      <c r="N403" s="19" t="str">
        <f> IF(ISBLANK(B403), "", COUNTIF(Volunteer_Import!G403, "*Tuesday*"))</f>
        <v/>
      </c>
      <c r="O403" s="19" t="str">
        <f> IF(ISBLANK(B403), "", COUNTIF(Volunteer_Import!G403, "*Wednesday*"))</f>
        <v/>
      </c>
      <c r="P403" s="19" t="str">
        <f> IF(ISBLANK(B403), "", COUNTIF(Volunteer_Import!G403, "*Thursday*"))</f>
        <v/>
      </c>
      <c r="Q403" s="19" t="str">
        <f> IF(ISBLANK(B403), "", COUNTIF(Volunteer_Import!G403, "*Friday*"))</f>
        <v/>
      </c>
      <c r="R403" s="19" t="str">
        <f> IF(ISBLANK(B403), "", COUNTIF(Volunteer_Import!G403, "*Saturday*"))</f>
        <v/>
      </c>
      <c r="S403" s="19" t="str">
        <f> IF(ISBLANK(B403), "", COUNTIF(Volunteer_Import!G403, "*Sunday*"))</f>
        <v/>
      </c>
      <c r="T403" s="1" t="str">
        <f> IF(ISBLANK(B403), "", COUNTIF(Volunteer_Import!H403, "*6am - 8am*"))</f>
        <v/>
      </c>
      <c r="U403" s="19" t="str">
        <f> IF(ISBLANK(B403), "", COUNTIF(Volunteer_Import!H403, "*8am - 12pm*"))</f>
        <v/>
      </c>
      <c r="V403" s="19" t="str">
        <f> IF(ISBLANK(B403), "", COUNTIF(Volunteer_Import!H403, "*12pm - 3pm*"))</f>
        <v/>
      </c>
      <c r="W403" s="19" t="str">
        <f> IF(ISBLANK(B403), "", COUNTIF(Volunteer_Import!H403, "*3pm - 6pm*"))</f>
        <v/>
      </c>
      <c r="X403" s="19" t="str">
        <f> IF(ISBLANK(B403), "", COUNTIF(Volunteer_Import!H403, "*6pm - 9pm*"))</f>
        <v/>
      </c>
      <c r="Y403" s="19" t="str">
        <f> IF(ISBLANK(B403), "", COUNTIF(Volunteer_Import!H403, "*9pm - 11pm*"))</f>
        <v/>
      </c>
    </row>
    <row r="404">
      <c r="A404" s="1" t="str">
        <f t="array" ref="A404">IF(ISBLANK(B404), "", concatenate("V", ROW()))</f>
        <v/>
      </c>
      <c r="B404" s="1" t="str">
        <f>IFERROR(__xludf.DUMMYFUNCTION(" QUERY(Volunteer_Import!A404:H404, ""Select B"")"),"")</f>
        <v/>
      </c>
      <c r="C404" s="1" t="str">
        <f>IFERROR(__xludf.DUMMYFUNCTION(" IF(ISBLANK(B404), """", QUERY(Volunteer_Import!B404:I404, ""Select C""))"),"")</f>
        <v/>
      </c>
      <c r="D404" s="1" t="str">
        <f>IFERROR(__xludf.DUMMYFUNCTION(" IF(ISBLANK(B404), """", QUERY(Volunteer_Import!B404:I404, ""Select D""))"),"")</f>
        <v/>
      </c>
      <c r="E404" s="1" t="str">
        <f>IFERROR(__xludf.DUMMYFUNCTION(" IF(ISBLANK(B404), """", QUERY(Volunteer_Import!B404:I404, ""Select E""))"),"")</f>
        <v/>
      </c>
      <c r="F404" s="9" t="str">
        <f> IF(ISBLANK(B404), "", COUNTIF(Volunteer_Import!F404, "*Central Berkeley Trader Joe’s*"))</f>
        <v/>
      </c>
      <c r="G404" s="1" t="str">
        <f> IF(ISBLANK(B404), "", COUNTIF(Volunteer_Import!F404, "*North Berkeley Safeway*"))</f>
        <v/>
      </c>
      <c r="H404" s="1" t="str">
        <f> IF(ISBLANK(B404), "", COUNTIF(Volunteer_Import!F404, "*North Berkeley Trader Joe’s*"))</f>
        <v/>
      </c>
      <c r="I404" s="9" t="str">
        <f> IF(ISBLANK(B404), "", COUNTIF(Volunteer_Import!F404, "*South Berkeley Berkeley Bowl*"))</f>
        <v/>
      </c>
      <c r="J404" s="1" t="str">
        <f> IF(ISBLANK(B404), "", COUNTIF(Volunteer_Import!F404, "*South Berkeley/Oakland Safeway*"))</f>
        <v/>
      </c>
      <c r="K404" s="1" t="str">
        <f> IF(ISBLANK(B404), "", COUNTIF(Volunteer_Import!F404, "*Southwest Berkeley Berkeley Bowl*"))</f>
        <v/>
      </c>
      <c r="L404" s="1" t="str">
        <f> IF(ISBLANK(B404), "", COUNTIF(Volunteer_Import!F404, "*Other (open to local stores unlisted above)*"))</f>
        <v/>
      </c>
      <c r="M404" s="19" t="str">
        <f> IF(ISBLANK(B404), "", COUNTIF(Volunteer_Import!G404, "*Monday*"))</f>
        <v/>
      </c>
      <c r="N404" s="19" t="str">
        <f> IF(ISBLANK(B404), "", COUNTIF(Volunteer_Import!G404, "*Tuesday*"))</f>
        <v/>
      </c>
      <c r="O404" s="19" t="str">
        <f> IF(ISBLANK(B404), "", COUNTIF(Volunteer_Import!G404, "*Wednesday*"))</f>
        <v/>
      </c>
      <c r="P404" s="19" t="str">
        <f> IF(ISBLANK(B404), "", COUNTIF(Volunteer_Import!G404, "*Thursday*"))</f>
        <v/>
      </c>
      <c r="Q404" s="19" t="str">
        <f> IF(ISBLANK(B404), "", COUNTIF(Volunteer_Import!G404, "*Friday*"))</f>
        <v/>
      </c>
      <c r="R404" s="19" t="str">
        <f> IF(ISBLANK(B404), "", COUNTIF(Volunteer_Import!G404, "*Saturday*"))</f>
        <v/>
      </c>
      <c r="S404" s="19" t="str">
        <f> IF(ISBLANK(B404), "", COUNTIF(Volunteer_Import!G404, "*Sunday*"))</f>
        <v/>
      </c>
      <c r="T404" s="1" t="str">
        <f> IF(ISBLANK(B404), "", COUNTIF(Volunteer_Import!H404, "*6am - 8am*"))</f>
        <v/>
      </c>
      <c r="U404" s="19" t="str">
        <f> IF(ISBLANK(B404), "", COUNTIF(Volunteer_Import!H404, "*8am - 12pm*"))</f>
        <v/>
      </c>
      <c r="V404" s="19" t="str">
        <f> IF(ISBLANK(B404), "", COUNTIF(Volunteer_Import!H404, "*12pm - 3pm*"))</f>
        <v/>
      </c>
      <c r="W404" s="19" t="str">
        <f> IF(ISBLANK(B404), "", COUNTIF(Volunteer_Import!H404, "*3pm - 6pm*"))</f>
        <v/>
      </c>
      <c r="X404" s="19" t="str">
        <f> IF(ISBLANK(B404), "", COUNTIF(Volunteer_Import!H404, "*6pm - 9pm*"))</f>
        <v/>
      </c>
      <c r="Y404" s="19" t="str">
        <f> IF(ISBLANK(B404), "", COUNTIF(Volunteer_Import!H404, "*9pm - 11pm*"))</f>
        <v/>
      </c>
    </row>
    <row r="405">
      <c r="A405" s="1" t="str">
        <f t="array" ref="A405">IF(ISBLANK(B405), "", concatenate("V", ROW()))</f>
        <v/>
      </c>
      <c r="B405" s="1" t="str">
        <f>IFERROR(__xludf.DUMMYFUNCTION(" QUERY(Volunteer_Import!A405:H405, ""Select B"")"),"")</f>
        <v/>
      </c>
      <c r="C405" s="1" t="str">
        <f>IFERROR(__xludf.DUMMYFUNCTION(" IF(ISBLANK(B405), """", QUERY(Volunteer_Import!B405:I405, ""Select C""))"),"")</f>
        <v/>
      </c>
      <c r="D405" s="1" t="str">
        <f>IFERROR(__xludf.DUMMYFUNCTION(" IF(ISBLANK(B405), """", QUERY(Volunteer_Import!B405:I405, ""Select D""))"),"")</f>
        <v/>
      </c>
      <c r="E405" s="1" t="str">
        <f>IFERROR(__xludf.DUMMYFUNCTION(" IF(ISBLANK(B405), """", QUERY(Volunteer_Import!B405:I405, ""Select E""))"),"")</f>
        <v/>
      </c>
      <c r="F405" s="9" t="str">
        <f> IF(ISBLANK(B405), "", COUNTIF(Volunteer_Import!F405, "*Central Berkeley Trader Joe’s*"))</f>
        <v/>
      </c>
      <c r="G405" s="1" t="str">
        <f> IF(ISBLANK(B405), "", COUNTIF(Volunteer_Import!F405, "*North Berkeley Safeway*"))</f>
        <v/>
      </c>
      <c r="H405" s="1" t="str">
        <f> IF(ISBLANK(B405), "", COUNTIF(Volunteer_Import!F405, "*North Berkeley Trader Joe’s*"))</f>
        <v/>
      </c>
      <c r="I405" s="9" t="str">
        <f> IF(ISBLANK(B405), "", COUNTIF(Volunteer_Import!F405, "*South Berkeley Berkeley Bowl*"))</f>
        <v/>
      </c>
      <c r="J405" s="1" t="str">
        <f> IF(ISBLANK(B405), "", COUNTIF(Volunteer_Import!F405, "*South Berkeley/Oakland Safeway*"))</f>
        <v/>
      </c>
      <c r="K405" s="1" t="str">
        <f> IF(ISBLANK(B405), "", COUNTIF(Volunteer_Import!F405, "*Southwest Berkeley Berkeley Bowl*"))</f>
        <v/>
      </c>
      <c r="L405" s="1" t="str">
        <f> IF(ISBLANK(B405), "", COUNTIF(Volunteer_Import!F405, "*Other (open to local stores unlisted above)*"))</f>
        <v/>
      </c>
      <c r="M405" s="19" t="str">
        <f> IF(ISBLANK(B405), "", COUNTIF(Volunteer_Import!G405, "*Monday*"))</f>
        <v/>
      </c>
      <c r="N405" s="19" t="str">
        <f> IF(ISBLANK(B405), "", COUNTIF(Volunteer_Import!G405, "*Tuesday*"))</f>
        <v/>
      </c>
      <c r="O405" s="19" t="str">
        <f> IF(ISBLANK(B405), "", COUNTIF(Volunteer_Import!G405, "*Wednesday*"))</f>
        <v/>
      </c>
      <c r="P405" s="19" t="str">
        <f> IF(ISBLANK(B405), "", COUNTIF(Volunteer_Import!G405, "*Thursday*"))</f>
        <v/>
      </c>
      <c r="Q405" s="19" t="str">
        <f> IF(ISBLANK(B405), "", COUNTIF(Volunteer_Import!G405, "*Friday*"))</f>
        <v/>
      </c>
      <c r="R405" s="19" t="str">
        <f> IF(ISBLANK(B405), "", COUNTIF(Volunteer_Import!G405, "*Saturday*"))</f>
        <v/>
      </c>
      <c r="S405" s="19" t="str">
        <f> IF(ISBLANK(B405), "", COUNTIF(Volunteer_Import!G405, "*Sunday*"))</f>
        <v/>
      </c>
      <c r="T405" s="1" t="str">
        <f> IF(ISBLANK(B405), "", COUNTIF(Volunteer_Import!H405, "*6am - 8am*"))</f>
        <v/>
      </c>
      <c r="U405" s="19" t="str">
        <f> IF(ISBLANK(B405), "", COUNTIF(Volunteer_Import!H405, "*8am - 12pm*"))</f>
        <v/>
      </c>
      <c r="V405" s="19" t="str">
        <f> IF(ISBLANK(B405), "", COUNTIF(Volunteer_Import!H405, "*12pm - 3pm*"))</f>
        <v/>
      </c>
      <c r="W405" s="19" t="str">
        <f> IF(ISBLANK(B405), "", COUNTIF(Volunteer_Import!H405, "*3pm - 6pm*"))</f>
        <v/>
      </c>
      <c r="X405" s="19" t="str">
        <f> IF(ISBLANK(B405), "", COUNTIF(Volunteer_Import!H405, "*6pm - 9pm*"))</f>
        <v/>
      </c>
      <c r="Y405" s="19" t="str">
        <f> IF(ISBLANK(B405), "", COUNTIF(Volunteer_Import!H405, "*9pm - 11pm*"))</f>
        <v/>
      </c>
    </row>
    <row r="406">
      <c r="A406" s="1" t="str">
        <f t="array" ref="A406">IF(ISBLANK(B406), "", concatenate("V", ROW()))</f>
        <v/>
      </c>
      <c r="B406" s="1" t="str">
        <f>IFERROR(__xludf.DUMMYFUNCTION(" QUERY(Volunteer_Import!A406:H406, ""Select B"")"),"")</f>
        <v/>
      </c>
      <c r="C406" s="1" t="str">
        <f>IFERROR(__xludf.DUMMYFUNCTION(" IF(ISBLANK(B406), """", QUERY(Volunteer_Import!B406:I406, ""Select C""))"),"")</f>
        <v/>
      </c>
      <c r="D406" s="1" t="str">
        <f>IFERROR(__xludf.DUMMYFUNCTION(" IF(ISBLANK(B406), """", QUERY(Volunteer_Import!B406:I406, ""Select D""))"),"")</f>
        <v/>
      </c>
      <c r="E406" s="1" t="str">
        <f>IFERROR(__xludf.DUMMYFUNCTION(" IF(ISBLANK(B406), """", QUERY(Volunteer_Import!B406:I406, ""Select E""))"),"")</f>
        <v/>
      </c>
      <c r="F406" s="9" t="str">
        <f> IF(ISBLANK(B406), "", COUNTIF(Volunteer_Import!F406, "*Central Berkeley Trader Joe’s*"))</f>
        <v/>
      </c>
      <c r="G406" s="1" t="str">
        <f> IF(ISBLANK(B406), "", COUNTIF(Volunteer_Import!F406, "*North Berkeley Safeway*"))</f>
        <v/>
      </c>
      <c r="H406" s="1" t="str">
        <f> IF(ISBLANK(B406), "", COUNTIF(Volunteer_Import!F406, "*North Berkeley Trader Joe’s*"))</f>
        <v/>
      </c>
      <c r="I406" s="9" t="str">
        <f> IF(ISBLANK(B406), "", COUNTIF(Volunteer_Import!F406, "*South Berkeley Berkeley Bowl*"))</f>
        <v/>
      </c>
      <c r="J406" s="1" t="str">
        <f> IF(ISBLANK(B406), "", COUNTIF(Volunteer_Import!F406, "*South Berkeley/Oakland Safeway*"))</f>
        <v/>
      </c>
      <c r="K406" s="1" t="str">
        <f> IF(ISBLANK(B406), "", COUNTIF(Volunteer_Import!F406, "*Southwest Berkeley Berkeley Bowl*"))</f>
        <v/>
      </c>
      <c r="L406" s="1" t="str">
        <f> IF(ISBLANK(B406), "", COUNTIF(Volunteer_Import!F406, "*Other (open to local stores unlisted above)*"))</f>
        <v/>
      </c>
      <c r="M406" s="19" t="str">
        <f> IF(ISBLANK(B406), "", COUNTIF(Volunteer_Import!G406, "*Monday*"))</f>
        <v/>
      </c>
      <c r="N406" s="19" t="str">
        <f> IF(ISBLANK(B406), "", COUNTIF(Volunteer_Import!G406, "*Tuesday*"))</f>
        <v/>
      </c>
      <c r="O406" s="19" t="str">
        <f> IF(ISBLANK(B406), "", COUNTIF(Volunteer_Import!G406, "*Wednesday*"))</f>
        <v/>
      </c>
      <c r="P406" s="19" t="str">
        <f> IF(ISBLANK(B406), "", COUNTIF(Volunteer_Import!G406, "*Thursday*"))</f>
        <v/>
      </c>
      <c r="Q406" s="19" t="str">
        <f> IF(ISBLANK(B406), "", COUNTIF(Volunteer_Import!G406, "*Friday*"))</f>
        <v/>
      </c>
      <c r="R406" s="19" t="str">
        <f> IF(ISBLANK(B406), "", COUNTIF(Volunteer_Import!G406, "*Saturday*"))</f>
        <v/>
      </c>
      <c r="S406" s="19" t="str">
        <f> IF(ISBLANK(B406), "", COUNTIF(Volunteer_Import!G406, "*Sunday*"))</f>
        <v/>
      </c>
      <c r="T406" s="1" t="str">
        <f> IF(ISBLANK(B406), "", COUNTIF(Volunteer_Import!H406, "*6am - 8am*"))</f>
        <v/>
      </c>
      <c r="U406" s="19" t="str">
        <f> IF(ISBLANK(B406), "", COUNTIF(Volunteer_Import!H406, "*8am - 12pm*"))</f>
        <v/>
      </c>
      <c r="V406" s="19" t="str">
        <f> IF(ISBLANK(B406), "", COUNTIF(Volunteer_Import!H406, "*12pm - 3pm*"))</f>
        <v/>
      </c>
      <c r="W406" s="19" t="str">
        <f> IF(ISBLANK(B406), "", COUNTIF(Volunteer_Import!H406, "*3pm - 6pm*"))</f>
        <v/>
      </c>
      <c r="X406" s="19" t="str">
        <f> IF(ISBLANK(B406), "", COUNTIF(Volunteer_Import!H406, "*6pm - 9pm*"))</f>
        <v/>
      </c>
      <c r="Y406" s="19" t="str">
        <f> IF(ISBLANK(B406), "", COUNTIF(Volunteer_Import!H406, "*9pm - 11pm*"))</f>
        <v/>
      </c>
    </row>
    <row r="407">
      <c r="A407" s="1" t="str">
        <f t="array" ref="A407">IF(ISBLANK(B407), "", concatenate("V", ROW()))</f>
        <v/>
      </c>
      <c r="B407" s="1" t="str">
        <f>IFERROR(__xludf.DUMMYFUNCTION(" QUERY(Volunteer_Import!A407:H407, ""Select B"")"),"")</f>
        <v/>
      </c>
      <c r="C407" s="1" t="str">
        <f>IFERROR(__xludf.DUMMYFUNCTION(" IF(ISBLANK(B407), """", QUERY(Volunteer_Import!B407:I407, ""Select C""))"),"")</f>
        <v/>
      </c>
      <c r="D407" s="1" t="str">
        <f>IFERROR(__xludf.DUMMYFUNCTION(" IF(ISBLANK(B407), """", QUERY(Volunteer_Import!B407:I407, ""Select D""))"),"")</f>
        <v/>
      </c>
      <c r="E407" s="1" t="str">
        <f>IFERROR(__xludf.DUMMYFUNCTION(" IF(ISBLANK(B407), """", QUERY(Volunteer_Import!B407:I407, ""Select E""))"),"")</f>
        <v/>
      </c>
      <c r="F407" s="9" t="str">
        <f> IF(ISBLANK(B407), "", COUNTIF(Volunteer_Import!F407, "*Central Berkeley Trader Joe’s*"))</f>
        <v/>
      </c>
      <c r="G407" s="1" t="str">
        <f> IF(ISBLANK(B407), "", COUNTIF(Volunteer_Import!F407, "*North Berkeley Safeway*"))</f>
        <v/>
      </c>
      <c r="H407" s="1" t="str">
        <f> IF(ISBLANK(B407), "", COUNTIF(Volunteer_Import!F407, "*North Berkeley Trader Joe’s*"))</f>
        <v/>
      </c>
      <c r="I407" s="9" t="str">
        <f> IF(ISBLANK(B407), "", COUNTIF(Volunteer_Import!F407, "*South Berkeley Berkeley Bowl*"))</f>
        <v/>
      </c>
      <c r="J407" s="1" t="str">
        <f> IF(ISBLANK(B407), "", COUNTIF(Volunteer_Import!F407, "*South Berkeley/Oakland Safeway*"))</f>
        <v/>
      </c>
      <c r="K407" s="1" t="str">
        <f> IF(ISBLANK(B407), "", COUNTIF(Volunteer_Import!F407, "*Southwest Berkeley Berkeley Bowl*"))</f>
        <v/>
      </c>
      <c r="L407" s="1" t="str">
        <f> IF(ISBLANK(B407), "", COUNTIF(Volunteer_Import!F407, "*Other (open to local stores unlisted above)*"))</f>
        <v/>
      </c>
      <c r="M407" s="19" t="str">
        <f> IF(ISBLANK(B407), "", COUNTIF(Volunteer_Import!G407, "*Monday*"))</f>
        <v/>
      </c>
      <c r="N407" s="19" t="str">
        <f> IF(ISBLANK(B407), "", COUNTIF(Volunteer_Import!G407, "*Tuesday*"))</f>
        <v/>
      </c>
      <c r="O407" s="19" t="str">
        <f> IF(ISBLANK(B407), "", COUNTIF(Volunteer_Import!G407, "*Wednesday*"))</f>
        <v/>
      </c>
      <c r="P407" s="19" t="str">
        <f> IF(ISBLANK(B407), "", COUNTIF(Volunteer_Import!G407, "*Thursday*"))</f>
        <v/>
      </c>
      <c r="Q407" s="19" t="str">
        <f> IF(ISBLANK(B407), "", COUNTIF(Volunteer_Import!G407, "*Friday*"))</f>
        <v/>
      </c>
      <c r="R407" s="19" t="str">
        <f> IF(ISBLANK(B407), "", COUNTIF(Volunteer_Import!G407, "*Saturday*"))</f>
        <v/>
      </c>
      <c r="S407" s="19" t="str">
        <f> IF(ISBLANK(B407), "", COUNTIF(Volunteer_Import!G407, "*Sunday*"))</f>
        <v/>
      </c>
      <c r="T407" s="1" t="str">
        <f> IF(ISBLANK(B407), "", COUNTIF(Volunteer_Import!H407, "*6am - 8am*"))</f>
        <v/>
      </c>
      <c r="U407" s="19" t="str">
        <f> IF(ISBLANK(B407), "", COUNTIF(Volunteer_Import!H407, "*8am - 12pm*"))</f>
        <v/>
      </c>
      <c r="V407" s="19" t="str">
        <f> IF(ISBLANK(B407), "", COUNTIF(Volunteer_Import!H407, "*12pm - 3pm*"))</f>
        <v/>
      </c>
      <c r="W407" s="19" t="str">
        <f> IF(ISBLANK(B407), "", COUNTIF(Volunteer_Import!H407, "*3pm - 6pm*"))</f>
        <v/>
      </c>
      <c r="X407" s="19" t="str">
        <f> IF(ISBLANK(B407), "", COUNTIF(Volunteer_Import!H407, "*6pm - 9pm*"))</f>
        <v/>
      </c>
      <c r="Y407" s="19" t="str">
        <f> IF(ISBLANK(B407), "", COUNTIF(Volunteer_Import!H407, "*9pm - 11pm*"))</f>
        <v/>
      </c>
    </row>
    <row r="408">
      <c r="A408" s="1" t="str">
        <f t="array" ref="A408">IF(ISBLANK(B408), "", concatenate("V", ROW()))</f>
        <v/>
      </c>
      <c r="B408" s="1" t="str">
        <f>IFERROR(__xludf.DUMMYFUNCTION(" QUERY(Volunteer_Import!A408:H408, ""Select B"")"),"")</f>
        <v/>
      </c>
      <c r="C408" s="1" t="str">
        <f>IFERROR(__xludf.DUMMYFUNCTION(" IF(ISBLANK(B408), """", QUERY(Volunteer_Import!B408:I408, ""Select C""))"),"")</f>
        <v/>
      </c>
      <c r="D408" s="1" t="str">
        <f>IFERROR(__xludf.DUMMYFUNCTION(" IF(ISBLANK(B408), """", QUERY(Volunteer_Import!B408:I408, ""Select D""))"),"")</f>
        <v/>
      </c>
      <c r="E408" s="1" t="str">
        <f>IFERROR(__xludf.DUMMYFUNCTION(" IF(ISBLANK(B408), """", QUERY(Volunteer_Import!B408:I408, ""Select E""))"),"")</f>
        <v/>
      </c>
      <c r="F408" s="9" t="str">
        <f> IF(ISBLANK(B408), "", COUNTIF(Volunteer_Import!F408, "*Central Berkeley Trader Joe’s*"))</f>
        <v/>
      </c>
      <c r="G408" s="1" t="str">
        <f> IF(ISBLANK(B408), "", COUNTIF(Volunteer_Import!F408, "*North Berkeley Safeway*"))</f>
        <v/>
      </c>
      <c r="H408" s="1" t="str">
        <f> IF(ISBLANK(B408), "", COUNTIF(Volunteer_Import!F408, "*North Berkeley Trader Joe’s*"))</f>
        <v/>
      </c>
      <c r="I408" s="9" t="str">
        <f> IF(ISBLANK(B408), "", COUNTIF(Volunteer_Import!F408, "*South Berkeley Berkeley Bowl*"))</f>
        <v/>
      </c>
      <c r="J408" s="1" t="str">
        <f> IF(ISBLANK(B408), "", COUNTIF(Volunteer_Import!F408, "*South Berkeley/Oakland Safeway*"))</f>
        <v/>
      </c>
      <c r="K408" s="1" t="str">
        <f> IF(ISBLANK(B408), "", COUNTIF(Volunteer_Import!F408, "*Southwest Berkeley Berkeley Bowl*"))</f>
        <v/>
      </c>
      <c r="L408" s="1" t="str">
        <f> IF(ISBLANK(B408), "", COUNTIF(Volunteer_Import!F408, "*Other (open to local stores unlisted above)*"))</f>
        <v/>
      </c>
      <c r="M408" s="19" t="str">
        <f> IF(ISBLANK(B408), "", COUNTIF(Volunteer_Import!G408, "*Monday*"))</f>
        <v/>
      </c>
      <c r="N408" s="19" t="str">
        <f> IF(ISBLANK(B408), "", COUNTIF(Volunteer_Import!G408, "*Tuesday*"))</f>
        <v/>
      </c>
      <c r="O408" s="19" t="str">
        <f> IF(ISBLANK(B408), "", COUNTIF(Volunteer_Import!G408, "*Wednesday*"))</f>
        <v/>
      </c>
      <c r="P408" s="19" t="str">
        <f> IF(ISBLANK(B408), "", COUNTIF(Volunteer_Import!G408, "*Thursday*"))</f>
        <v/>
      </c>
      <c r="Q408" s="19" t="str">
        <f> IF(ISBLANK(B408), "", COUNTIF(Volunteer_Import!G408, "*Friday*"))</f>
        <v/>
      </c>
      <c r="R408" s="19" t="str">
        <f> IF(ISBLANK(B408), "", COUNTIF(Volunteer_Import!G408, "*Saturday*"))</f>
        <v/>
      </c>
      <c r="S408" s="19" t="str">
        <f> IF(ISBLANK(B408), "", COUNTIF(Volunteer_Import!G408, "*Sunday*"))</f>
        <v/>
      </c>
      <c r="T408" s="1" t="str">
        <f> IF(ISBLANK(B408), "", COUNTIF(Volunteer_Import!H408, "*6am - 8am*"))</f>
        <v/>
      </c>
      <c r="U408" s="19" t="str">
        <f> IF(ISBLANK(B408), "", COUNTIF(Volunteer_Import!H408, "*8am - 12pm*"))</f>
        <v/>
      </c>
      <c r="V408" s="19" t="str">
        <f> IF(ISBLANK(B408), "", COUNTIF(Volunteer_Import!H408, "*12pm - 3pm*"))</f>
        <v/>
      </c>
      <c r="W408" s="19" t="str">
        <f> IF(ISBLANK(B408), "", COUNTIF(Volunteer_Import!H408, "*3pm - 6pm*"))</f>
        <v/>
      </c>
      <c r="X408" s="19" t="str">
        <f> IF(ISBLANK(B408), "", COUNTIF(Volunteer_Import!H408, "*6pm - 9pm*"))</f>
        <v/>
      </c>
      <c r="Y408" s="19" t="str">
        <f> IF(ISBLANK(B408), "", COUNTIF(Volunteer_Import!H408, "*9pm - 11pm*"))</f>
        <v/>
      </c>
    </row>
    <row r="409">
      <c r="A409" s="1" t="str">
        <f t="array" ref="A409">IF(ISBLANK(B409), "", concatenate("V", ROW()))</f>
        <v/>
      </c>
      <c r="B409" s="1" t="str">
        <f>IFERROR(__xludf.DUMMYFUNCTION(" QUERY(Volunteer_Import!A409:H409, ""Select B"")"),"")</f>
        <v/>
      </c>
      <c r="C409" s="1" t="str">
        <f>IFERROR(__xludf.DUMMYFUNCTION(" IF(ISBLANK(B409), """", QUERY(Volunteer_Import!B409:I409, ""Select C""))"),"")</f>
        <v/>
      </c>
      <c r="D409" s="1" t="str">
        <f>IFERROR(__xludf.DUMMYFUNCTION(" IF(ISBLANK(B409), """", QUERY(Volunteer_Import!B409:I409, ""Select D""))"),"")</f>
        <v/>
      </c>
      <c r="E409" s="1" t="str">
        <f>IFERROR(__xludf.DUMMYFUNCTION(" IF(ISBLANK(B409), """", QUERY(Volunteer_Import!B409:I409, ""Select E""))"),"")</f>
        <v/>
      </c>
      <c r="F409" s="9" t="str">
        <f> IF(ISBLANK(B409), "", COUNTIF(Volunteer_Import!F409, "*Central Berkeley Trader Joe’s*"))</f>
        <v/>
      </c>
      <c r="G409" s="1" t="str">
        <f> IF(ISBLANK(B409), "", COUNTIF(Volunteer_Import!F409, "*North Berkeley Safeway*"))</f>
        <v/>
      </c>
      <c r="H409" s="1" t="str">
        <f> IF(ISBLANK(B409), "", COUNTIF(Volunteer_Import!F409, "*North Berkeley Trader Joe’s*"))</f>
        <v/>
      </c>
      <c r="I409" s="9" t="str">
        <f> IF(ISBLANK(B409), "", COUNTIF(Volunteer_Import!F409, "*South Berkeley Berkeley Bowl*"))</f>
        <v/>
      </c>
      <c r="J409" s="1" t="str">
        <f> IF(ISBLANK(B409), "", COUNTIF(Volunteer_Import!F409, "*South Berkeley/Oakland Safeway*"))</f>
        <v/>
      </c>
      <c r="K409" s="1" t="str">
        <f> IF(ISBLANK(B409), "", COUNTIF(Volunteer_Import!F409, "*Southwest Berkeley Berkeley Bowl*"))</f>
        <v/>
      </c>
      <c r="L409" s="1" t="str">
        <f> IF(ISBLANK(B409), "", COUNTIF(Volunteer_Import!F409, "*Other (open to local stores unlisted above)*"))</f>
        <v/>
      </c>
      <c r="M409" s="19" t="str">
        <f> IF(ISBLANK(B409), "", COUNTIF(Volunteer_Import!G409, "*Monday*"))</f>
        <v/>
      </c>
      <c r="N409" s="19" t="str">
        <f> IF(ISBLANK(B409), "", COUNTIF(Volunteer_Import!G409, "*Tuesday*"))</f>
        <v/>
      </c>
      <c r="O409" s="19" t="str">
        <f> IF(ISBLANK(B409), "", COUNTIF(Volunteer_Import!G409, "*Wednesday*"))</f>
        <v/>
      </c>
      <c r="P409" s="19" t="str">
        <f> IF(ISBLANK(B409), "", COUNTIF(Volunteer_Import!G409, "*Thursday*"))</f>
        <v/>
      </c>
      <c r="Q409" s="19" t="str">
        <f> IF(ISBLANK(B409), "", COUNTIF(Volunteer_Import!G409, "*Friday*"))</f>
        <v/>
      </c>
      <c r="R409" s="19" t="str">
        <f> IF(ISBLANK(B409), "", COUNTIF(Volunteer_Import!G409, "*Saturday*"))</f>
        <v/>
      </c>
      <c r="S409" s="19" t="str">
        <f> IF(ISBLANK(B409), "", COUNTIF(Volunteer_Import!G409, "*Sunday*"))</f>
        <v/>
      </c>
      <c r="T409" s="1" t="str">
        <f> IF(ISBLANK(B409), "", COUNTIF(Volunteer_Import!H409, "*6am - 8am*"))</f>
        <v/>
      </c>
      <c r="U409" s="19" t="str">
        <f> IF(ISBLANK(B409), "", COUNTIF(Volunteer_Import!H409, "*8am - 12pm*"))</f>
        <v/>
      </c>
      <c r="V409" s="19" t="str">
        <f> IF(ISBLANK(B409), "", COUNTIF(Volunteer_Import!H409, "*12pm - 3pm*"))</f>
        <v/>
      </c>
      <c r="W409" s="19" t="str">
        <f> IF(ISBLANK(B409), "", COUNTIF(Volunteer_Import!H409, "*3pm - 6pm*"))</f>
        <v/>
      </c>
      <c r="X409" s="19" t="str">
        <f> IF(ISBLANK(B409), "", COUNTIF(Volunteer_Import!H409, "*6pm - 9pm*"))</f>
        <v/>
      </c>
      <c r="Y409" s="19" t="str">
        <f> IF(ISBLANK(B409), "", COUNTIF(Volunteer_Import!H409, "*9pm - 11pm*"))</f>
        <v/>
      </c>
    </row>
    <row r="410">
      <c r="A410" s="1" t="str">
        <f t="array" ref="A410">IF(ISBLANK(B410), "", concatenate("V", ROW()))</f>
        <v/>
      </c>
      <c r="B410" s="1" t="str">
        <f>IFERROR(__xludf.DUMMYFUNCTION(" QUERY(Volunteer_Import!A410:H410, ""Select B"")"),"")</f>
        <v/>
      </c>
      <c r="C410" s="1" t="str">
        <f>IFERROR(__xludf.DUMMYFUNCTION(" IF(ISBLANK(B410), """", QUERY(Volunteer_Import!B410:I410, ""Select C""))"),"")</f>
        <v/>
      </c>
      <c r="D410" s="1" t="str">
        <f>IFERROR(__xludf.DUMMYFUNCTION(" IF(ISBLANK(B410), """", QUERY(Volunteer_Import!B410:I410, ""Select D""))"),"")</f>
        <v/>
      </c>
      <c r="E410" s="1" t="str">
        <f>IFERROR(__xludf.DUMMYFUNCTION(" IF(ISBLANK(B410), """", QUERY(Volunteer_Import!B410:I410, ""Select E""))"),"")</f>
        <v/>
      </c>
      <c r="F410" s="9" t="str">
        <f> IF(ISBLANK(B410), "", COUNTIF(Volunteer_Import!F410, "*Central Berkeley Trader Joe’s*"))</f>
        <v/>
      </c>
      <c r="G410" s="1" t="str">
        <f> IF(ISBLANK(B410), "", COUNTIF(Volunteer_Import!F410, "*North Berkeley Safeway*"))</f>
        <v/>
      </c>
      <c r="H410" s="1" t="str">
        <f> IF(ISBLANK(B410), "", COUNTIF(Volunteer_Import!F410, "*North Berkeley Trader Joe’s*"))</f>
        <v/>
      </c>
      <c r="I410" s="9" t="str">
        <f> IF(ISBLANK(B410), "", COUNTIF(Volunteer_Import!F410, "*South Berkeley Berkeley Bowl*"))</f>
        <v/>
      </c>
      <c r="J410" s="1" t="str">
        <f> IF(ISBLANK(B410), "", COUNTIF(Volunteer_Import!F410, "*South Berkeley/Oakland Safeway*"))</f>
        <v/>
      </c>
      <c r="K410" s="1" t="str">
        <f> IF(ISBLANK(B410), "", COUNTIF(Volunteer_Import!F410, "*Southwest Berkeley Berkeley Bowl*"))</f>
        <v/>
      </c>
      <c r="L410" s="1" t="str">
        <f> IF(ISBLANK(B410), "", COUNTIF(Volunteer_Import!F410, "*Other (open to local stores unlisted above)*"))</f>
        <v/>
      </c>
      <c r="M410" s="19" t="str">
        <f> IF(ISBLANK(B410), "", COUNTIF(Volunteer_Import!G410, "*Monday*"))</f>
        <v/>
      </c>
      <c r="N410" s="19" t="str">
        <f> IF(ISBLANK(B410), "", COUNTIF(Volunteer_Import!G410, "*Tuesday*"))</f>
        <v/>
      </c>
      <c r="O410" s="19" t="str">
        <f> IF(ISBLANK(B410), "", COUNTIF(Volunteer_Import!G410, "*Wednesday*"))</f>
        <v/>
      </c>
      <c r="P410" s="19" t="str">
        <f> IF(ISBLANK(B410), "", COUNTIF(Volunteer_Import!G410, "*Thursday*"))</f>
        <v/>
      </c>
      <c r="Q410" s="19" t="str">
        <f> IF(ISBLANK(B410), "", COUNTIF(Volunteer_Import!G410, "*Friday*"))</f>
        <v/>
      </c>
      <c r="R410" s="19" t="str">
        <f> IF(ISBLANK(B410), "", COUNTIF(Volunteer_Import!G410, "*Saturday*"))</f>
        <v/>
      </c>
      <c r="S410" s="19" t="str">
        <f> IF(ISBLANK(B410), "", COUNTIF(Volunteer_Import!G410, "*Sunday*"))</f>
        <v/>
      </c>
      <c r="T410" s="1" t="str">
        <f> IF(ISBLANK(B410), "", COUNTIF(Volunteer_Import!H410, "*6am - 8am*"))</f>
        <v/>
      </c>
      <c r="U410" s="19" t="str">
        <f> IF(ISBLANK(B410), "", COUNTIF(Volunteer_Import!H410, "*8am - 12pm*"))</f>
        <v/>
      </c>
      <c r="V410" s="19" t="str">
        <f> IF(ISBLANK(B410), "", COUNTIF(Volunteer_Import!H410, "*12pm - 3pm*"))</f>
        <v/>
      </c>
      <c r="W410" s="19" t="str">
        <f> IF(ISBLANK(B410), "", COUNTIF(Volunteer_Import!H410, "*3pm - 6pm*"))</f>
        <v/>
      </c>
      <c r="X410" s="19" t="str">
        <f> IF(ISBLANK(B410), "", COUNTIF(Volunteer_Import!H410, "*6pm - 9pm*"))</f>
        <v/>
      </c>
      <c r="Y410" s="19" t="str">
        <f> IF(ISBLANK(B410), "", COUNTIF(Volunteer_Import!H410, "*9pm - 11pm*"))</f>
        <v/>
      </c>
    </row>
    <row r="411">
      <c r="A411" s="1" t="str">
        <f t="array" ref="A411">IF(ISBLANK(B411), "", concatenate("V", ROW()))</f>
        <v/>
      </c>
      <c r="B411" s="1" t="str">
        <f>IFERROR(__xludf.DUMMYFUNCTION(" QUERY(Volunteer_Import!A411:H411, ""Select B"")"),"")</f>
        <v/>
      </c>
      <c r="C411" s="1" t="str">
        <f>IFERROR(__xludf.DUMMYFUNCTION(" IF(ISBLANK(B411), """", QUERY(Volunteer_Import!B411:I411, ""Select C""))"),"")</f>
        <v/>
      </c>
      <c r="D411" s="1" t="str">
        <f>IFERROR(__xludf.DUMMYFUNCTION(" IF(ISBLANK(B411), """", QUERY(Volunteer_Import!B411:I411, ""Select D""))"),"")</f>
        <v/>
      </c>
      <c r="E411" s="1" t="str">
        <f>IFERROR(__xludf.DUMMYFUNCTION(" IF(ISBLANK(B411), """", QUERY(Volunteer_Import!B411:I411, ""Select E""))"),"")</f>
        <v/>
      </c>
      <c r="F411" s="9" t="str">
        <f> IF(ISBLANK(B411), "", COUNTIF(Volunteer_Import!F411, "*Central Berkeley Trader Joe’s*"))</f>
        <v/>
      </c>
      <c r="G411" s="1" t="str">
        <f> IF(ISBLANK(B411), "", COUNTIF(Volunteer_Import!F411, "*North Berkeley Safeway*"))</f>
        <v/>
      </c>
      <c r="H411" s="1" t="str">
        <f> IF(ISBLANK(B411), "", COUNTIF(Volunteer_Import!F411, "*North Berkeley Trader Joe’s*"))</f>
        <v/>
      </c>
      <c r="I411" s="9" t="str">
        <f> IF(ISBLANK(B411), "", COUNTIF(Volunteer_Import!F411, "*South Berkeley Berkeley Bowl*"))</f>
        <v/>
      </c>
      <c r="J411" s="1" t="str">
        <f> IF(ISBLANK(B411), "", COUNTIF(Volunteer_Import!F411, "*South Berkeley/Oakland Safeway*"))</f>
        <v/>
      </c>
      <c r="K411" s="1" t="str">
        <f> IF(ISBLANK(B411), "", COUNTIF(Volunteer_Import!F411, "*Southwest Berkeley Berkeley Bowl*"))</f>
        <v/>
      </c>
      <c r="L411" s="1" t="str">
        <f> IF(ISBLANK(B411), "", COUNTIF(Volunteer_Import!F411, "*Other (open to local stores unlisted above)*"))</f>
        <v/>
      </c>
      <c r="M411" s="19" t="str">
        <f> IF(ISBLANK(B411), "", COUNTIF(Volunteer_Import!G411, "*Monday*"))</f>
        <v/>
      </c>
      <c r="N411" s="19" t="str">
        <f> IF(ISBLANK(B411), "", COUNTIF(Volunteer_Import!G411, "*Tuesday*"))</f>
        <v/>
      </c>
      <c r="O411" s="19" t="str">
        <f> IF(ISBLANK(B411), "", COUNTIF(Volunteer_Import!G411, "*Wednesday*"))</f>
        <v/>
      </c>
      <c r="P411" s="19" t="str">
        <f> IF(ISBLANK(B411), "", COUNTIF(Volunteer_Import!G411, "*Thursday*"))</f>
        <v/>
      </c>
      <c r="Q411" s="19" t="str">
        <f> IF(ISBLANK(B411), "", COUNTIF(Volunteer_Import!G411, "*Friday*"))</f>
        <v/>
      </c>
      <c r="R411" s="19" t="str">
        <f> IF(ISBLANK(B411), "", COUNTIF(Volunteer_Import!G411, "*Saturday*"))</f>
        <v/>
      </c>
      <c r="S411" s="19" t="str">
        <f> IF(ISBLANK(B411), "", COUNTIF(Volunteer_Import!G411, "*Sunday*"))</f>
        <v/>
      </c>
      <c r="T411" s="1" t="str">
        <f> IF(ISBLANK(B411), "", COUNTIF(Volunteer_Import!H411, "*6am - 8am*"))</f>
        <v/>
      </c>
      <c r="U411" s="19" t="str">
        <f> IF(ISBLANK(B411), "", COUNTIF(Volunteer_Import!H411, "*8am - 12pm*"))</f>
        <v/>
      </c>
      <c r="V411" s="19" t="str">
        <f> IF(ISBLANK(B411), "", COUNTIF(Volunteer_Import!H411, "*12pm - 3pm*"))</f>
        <v/>
      </c>
      <c r="W411" s="19" t="str">
        <f> IF(ISBLANK(B411), "", COUNTIF(Volunteer_Import!H411, "*3pm - 6pm*"))</f>
        <v/>
      </c>
      <c r="X411" s="19" t="str">
        <f> IF(ISBLANK(B411), "", COUNTIF(Volunteer_Import!H411, "*6pm - 9pm*"))</f>
        <v/>
      </c>
      <c r="Y411" s="19" t="str">
        <f> IF(ISBLANK(B411), "", COUNTIF(Volunteer_Import!H411, "*9pm - 11pm*"))</f>
        <v/>
      </c>
    </row>
    <row r="412">
      <c r="A412" s="1" t="str">
        <f t="array" ref="A412">IF(ISBLANK(B412), "", concatenate("V", ROW()))</f>
        <v/>
      </c>
      <c r="B412" s="1" t="str">
        <f>IFERROR(__xludf.DUMMYFUNCTION(" QUERY(Volunteer_Import!A412:H412, ""Select B"")"),"")</f>
        <v/>
      </c>
      <c r="C412" s="1" t="str">
        <f>IFERROR(__xludf.DUMMYFUNCTION(" IF(ISBLANK(B412), """", QUERY(Volunteer_Import!B412:I412, ""Select C""))"),"")</f>
        <v/>
      </c>
      <c r="D412" s="1" t="str">
        <f>IFERROR(__xludf.DUMMYFUNCTION(" IF(ISBLANK(B412), """", QUERY(Volunteer_Import!B412:I412, ""Select D""))"),"")</f>
        <v/>
      </c>
      <c r="E412" s="1" t="str">
        <f>IFERROR(__xludf.DUMMYFUNCTION(" IF(ISBLANK(B412), """", QUERY(Volunteer_Import!B412:I412, ""Select E""))"),"")</f>
        <v/>
      </c>
      <c r="F412" s="9" t="str">
        <f> IF(ISBLANK(B412), "", COUNTIF(Volunteer_Import!F412, "*Central Berkeley Trader Joe’s*"))</f>
        <v/>
      </c>
      <c r="G412" s="1" t="str">
        <f> IF(ISBLANK(B412), "", COUNTIF(Volunteer_Import!F412, "*North Berkeley Safeway*"))</f>
        <v/>
      </c>
      <c r="H412" s="1" t="str">
        <f> IF(ISBLANK(B412), "", COUNTIF(Volunteer_Import!F412, "*North Berkeley Trader Joe’s*"))</f>
        <v/>
      </c>
      <c r="I412" s="9" t="str">
        <f> IF(ISBLANK(B412), "", COUNTIF(Volunteer_Import!F412, "*South Berkeley Berkeley Bowl*"))</f>
        <v/>
      </c>
      <c r="J412" s="1" t="str">
        <f> IF(ISBLANK(B412), "", COUNTIF(Volunteer_Import!F412, "*South Berkeley/Oakland Safeway*"))</f>
        <v/>
      </c>
      <c r="K412" s="1" t="str">
        <f> IF(ISBLANK(B412), "", COUNTIF(Volunteer_Import!F412, "*Southwest Berkeley Berkeley Bowl*"))</f>
        <v/>
      </c>
      <c r="L412" s="1" t="str">
        <f> IF(ISBLANK(B412), "", COUNTIF(Volunteer_Import!F412, "*Other (open to local stores unlisted above)*"))</f>
        <v/>
      </c>
      <c r="M412" s="19" t="str">
        <f> IF(ISBLANK(B412), "", COUNTIF(Volunteer_Import!G412, "*Monday*"))</f>
        <v/>
      </c>
      <c r="N412" s="19" t="str">
        <f> IF(ISBLANK(B412), "", COUNTIF(Volunteer_Import!G412, "*Tuesday*"))</f>
        <v/>
      </c>
      <c r="O412" s="19" t="str">
        <f> IF(ISBLANK(B412), "", COUNTIF(Volunteer_Import!G412, "*Wednesday*"))</f>
        <v/>
      </c>
      <c r="P412" s="19" t="str">
        <f> IF(ISBLANK(B412), "", COUNTIF(Volunteer_Import!G412, "*Thursday*"))</f>
        <v/>
      </c>
      <c r="Q412" s="19" t="str">
        <f> IF(ISBLANK(B412), "", COUNTIF(Volunteer_Import!G412, "*Friday*"))</f>
        <v/>
      </c>
      <c r="R412" s="19" t="str">
        <f> IF(ISBLANK(B412), "", COUNTIF(Volunteer_Import!G412, "*Saturday*"))</f>
        <v/>
      </c>
      <c r="S412" s="19" t="str">
        <f> IF(ISBLANK(B412), "", COUNTIF(Volunteer_Import!G412, "*Sunday*"))</f>
        <v/>
      </c>
      <c r="T412" s="1" t="str">
        <f> IF(ISBLANK(B412), "", COUNTIF(Volunteer_Import!H412, "*6am - 8am*"))</f>
        <v/>
      </c>
      <c r="U412" s="19" t="str">
        <f> IF(ISBLANK(B412), "", COUNTIF(Volunteer_Import!H412, "*8am - 12pm*"))</f>
        <v/>
      </c>
      <c r="V412" s="19" t="str">
        <f> IF(ISBLANK(B412), "", COUNTIF(Volunteer_Import!H412, "*12pm - 3pm*"))</f>
        <v/>
      </c>
      <c r="W412" s="19" t="str">
        <f> IF(ISBLANK(B412), "", COUNTIF(Volunteer_Import!H412, "*3pm - 6pm*"))</f>
        <v/>
      </c>
      <c r="X412" s="19" t="str">
        <f> IF(ISBLANK(B412), "", COUNTIF(Volunteer_Import!H412, "*6pm - 9pm*"))</f>
        <v/>
      </c>
      <c r="Y412" s="19" t="str">
        <f> IF(ISBLANK(B412), "", COUNTIF(Volunteer_Import!H412, "*9pm - 11pm*"))</f>
        <v/>
      </c>
    </row>
    <row r="413">
      <c r="A413" s="1" t="str">
        <f t="array" ref="A413">IF(ISBLANK(B413), "", concatenate("V", ROW()))</f>
        <v/>
      </c>
      <c r="B413" s="1" t="str">
        <f>IFERROR(__xludf.DUMMYFUNCTION(" QUERY(Volunteer_Import!A413:H413, ""Select B"")"),"")</f>
        <v/>
      </c>
      <c r="C413" s="1" t="str">
        <f>IFERROR(__xludf.DUMMYFUNCTION(" IF(ISBLANK(B413), """", QUERY(Volunteer_Import!B413:I413, ""Select C""))"),"")</f>
        <v/>
      </c>
      <c r="D413" s="1" t="str">
        <f>IFERROR(__xludf.DUMMYFUNCTION(" IF(ISBLANK(B413), """", QUERY(Volunteer_Import!B413:I413, ""Select D""))"),"")</f>
        <v/>
      </c>
      <c r="E413" s="1" t="str">
        <f>IFERROR(__xludf.DUMMYFUNCTION(" IF(ISBLANK(B413), """", QUERY(Volunteer_Import!B413:I413, ""Select E""))"),"")</f>
        <v/>
      </c>
      <c r="F413" s="9" t="str">
        <f> IF(ISBLANK(B413), "", COUNTIF(Volunteer_Import!F413, "*Central Berkeley Trader Joe’s*"))</f>
        <v/>
      </c>
      <c r="G413" s="1" t="str">
        <f> IF(ISBLANK(B413), "", COUNTIF(Volunteer_Import!F413, "*North Berkeley Safeway*"))</f>
        <v/>
      </c>
      <c r="H413" s="1" t="str">
        <f> IF(ISBLANK(B413), "", COUNTIF(Volunteer_Import!F413, "*North Berkeley Trader Joe’s*"))</f>
        <v/>
      </c>
      <c r="I413" s="9" t="str">
        <f> IF(ISBLANK(B413), "", COUNTIF(Volunteer_Import!F413, "*South Berkeley Berkeley Bowl*"))</f>
        <v/>
      </c>
      <c r="J413" s="1" t="str">
        <f> IF(ISBLANK(B413), "", COUNTIF(Volunteer_Import!F413, "*South Berkeley/Oakland Safeway*"))</f>
        <v/>
      </c>
      <c r="K413" s="1" t="str">
        <f> IF(ISBLANK(B413), "", COUNTIF(Volunteer_Import!F413, "*Southwest Berkeley Berkeley Bowl*"))</f>
        <v/>
      </c>
      <c r="L413" s="1" t="str">
        <f> IF(ISBLANK(B413), "", COUNTIF(Volunteer_Import!F413, "*Other (open to local stores unlisted above)*"))</f>
        <v/>
      </c>
      <c r="M413" s="19" t="str">
        <f> IF(ISBLANK(B413), "", COUNTIF(Volunteer_Import!G413, "*Monday*"))</f>
        <v/>
      </c>
      <c r="N413" s="19" t="str">
        <f> IF(ISBLANK(B413), "", COUNTIF(Volunteer_Import!G413, "*Tuesday*"))</f>
        <v/>
      </c>
      <c r="O413" s="19" t="str">
        <f> IF(ISBLANK(B413), "", COUNTIF(Volunteer_Import!G413, "*Wednesday*"))</f>
        <v/>
      </c>
      <c r="P413" s="19" t="str">
        <f> IF(ISBLANK(B413), "", COUNTIF(Volunteer_Import!G413, "*Thursday*"))</f>
        <v/>
      </c>
      <c r="Q413" s="19" t="str">
        <f> IF(ISBLANK(B413), "", COUNTIF(Volunteer_Import!G413, "*Friday*"))</f>
        <v/>
      </c>
      <c r="R413" s="19" t="str">
        <f> IF(ISBLANK(B413), "", COUNTIF(Volunteer_Import!G413, "*Saturday*"))</f>
        <v/>
      </c>
      <c r="S413" s="19" t="str">
        <f> IF(ISBLANK(B413), "", COUNTIF(Volunteer_Import!G413, "*Sunday*"))</f>
        <v/>
      </c>
      <c r="T413" s="1" t="str">
        <f> IF(ISBLANK(B413), "", COUNTIF(Volunteer_Import!H413, "*6am - 8am*"))</f>
        <v/>
      </c>
      <c r="U413" s="19" t="str">
        <f> IF(ISBLANK(B413), "", COUNTIF(Volunteer_Import!H413, "*8am - 12pm*"))</f>
        <v/>
      </c>
      <c r="V413" s="19" t="str">
        <f> IF(ISBLANK(B413), "", COUNTIF(Volunteer_Import!H413, "*12pm - 3pm*"))</f>
        <v/>
      </c>
      <c r="W413" s="19" t="str">
        <f> IF(ISBLANK(B413), "", COUNTIF(Volunteer_Import!H413, "*3pm - 6pm*"))</f>
        <v/>
      </c>
      <c r="X413" s="19" t="str">
        <f> IF(ISBLANK(B413), "", COUNTIF(Volunteer_Import!H413, "*6pm - 9pm*"))</f>
        <v/>
      </c>
      <c r="Y413" s="19" t="str">
        <f> IF(ISBLANK(B413), "", COUNTIF(Volunteer_Import!H413, "*9pm - 11pm*"))</f>
        <v/>
      </c>
    </row>
    <row r="414">
      <c r="A414" s="1" t="str">
        <f t="array" ref="A414">IF(ISBLANK(B414), "", concatenate("V", ROW()))</f>
        <v/>
      </c>
      <c r="B414" s="1" t="str">
        <f>IFERROR(__xludf.DUMMYFUNCTION(" QUERY(Volunteer_Import!A414:H414, ""Select B"")"),"")</f>
        <v/>
      </c>
      <c r="C414" s="1" t="str">
        <f>IFERROR(__xludf.DUMMYFUNCTION(" IF(ISBLANK(B414), """", QUERY(Volunteer_Import!B414:I414, ""Select C""))"),"")</f>
        <v/>
      </c>
      <c r="D414" s="1" t="str">
        <f>IFERROR(__xludf.DUMMYFUNCTION(" IF(ISBLANK(B414), """", QUERY(Volunteer_Import!B414:I414, ""Select D""))"),"")</f>
        <v/>
      </c>
      <c r="E414" s="1" t="str">
        <f>IFERROR(__xludf.DUMMYFUNCTION(" IF(ISBLANK(B414), """", QUERY(Volunteer_Import!B414:I414, ""Select E""))"),"")</f>
        <v/>
      </c>
      <c r="F414" s="9" t="str">
        <f> IF(ISBLANK(B414), "", COUNTIF(Volunteer_Import!F414, "*Central Berkeley Trader Joe’s*"))</f>
        <v/>
      </c>
      <c r="G414" s="1" t="str">
        <f> IF(ISBLANK(B414), "", COUNTIF(Volunteer_Import!F414, "*North Berkeley Safeway*"))</f>
        <v/>
      </c>
      <c r="H414" s="1" t="str">
        <f> IF(ISBLANK(B414), "", COUNTIF(Volunteer_Import!F414, "*North Berkeley Trader Joe’s*"))</f>
        <v/>
      </c>
      <c r="I414" s="9" t="str">
        <f> IF(ISBLANK(B414), "", COUNTIF(Volunteer_Import!F414, "*South Berkeley Berkeley Bowl*"))</f>
        <v/>
      </c>
      <c r="J414" s="1" t="str">
        <f> IF(ISBLANK(B414), "", COUNTIF(Volunteer_Import!F414, "*South Berkeley/Oakland Safeway*"))</f>
        <v/>
      </c>
      <c r="K414" s="1" t="str">
        <f> IF(ISBLANK(B414), "", COUNTIF(Volunteer_Import!F414, "*Southwest Berkeley Berkeley Bowl*"))</f>
        <v/>
      </c>
      <c r="L414" s="1" t="str">
        <f> IF(ISBLANK(B414), "", COUNTIF(Volunteer_Import!F414, "*Other (open to local stores unlisted above)*"))</f>
        <v/>
      </c>
      <c r="M414" s="19" t="str">
        <f> IF(ISBLANK(B414), "", COUNTIF(Volunteer_Import!G414, "*Monday*"))</f>
        <v/>
      </c>
      <c r="N414" s="19" t="str">
        <f> IF(ISBLANK(B414), "", COUNTIF(Volunteer_Import!G414, "*Tuesday*"))</f>
        <v/>
      </c>
      <c r="O414" s="19" t="str">
        <f> IF(ISBLANK(B414), "", COUNTIF(Volunteer_Import!G414, "*Wednesday*"))</f>
        <v/>
      </c>
      <c r="P414" s="19" t="str">
        <f> IF(ISBLANK(B414), "", COUNTIF(Volunteer_Import!G414, "*Thursday*"))</f>
        <v/>
      </c>
      <c r="Q414" s="19" t="str">
        <f> IF(ISBLANK(B414), "", COUNTIF(Volunteer_Import!G414, "*Friday*"))</f>
        <v/>
      </c>
      <c r="R414" s="19" t="str">
        <f> IF(ISBLANK(B414), "", COUNTIF(Volunteer_Import!G414, "*Saturday*"))</f>
        <v/>
      </c>
      <c r="S414" s="19" t="str">
        <f> IF(ISBLANK(B414), "", COUNTIF(Volunteer_Import!G414, "*Sunday*"))</f>
        <v/>
      </c>
      <c r="T414" s="1" t="str">
        <f> IF(ISBLANK(B414), "", COUNTIF(Volunteer_Import!H414, "*6am - 8am*"))</f>
        <v/>
      </c>
      <c r="U414" s="19" t="str">
        <f> IF(ISBLANK(B414), "", COUNTIF(Volunteer_Import!H414, "*8am - 12pm*"))</f>
        <v/>
      </c>
      <c r="V414" s="19" t="str">
        <f> IF(ISBLANK(B414), "", COUNTIF(Volunteer_Import!H414, "*12pm - 3pm*"))</f>
        <v/>
      </c>
      <c r="W414" s="19" t="str">
        <f> IF(ISBLANK(B414), "", COUNTIF(Volunteer_Import!H414, "*3pm - 6pm*"))</f>
        <v/>
      </c>
      <c r="X414" s="19" t="str">
        <f> IF(ISBLANK(B414), "", COUNTIF(Volunteer_Import!H414, "*6pm - 9pm*"))</f>
        <v/>
      </c>
      <c r="Y414" s="19" t="str">
        <f> IF(ISBLANK(B414), "", COUNTIF(Volunteer_Import!H414, "*9pm - 11pm*"))</f>
        <v/>
      </c>
    </row>
    <row r="415">
      <c r="A415" s="1" t="str">
        <f t="array" ref="A415">IF(ISBLANK(B415), "", concatenate("V", ROW()))</f>
        <v/>
      </c>
      <c r="B415" s="1" t="str">
        <f>IFERROR(__xludf.DUMMYFUNCTION(" QUERY(Volunteer_Import!A415:H415, ""Select B"")"),"")</f>
        <v/>
      </c>
      <c r="C415" s="1" t="str">
        <f>IFERROR(__xludf.DUMMYFUNCTION(" IF(ISBLANK(B415), """", QUERY(Volunteer_Import!B415:I415, ""Select C""))"),"")</f>
        <v/>
      </c>
      <c r="D415" s="1" t="str">
        <f>IFERROR(__xludf.DUMMYFUNCTION(" IF(ISBLANK(B415), """", QUERY(Volunteer_Import!B415:I415, ""Select D""))"),"")</f>
        <v/>
      </c>
      <c r="E415" s="1" t="str">
        <f>IFERROR(__xludf.DUMMYFUNCTION(" IF(ISBLANK(B415), """", QUERY(Volunteer_Import!B415:I415, ""Select E""))"),"")</f>
        <v/>
      </c>
      <c r="F415" s="9" t="str">
        <f> IF(ISBLANK(B415), "", COUNTIF(Volunteer_Import!F415, "*Central Berkeley Trader Joe’s*"))</f>
        <v/>
      </c>
      <c r="G415" s="1" t="str">
        <f> IF(ISBLANK(B415), "", COUNTIF(Volunteer_Import!F415, "*North Berkeley Safeway*"))</f>
        <v/>
      </c>
      <c r="H415" s="1" t="str">
        <f> IF(ISBLANK(B415), "", COUNTIF(Volunteer_Import!F415, "*North Berkeley Trader Joe’s*"))</f>
        <v/>
      </c>
      <c r="I415" s="9" t="str">
        <f> IF(ISBLANK(B415), "", COUNTIF(Volunteer_Import!F415, "*South Berkeley Berkeley Bowl*"))</f>
        <v/>
      </c>
      <c r="J415" s="1" t="str">
        <f> IF(ISBLANK(B415), "", COUNTIF(Volunteer_Import!F415, "*South Berkeley/Oakland Safeway*"))</f>
        <v/>
      </c>
      <c r="K415" s="1" t="str">
        <f> IF(ISBLANK(B415), "", COUNTIF(Volunteer_Import!F415, "*Southwest Berkeley Berkeley Bowl*"))</f>
        <v/>
      </c>
      <c r="L415" s="1" t="str">
        <f> IF(ISBLANK(B415), "", COUNTIF(Volunteer_Import!F415, "*Other (open to local stores unlisted above)*"))</f>
        <v/>
      </c>
      <c r="M415" s="19" t="str">
        <f> IF(ISBLANK(B415), "", COUNTIF(Volunteer_Import!G415, "*Monday*"))</f>
        <v/>
      </c>
      <c r="N415" s="19" t="str">
        <f> IF(ISBLANK(B415), "", COUNTIF(Volunteer_Import!G415, "*Tuesday*"))</f>
        <v/>
      </c>
      <c r="O415" s="19" t="str">
        <f> IF(ISBLANK(B415), "", COUNTIF(Volunteer_Import!G415, "*Wednesday*"))</f>
        <v/>
      </c>
      <c r="P415" s="19" t="str">
        <f> IF(ISBLANK(B415), "", COUNTIF(Volunteer_Import!G415, "*Thursday*"))</f>
        <v/>
      </c>
      <c r="Q415" s="19" t="str">
        <f> IF(ISBLANK(B415), "", COUNTIF(Volunteer_Import!G415, "*Friday*"))</f>
        <v/>
      </c>
      <c r="R415" s="19" t="str">
        <f> IF(ISBLANK(B415), "", COUNTIF(Volunteer_Import!G415, "*Saturday*"))</f>
        <v/>
      </c>
      <c r="S415" s="19" t="str">
        <f> IF(ISBLANK(B415), "", COUNTIF(Volunteer_Import!G415, "*Sunday*"))</f>
        <v/>
      </c>
      <c r="T415" s="1" t="str">
        <f> IF(ISBLANK(B415), "", COUNTIF(Volunteer_Import!H415, "*6am - 8am*"))</f>
        <v/>
      </c>
      <c r="U415" s="19" t="str">
        <f> IF(ISBLANK(B415), "", COUNTIF(Volunteer_Import!H415, "*8am - 12pm*"))</f>
        <v/>
      </c>
      <c r="V415" s="19" t="str">
        <f> IF(ISBLANK(B415), "", COUNTIF(Volunteer_Import!H415, "*12pm - 3pm*"))</f>
        <v/>
      </c>
      <c r="W415" s="19" t="str">
        <f> IF(ISBLANK(B415), "", COUNTIF(Volunteer_Import!H415, "*3pm - 6pm*"))</f>
        <v/>
      </c>
      <c r="X415" s="19" t="str">
        <f> IF(ISBLANK(B415), "", COUNTIF(Volunteer_Import!H415, "*6pm - 9pm*"))</f>
        <v/>
      </c>
      <c r="Y415" s="19" t="str">
        <f> IF(ISBLANK(B415), "", COUNTIF(Volunteer_Import!H415, "*9pm - 11pm*"))</f>
        <v/>
      </c>
    </row>
    <row r="416">
      <c r="A416" s="1" t="str">
        <f t="array" ref="A416">IF(ISBLANK(B416), "", concatenate("V", ROW()))</f>
        <v/>
      </c>
      <c r="B416" s="1" t="str">
        <f>IFERROR(__xludf.DUMMYFUNCTION(" QUERY(Volunteer_Import!A416:H416, ""Select B"")"),"")</f>
        <v/>
      </c>
      <c r="C416" s="1" t="str">
        <f>IFERROR(__xludf.DUMMYFUNCTION(" IF(ISBLANK(B416), """", QUERY(Volunteer_Import!B416:I416, ""Select C""))"),"")</f>
        <v/>
      </c>
      <c r="D416" s="1" t="str">
        <f>IFERROR(__xludf.DUMMYFUNCTION(" IF(ISBLANK(B416), """", QUERY(Volunteer_Import!B416:I416, ""Select D""))"),"")</f>
        <v/>
      </c>
      <c r="E416" s="1" t="str">
        <f>IFERROR(__xludf.DUMMYFUNCTION(" IF(ISBLANK(B416), """", QUERY(Volunteer_Import!B416:I416, ""Select E""))"),"")</f>
        <v/>
      </c>
      <c r="F416" s="9" t="str">
        <f> IF(ISBLANK(B416), "", COUNTIF(Volunteer_Import!F416, "*Central Berkeley Trader Joe’s*"))</f>
        <v/>
      </c>
      <c r="G416" s="1" t="str">
        <f> IF(ISBLANK(B416), "", COUNTIF(Volunteer_Import!F416, "*North Berkeley Safeway*"))</f>
        <v/>
      </c>
      <c r="H416" s="1" t="str">
        <f> IF(ISBLANK(B416), "", COUNTIF(Volunteer_Import!F416, "*North Berkeley Trader Joe’s*"))</f>
        <v/>
      </c>
      <c r="I416" s="9" t="str">
        <f> IF(ISBLANK(B416), "", COUNTIF(Volunteer_Import!F416, "*South Berkeley Berkeley Bowl*"))</f>
        <v/>
      </c>
      <c r="J416" s="1" t="str">
        <f> IF(ISBLANK(B416), "", COUNTIF(Volunteer_Import!F416, "*South Berkeley/Oakland Safeway*"))</f>
        <v/>
      </c>
      <c r="K416" s="1" t="str">
        <f> IF(ISBLANK(B416), "", COUNTIF(Volunteer_Import!F416, "*Southwest Berkeley Berkeley Bowl*"))</f>
        <v/>
      </c>
      <c r="L416" s="1" t="str">
        <f> IF(ISBLANK(B416), "", COUNTIF(Volunteer_Import!F416, "*Other (open to local stores unlisted above)*"))</f>
        <v/>
      </c>
      <c r="M416" s="19" t="str">
        <f> IF(ISBLANK(B416), "", COUNTIF(Volunteer_Import!G416, "*Monday*"))</f>
        <v/>
      </c>
      <c r="N416" s="19" t="str">
        <f> IF(ISBLANK(B416), "", COUNTIF(Volunteer_Import!G416, "*Tuesday*"))</f>
        <v/>
      </c>
      <c r="O416" s="19" t="str">
        <f> IF(ISBLANK(B416), "", COUNTIF(Volunteer_Import!G416, "*Wednesday*"))</f>
        <v/>
      </c>
      <c r="P416" s="19" t="str">
        <f> IF(ISBLANK(B416), "", COUNTIF(Volunteer_Import!G416, "*Thursday*"))</f>
        <v/>
      </c>
      <c r="Q416" s="19" t="str">
        <f> IF(ISBLANK(B416), "", COUNTIF(Volunteer_Import!G416, "*Friday*"))</f>
        <v/>
      </c>
      <c r="R416" s="19" t="str">
        <f> IF(ISBLANK(B416), "", COUNTIF(Volunteer_Import!G416, "*Saturday*"))</f>
        <v/>
      </c>
      <c r="S416" s="19" t="str">
        <f> IF(ISBLANK(B416), "", COUNTIF(Volunteer_Import!G416, "*Sunday*"))</f>
        <v/>
      </c>
      <c r="T416" s="1" t="str">
        <f> IF(ISBLANK(B416), "", COUNTIF(Volunteer_Import!H416, "*6am - 8am*"))</f>
        <v/>
      </c>
      <c r="U416" s="19" t="str">
        <f> IF(ISBLANK(B416), "", COUNTIF(Volunteer_Import!H416, "*8am - 12pm*"))</f>
        <v/>
      </c>
      <c r="V416" s="19" t="str">
        <f> IF(ISBLANK(B416), "", COUNTIF(Volunteer_Import!H416, "*12pm - 3pm*"))</f>
        <v/>
      </c>
      <c r="W416" s="19" t="str">
        <f> IF(ISBLANK(B416), "", COUNTIF(Volunteer_Import!H416, "*3pm - 6pm*"))</f>
        <v/>
      </c>
      <c r="X416" s="19" t="str">
        <f> IF(ISBLANK(B416), "", COUNTIF(Volunteer_Import!H416, "*6pm - 9pm*"))</f>
        <v/>
      </c>
      <c r="Y416" s="19" t="str">
        <f> IF(ISBLANK(B416), "", COUNTIF(Volunteer_Import!H416, "*9pm - 11pm*"))</f>
        <v/>
      </c>
    </row>
    <row r="417">
      <c r="A417" s="1" t="str">
        <f t="array" ref="A417">IF(ISBLANK(B417), "", concatenate("V", ROW()))</f>
        <v/>
      </c>
      <c r="B417" s="1" t="str">
        <f>IFERROR(__xludf.DUMMYFUNCTION(" QUERY(Volunteer_Import!A417:H417, ""Select B"")"),"")</f>
        <v/>
      </c>
      <c r="C417" s="1" t="str">
        <f>IFERROR(__xludf.DUMMYFUNCTION(" IF(ISBLANK(B417), """", QUERY(Volunteer_Import!B417:I417, ""Select C""))"),"")</f>
        <v/>
      </c>
      <c r="D417" s="1" t="str">
        <f>IFERROR(__xludf.DUMMYFUNCTION(" IF(ISBLANK(B417), """", QUERY(Volunteer_Import!B417:I417, ""Select D""))"),"")</f>
        <v/>
      </c>
      <c r="E417" s="1" t="str">
        <f>IFERROR(__xludf.DUMMYFUNCTION(" IF(ISBLANK(B417), """", QUERY(Volunteer_Import!B417:I417, ""Select E""))"),"")</f>
        <v/>
      </c>
      <c r="F417" s="9" t="str">
        <f> IF(ISBLANK(B417), "", COUNTIF(Volunteer_Import!F417, "*Central Berkeley Trader Joe’s*"))</f>
        <v/>
      </c>
      <c r="G417" s="1" t="str">
        <f> IF(ISBLANK(B417), "", COUNTIF(Volunteer_Import!F417, "*North Berkeley Safeway*"))</f>
        <v/>
      </c>
      <c r="H417" s="1" t="str">
        <f> IF(ISBLANK(B417), "", COUNTIF(Volunteer_Import!F417, "*North Berkeley Trader Joe’s*"))</f>
        <v/>
      </c>
      <c r="I417" s="9" t="str">
        <f> IF(ISBLANK(B417), "", COUNTIF(Volunteer_Import!F417, "*South Berkeley Berkeley Bowl*"))</f>
        <v/>
      </c>
      <c r="J417" s="1" t="str">
        <f> IF(ISBLANK(B417), "", COUNTIF(Volunteer_Import!F417, "*South Berkeley/Oakland Safeway*"))</f>
        <v/>
      </c>
      <c r="K417" s="1" t="str">
        <f> IF(ISBLANK(B417), "", COUNTIF(Volunteer_Import!F417, "*Southwest Berkeley Berkeley Bowl*"))</f>
        <v/>
      </c>
      <c r="L417" s="1" t="str">
        <f> IF(ISBLANK(B417), "", COUNTIF(Volunteer_Import!F417, "*Other (open to local stores unlisted above)*"))</f>
        <v/>
      </c>
      <c r="M417" s="19" t="str">
        <f> IF(ISBLANK(B417), "", COUNTIF(Volunteer_Import!G417, "*Monday*"))</f>
        <v/>
      </c>
      <c r="N417" s="19" t="str">
        <f> IF(ISBLANK(B417), "", COUNTIF(Volunteer_Import!G417, "*Tuesday*"))</f>
        <v/>
      </c>
      <c r="O417" s="19" t="str">
        <f> IF(ISBLANK(B417), "", COUNTIF(Volunteer_Import!G417, "*Wednesday*"))</f>
        <v/>
      </c>
      <c r="P417" s="19" t="str">
        <f> IF(ISBLANK(B417), "", COUNTIF(Volunteer_Import!G417, "*Thursday*"))</f>
        <v/>
      </c>
      <c r="Q417" s="19" t="str">
        <f> IF(ISBLANK(B417), "", COUNTIF(Volunteer_Import!G417, "*Friday*"))</f>
        <v/>
      </c>
      <c r="R417" s="19" t="str">
        <f> IF(ISBLANK(B417), "", COUNTIF(Volunteer_Import!G417, "*Saturday*"))</f>
        <v/>
      </c>
      <c r="S417" s="19" t="str">
        <f> IF(ISBLANK(B417), "", COUNTIF(Volunteer_Import!G417, "*Sunday*"))</f>
        <v/>
      </c>
      <c r="T417" s="1" t="str">
        <f> IF(ISBLANK(B417), "", COUNTIF(Volunteer_Import!H417, "*6am - 8am*"))</f>
        <v/>
      </c>
      <c r="U417" s="19" t="str">
        <f> IF(ISBLANK(B417), "", COUNTIF(Volunteer_Import!H417, "*8am - 12pm*"))</f>
        <v/>
      </c>
      <c r="V417" s="19" t="str">
        <f> IF(ISBLANK(B417), "", COUNTIF(Volunteer_Import!H417, "*12pm - 3pm*"))</f>
        <v/>
      </c>
      <c r="W417" s="19" t="str">
        <f> IF(ISBLANK(B417), "", COUNTIF(Volunteer_Import!H417, "*3pm - 6pm*"))</f>
        <v/>
      </c>
      <c r="X417" s="19" t="str">
        <f> IF(ISBLANK(B417), "", COUNTIF(Volunteer_Import!H417, "*6pm - 9pm*"))</f>
        <v/>
      </c>
      <c r="Y417" s="19" t="str">
        <f> IF(ISBLANK(B417), "", COUNTIF(Volunteer_Import!H417, "*9pm - 11pm*"))</f>
        <v/>
      </c>
    </row>
    <row r="418">
      <c r="A418" s="1" t="str">
        <f t="array" ref="A418">IF(ISBLANK(B418), "", concatenate("V", ROW()))</f>
        <v/>
      </c>
      <c r="B418" s="1" t="str">
        <f>IFERROR(__xludf.DUMMYFUNCTION(" QUERY(Volunteer_Import!A418:H418, ""Select B"")"),"")</f>
        <v/>
      </c>
      <c r="C418" s="1" t="str">
        <f>IFERROR(__xludf.DUMMYFUNCTION(" IF(ISBLANK(B418), """", QUERY(Volunteer_Import!B418:I418, ""Select C""))"),"")</f>
        <v/>
      </c>
      <c r="D418" s="1" t="str">
        <f>IFERROR(__xludf.DUMMYFUNCTION(" IF(ISBLANK(B418), """", QUERY(Volunteer_Import!B418:I418, ""Select D""))"),"")</f>
        <v/>
      </c>
      <c r="E418" s="1" t="str">
        <f>IFERROR(__xludf.DUMMYFUNCTION(" IF(ISBLANK(B418), """", QUERY(Volunteer_Import!B418:I418, ""Select E""))"),"")</f>
        <v/>
      </c>
      <c r="F418" s="9" t="str">
        <f> IF(ISBLANK(B418), "", COUNTIF(Volunteer_Import!F418, "*Central Berkeley Trader Joe’s*"))</f>
        <v/>
      </c>
      <c r="G418" s="1" t="str">
        <f> IF(ISBLANK(B418), "", COUNTIF(Volunteer_Import!F418, "*North Berkeley Safeway*"))</f>
        <v/>
      </c>
      <c r="H418" s="1" t="str">
        <f> IF(ISBLANK(B418), "", COUNTIF(Volunteer_Import!F418, "*North Berkeley Trader Joe’s*"))</f>
        <v/>
      </c>
      <c r="I418" s="9" t="str">
        <f> IF(ISBLANK(B418), "", COUNTIF(Volunteer_Import!F418, "*South Berkeley Berkeley Bowl*"))</f>
        <v/>
      </c>
      <c r="J418" s="1" t="str">
        <f> IF(ISBLANK(B418), "", COUNTIF(Volunteer_Import!F418, "*South Berkeley/Oakland Safeway*"))</f>
        <v/>
      </c>
      <c r="K418" s="1" t="str">
        <f> IF(ISBLANK(B418), "", COUNTIF(Volunteer_Import!F418, "*Southwest Berkeley Berkeley Bowl*"))</f>
        <v/>
      </c>
      <c r="L418" s="1" t="str">
        <f> IF(ISBLANK(B418), "", COUNTIF(Volunteer_Import!F418, "*Other (open to local stores unlisted above)*"))</f>
        <v/>
      </c>
      <c r="M418" s="19" t="str">
        <f> IF(ISBLANK(B418), "", COUNTIF(Volunteer_Import!G418, "*Monday*"))</f>
        <v/>
      </c>
      <c r="N418" s="19" t="str">
        <f> IF(ISBLANK(B418), "", COUNTIF(Volunteer_Import!G418, "*Tuesday*"))</f>
        <v/>
      </c>
      <c r="O418" s="19" t="str">
        <f> IF(ISBLANK(B418), "", COUNTIF(Volunteer_Import!G418, "*Wednesday*"))</f>
        <v/>
      </c>
      <c r="P418" s="19" t="str">
        <f> IF(ISBLANK(B418), "", COUNTIF(Volunteer_Import!G418, "*Thursday*"))</f>
        <v/>
      </c>
      <c r="Q418" s="19" t="str">
        <f> IF(ISBLANK(B418), "", COUNTIF(Volunteer_Import!G418, "*Friday*"))</f>
        <v/>
      </c>
      <c r="R418" s="19" t="str">
        <f> IF(ISBLANK(B418), "", COUNTIF(Volunteer_Import!G418, "*Saturday*"))</f>
        <v/>
      </c>
      <c r="S418" s="19" t="str">
        <f> IF(ISBLANK(B418), "", COUNTIF(Volunteer_Import!G418, "*Sunday*"))</f>
        <v/>
      </c>
      <c r="T418" s="1" t="str">
        <f> IF(ISBLANK(B418), "", COUNTIF(Volunteer_Import!H418, "*6am - 8am*"))</f>
        <v/>
      </c>
      <c r="U418" s="19" t="str">
        <f> IF(ISBLANK(B418), "", COUNTIF(Volunteer_Import!H418, "*8am - 12pm*"))</f>
        <v/>
      </c>
      <c r="V418" s="19" t="str">
        <f> IF(ISBLANK(B418), "", COUNTIF(Volunteer_Import!H418, "*12pm - 3pm*"))</f>
        <v/>
      </c>
      <c r="W418" s="19" t="str">
        <f> IF(ISBLANK(B418), "", COUNTIF(Volunteer_Import!H418, "*3pm - 6pm*"))</f>
        <v/>
      </c>
      <c r="X418" s="19" t="str">
        <f> IF(ISBLANK(B418), "", COUNTIF(Volunteer_Import!H418, "*6pm - 9pm*"))</f>
        <v/>
      </c>
      <c r="Y418" s="19" t="str">
        <f> IF(ISBLANK(B418), "", COUNTIF(Volunteer_Import!H418, "*9pm - 11pm*"))</f>
        <v/>
      </c>
    </row>
    <row r="419">
      <c r="A419" s="1" t="str">
        <f t="array" ref="A419">IF(ISBLANK(B419), "", concatenate("V", ROW()))</f>
        <v/>
      </c>
      <c r="B419" s="1" t="str">
        <f>IFERROR(__xludf.DUMMYFUNCTION(" QUERY(Volunteer_Import!A419:H419, ""Select B"")"),"")</f>
        <v/>
      </c>
      <c r="C419" s="1" t="str">
        <f>IFERROR(__xludf.DUMMYFUNCTION(" IF(ISBLANK(B419), """", QUERY(Volunteer_Import!B419:I419, ""Select C""))"),"")</f>
        <v/>
      </c>
      <c r="D419" s="1" t="str">
        <f>IFERROR(__xludf.DUMMYFUNCTION(" IF(ISBLANK(B419), """", QUERY(Volunteer_Import!B419:I419, ""Select D""))"),"")</f>
        <v/>
      </c>
      <c r="E419" s="1" t="str">
        <f>IFERROR(__xludf.DUMMYFUNCTION(" IF(ISBLANK(B419), """", QUERY(Volunteer_Import!B419:I419, ""Select E""))"),"")</f>
        <v/>
      </c>
      <c r="F419" s="9" t="str">
        <f> IF(ISBLANK(B419), "", COUNTIF(Volunteer_Import!F419, "*Central Berkeley Trader Joe’s*"))</f>
        <v/>
      </c>
      <c r="G419" s="1" t="str">
        <f> IF(ISBLANK(B419), "", COUNTIF(Volunteer_Import!F419, "*North Berkeley Safeway*"))</f>
        <v/>
      </c>
      <c r="H419" s="1" t="str">
        <f> IF(ISBLANK(B419), "", COUNTIF(Volunteer_Import!F419, "*North Berkeley Trader Joe’s*"))</f>
        <v/>
      </c>
      <c r="I419" s="9" t="str">
        <f> IF(ISBLANK(B419), "", COUNTIF(Volunteer_Import!F419, "*South Berkeley Berkeley Bowl*"))</f>
        <v/>
      </c>
      <c r="J419" s="1" t="str">
        <f> IF(ISBLANK(B419), "", COUNTIF(Volunteer_Import!F419, "*South Berkeley/Oakland Safeway*"))</f>
        <v/>
      </c>
      <c r="K419" s="1" t="str">
        <f> IF(ISBLANK(B419), "", COUNTIF(Volunteer_Import!F419, "*Southwest Berkeley Berkeley Bowl*"))</f>
        <v/>
      </c>
      <c r="L419" s="1" t="str">
        <f> IF(ISBLANK(B419), "", COUNTIF(Volunteer_Import!F419, "*Other (open to local stores unlisted above)*"))</f>
        <v/>
      </c>
      <c r="M419" s="19" t="str">
        <f> IF(ISBLANK(B419), "", COUNTIF(Volunteer_Import!G419, "*Monday*"))</f>
        <v/>
      </c>
      <c r="N419" s="19" t="str">
        <f> IF(ISBLANK(B419), "", COUNTIF(Volunteer_Import!G419, "*Tuesday*"))</f>
        <v/>
      </c>
      <c r="O419" s="19" t="str">
        <f> IF(ISBLANK(B419), "", COUNTIF(Volunteer_Import!G419, "*Wednesday*"))</f>
        <v/>
      </c>
      <c r="P419" s="19" t="str">
        <f> IF(ISBLANK(B419), "", COUNTIF(Volunteer_Import!G419, "*Thursday*"))</f>
        <v/>
      </c>
      <c r="Q419" s="19" t="str">
        <f> IF(ISBLANK(B419), "", COUNTIF(Volunteer_Import!G419, "*Friday*"))</f>
        <v/>
      </c>
      <c r="R419" s="19" t="str">
        <f> IF(ISBLANK(B419), "", COUNTIF(Volunteer_Import!G419, "*Saturday*"))</f>
        <v/>
      </c>
      <c r="S419" s="19" t="str">
        <f> IF(ISBLANK(B419), "", COUNTIF(Volunteer_Import!G419, "*Sunday*"))</f>
        <v/>
      </c>
      <c r="T419" s="1" t="str">
        <f> IF(ISBLANK(B419), "", COUNTIF(Volunteer_Import!H419, "*6am - 8am*"))</f>
        <v/>
      </c>
      <c r="U419" s="19" t="str">
        <f> IF(ISBLANK(B419), "", COUNTIF(Volunteer_Import!H419, "*8am - 12pm*"))</f>
        <v/>
      </c>
      <c r="V419" s="19" t="str">
        <f> IF(ISBLANK(B419), "", COUNTIF(Volunteer_Import!H419, "*12pm - 3pm*"))</f>
        <v/>
      </c>
      <c r="W419" s="19" t="str">
        <f> IF(ISBLANK(B419), "", COUNTIF(Volunteer_Import!H419, "*3pm - 6pm*"))</f>
        <v/>
      </c>
      <c r="X419" s="19" t="str">
        <f> IF(ISBLANK(B419), "", COUNTIF(Volunteer_Import!H419, "*6pm - 9pm*"))</f>
        <v/>
      </c>
      <c r="Y419" s="19" t="str">
        <f> IF(ISBLANK(B419), "", COUNTIF(Volunteer_Import!H419, "*9pm - 11pm*"))</f>
        <v/>
      </c>
    </row>
    <row r="420">
      <c r="A420" s="1" t="str">
        <f t="array" ref="A420">IF(ISBLANK(B420), "", concatenate("V", ROW()))</f>
        <v/>
      </c>
      <c r="B420" s="1" t="str">
        <f>IFERROR(__xludf.DUMMYFUNCTION(" QUERY(Volunteer_Import!A420:H420, ""Select B"")"),"")</f>
        <v/>
      </c>
      <c r="C420" s="1" t="str">
        <f>IFERROR(__xludf.DUMMYFUNCTION(" IF(ISBLANK(B420), """", QUERY(Volunteer_Import!B420:I420, ""Select C""))"),"")</f>
        <v/>
      </c>
      <c r="D420" s="1" t="str">
        <f>IFERROR(__xludf.DUMMYFUNCTION(" IF(ISBLANK(B420), """", QUERY(Volunteer_Import!B420:I420, ""Select D""))"),"")</f>
        <v/>
      </c>
      <c r="E420" s="1" t="str">
        <f>IFERROR(__xludf.DUMMYFUNCTION(" IF(ISBLANK(B420), """", QUERY(Volunteer_Import!B420:I420, ""Select E""))"),"")</f>
        <v/>
      </c>
      <c r="F420" s="9" t="str">
        <f> IF(ISBLANK(B420), "", COUNTIF(Volunteer_Import!F420, "*Central Berkeley Trader Joe’s*"))</f>
        <v/>
      </c>
      <c r="G420" s="1" t="str">
        <f> IF(ISBLANK(B420), "", COUNTIF(Volunteer_Import!F420, "*North Berkeley Safeway*"))</f>
        <v/>
      </c>
      <c r="H420" s="1" t="str">
        <f> IF(ISBLANK(B420), "", COUNTIF(Volunteer_Import!F420, "*North Berkeley Trader Joe’s*"))</f>
        <v/>
      </c>
      <c r="I420" s="9" t="str">
        <f> IF(ISBLANK(B420), "", COUNTIF(Volunteer_Import!F420, "*South Berkeley Berkeley Bowl*"))</f>
        <v/>
      </c>
      <c r="J420" s="1" t="str">
        <f> IF(ISBLANK(B420), "", COUNTIF(Volunteer_Import!F420, "*South Berkeley/Oakland Safeway*"))</f>
        <v/>
      </c>
      <c r="K420" s="1" t="str">
        <f> IF(ISBLANK(B420), "", COUNTIF(Volunteer_Import!F420, "*Southwest Berkeley Berkeley Bowl*"))</f>
        <v/>
      </c>
      <c r="L420" s="1" t="str">
        <f> IF(ISBLANK(B420), "", COUNTIF(Volunteer_Import!F420, "*Other (open to local stores unlisted above)*"))</f>
        <v/>
      </c>
      <c r="M420" s="19" t="str">
        <f> IF(ISBLANK(B420), "", COUNTIF(Volunteer_Import!G420, "*Monday*"))</f>
        <v/>
      </c>
      <c r="N420" s="19" t="str">
        <f> IF(ISBLANK(B420), "", COUNTIF(Volunteer_Import!G420, "*Tuesday*"))</f>
        <v/>
      </c>
      <c r="O420" s="19" t="str">
        <f> IF(ISBLANK(B420), "", COUNTIF(Volunteer_Import!G420, "*Wednesday*"))</f>
        <v/>
      </c>
      <c r="P420" s="19" t="str">
        <f> IF(ISBLANK(B420), "", COUNTIF(Volunteer_Import!G420, "*Thursday*"))</f>
        <v/>
      </c>
      <c r="Q420" s="19" t="str">
        <f> IF(ISBLANK(B420), "", COUNTIF(Volunteer_Import!G420, "*Friday*"))</f>
        <v/>
      </c>
      <c r="R420" s="19" t="str">
        <f> IF(ISBLANK(B420), "", COUNTIF(Volunteer_Import!G420, "*Saturday*"))</f>
        <v/>
      </c>
      <c r="S420" s="19" t="str">
        <f> IF(ISBLANK(B420), "", COUNTIF(Volunteer_Import!G420, "*Sunday*"))</f>
        <v/>
      </c>
      <c r="T420" s="1" t="str">
        <f> IF(ISBLANK(B420), "", COUNTIF(Volunteer_Import!H420, "*6am - 8am*"))</f>
        <v/>
      </c>
      <c r="U420" s="19" t="str">
        <f> IF(ISBLANK(B420), "", COUNTIF(Volunteer_Import!H420, "*8am - 12pm*"))</f>
        <v/>
      </c>
      <c r="V420" s="19" t="str">
        <f> IF(ISBLANK(B420), "", COUNTIF(Volunteer_Import!H420, "*12pm - 3pm*"))</f>
        <v/>
      </c>
      <c r="W420" s="19" t="str">
        <f> IF(ISBLANK(B420), "", COUNTIF(Volunteer_Import!H420, "*3pm - 6pm*"))</f>
        <v/>
      </c>
      <c r="X420" s="19" t="str">
        <f> IF(ISBLANK(B420), "", COUNTIF(Volunteer_Import!H420, "*6pm - 9pm*"))</f>
        <v/>
      </c>
      <c r="Y420" s="19" t="str">
        <f> IF(ISBLANK(B420), "", COUNTIF(Volunteer_Import!H420, "*9pm - 11pm*"))</f>
        <v/>
      </c>
    </row>
    <row r="421">
      <c r="A421" s="1" t="str">
        <f t="array" ref="A421">IF(ISBLANK(B421), "", concatenate("V", ROW()))</f>
        <v/>
      </c>
      <c r="B421" s="1" t="str">
        <f>IFERROR(__xludf.DUMMYFUNCTION(" QUERY(Volunteer_Import!A421:H421, ""Select B"")"),"")</f>
        <v/>
      </c>
      <c r="C421" s="1" t="str">
        <f>IFERROR(__xludf.DUMMYFUNCTION(" IF(ISBLANK(B421), """", QUERY(Volunteer_Import!B421:I421, ""Select C""))"),"")</f>
        <v/>
      </c>
      <c r="D421" s="1" t="str">
        <f>IFERROR(__xludf.DUMMYFUNCTION(" IF(ISBLANK(B421), """", QUERY(Volunteer_Import!B421:I421, ""Select D""))"),"")</f>
        <v/>
      </c>
      <c r="E421" s="1" t="str">
        <f>IFERROR(__xludf.DUMMYFUNCTION(" IF(ISBLANK(B421), """", QUERY(Volunteer_Import!B421:I421, ""Select E""))"),"")</f>
        <v/>
      </c>
      <c r="F421" s="9" t="str">
        <f> IF(ISBLANK(B421), "", COUNTIF(Volunteer_Import!F421, "*Central Berkeley Trader Joe’s*"))</f>
        <v/>
      </c>
      <c r="G421" s="1" t="str">
        <f> IF(ISBLANK(B421), "", COUNTIF(Volunteer_Import!F421, "*North Berkeley Safeway*"))</f>
        <v/>
      </c>
      <c r="H421" s="1" t="str">
        <f> IF(ISBLANK(B421), "", COUNTIF(Volunteer_Import!F421, "*North Berkeley Trader Joe’s*"))</f>
        <v/>
      </c>
      <c r="I421" s="9" t="str">
        <f> IF(ISBLANK(B421), "", COUNTIF(Volunteer_Import!F421, "*South Berkeley Berkeley Bowl*"))</f>
        <v/>
      </c>
      <c r="J421" s="1" t="str">
        <f> IF(ISBLANK(B421), "", COUNTIF(Volunteer_Import!F421, "*South Berkeley/Oakland Safeway*"))</f>
        <v/>
      </c>
      <c r="K421" s="1" t="str">
        <f> IF(ISBLANK(B421), "", COUNTIF(Volunteer_Import!F421, "*Southwest Berkeley Berkeley Bowl*"))</f>
        <v/>
      </c>
      <c r="L421" s="1" t="str">
        <f> IF(ISBLANK(B421), "", COUNTIF(Volunteer_Import!F421, "*Other (open to local stores unlisted above)*"))</f>
        <v/>
      </c>
      <c r="M421" s="19" t="str">
        <f> IF(ISBLANK(B421), "", COUNTIF(Volunteer_Import!G421, "*Monday*"))</f>
        <v/>
      </c>
      <c r="N421" s="19" t="str">
        <f> IF(ISBLANK(B421), "", COUNTIF(Volunteer_Import!G421, "*Tuesday*"))</f>
        <v/>
      </c>
      <c r="O421" s="19" t="str">
        <f> IF(ISBLANK(B421), "", COUNTIF(Volunteer_Import!G421, "*Wednesday*"))</f>
        <v/>
      </c>
      <c r="P421" s="19" t="str">
        <f> IF(ISBLANK(B421), "", COUNTIF(Volunteer_Import!G421, "*Thursday*"))</f>
        <v/>
      </c>
      <c r="Q421" s="19" t="str">
        <f> IF(ISBLANK(B421), "", COUNTIF(Volunteer_Import!G421, "*Friday*"))</f>
        <v/>
      </c>
      <c r="R421" s="19" t="str">
        <f> IF(ISBLANK(B421), "", COUNTIF(Volunteer_Import!G421, "*Saturday*"))</f>
        <v/>
      </c>
      <c r="S421" s="19" t="str">
        <f> IF(ISBLANK(B421), "", COUNTIF(Volunteer_Import!G421, "*Sunday*"))</f>
        <v/>
      </c>
      <c r="T421" s="1" t="str">
        <f> IF(ISBLANK(B421), "", COUNTIF(Volunteer_Import!H421, "*6am - 8am*"))</f>
        <v/>
      </c>
      <c r="U421" s="19" t="str">
        <f> IF(ISBLANK(B421), "", COUNTIF(Volunteer_Import!H421, "*8am - 12pm*"))</f>
        <v/>
      </c>
      <c r="V421" s="19" t="str">
        <f> IF(ISBLANK(B421), "", COUNTIF(Volunteer_Import!H421, "*12pm - 3pm*"))</f>
        <v/>
      </c>
      <c r="W421" s="19" t="str">
        <f> IF(ISBLANK(B421), "", COUNTIF(Volunteer_Import!H421, "*3pm - 6pm*"))</f>
        <v/>
      </c>
      <c r="X421" s="19" t="str">
        <f> IF(ISBLANK(B421), "", COUNTIF(Volunteer_Import!H421, "*6pm - 9pm*"))</f>
        <v/>
      </c>
      <c r="Y421" s="19" t="str">
        <f> IF(ISBLANK(B421), "", COUNTIF(Volunteer_Import!H421, "*9pm - 11pm*"))</f>
        <v/>
      </c>
    </row>
    <row r="422">
      <c r="A422" s="1" t="str">
        <f t="array" ref="A422">IF(ISBLANK(B422), "", concatenate("V", ROW()))</f>
        <v/>
      </c>
      <c r="B422" s="1" t="str">
        <f>IFERROR(__xludf.DUMMYFUNCTION(" QUERY(Volunteer_Import!A422:H422, ""Select B"")"),"")</f>
        <v/>
      </c>
      <c r="C422" s="1" t="str">
        <f>IFERROR(__xludf.DUMMYFUNCTION(" IF(ISBLANK(B422), """", QUERY(Volunteer_Import!B422:I422, ""Select C""))"),"")</f>
        <v/>
      </c>
      <c r="D422" s="1" t="str">
        <f>IFERROR(__xludf.DUMMYFUNCTION(" IF(ISBLANK(B422), """", QUERY(Volunteer_Import!B422:I422, ""Select D""))"),"")</f>
        <v/>
      </c>
      <c r="E422" s="1" t="str">
        <f>IFERROR(__xludf.DUMMYFUNCTION(" IF(ISBLANK(B422), """", QUERY(Volunteer_Import!B422:I422, ""Select E""))"),"")</f>
        <v/>
      </c>
      <c r="F422" s="9" t="str">
        <f> IF(ISBLANK(B422), "", COUNTIF(Volunteer_Import!F422, "*Central Berkeley Trader Joe’s*"))</f>
        <v/>
      </c>
      <c r="G422" s="1" t="str">
        <f> IF(ISBLANK(B422), "", COUNTIF(Volunteer_Import!F422, "*North Berkeley Safeway*"))</f>
        <v/>
      </c>
      <c r="H422" s="1" t="str">
        <f> IF(ISBLANK(B422), "", COUNTIF(Volunteer_Import!F422, "*North Berkeley Trader Joe’s*"))</f>
        <v/>
      </c>
      <c r="I422" s="9" t="str">
        <f> IF(ISBLANK(B422), "", COUNTIF(Volunteer_Import!F422, "*South Berkeley Berkeley Bowl*"))</f>
        <v/>
      </c>
      <c r="J422" s="1" t="str">
        <f> IF(ISBLANK(B422), "", COUNTIF(Volunteer_Import!F422, "*South Berkeley/Oakland Safeway*"))</f>
        <v/>
      </c>
      <c r="K422" s="1" t="str">
        <f> IF(ISBLANK(B422), "", COUNTIF(Volunteer_Import!F422, "*Southwest Berkeley Berkeley Bowl*"))</f>
        <v/>
      </c>
      <c r="L422" s="1" t="str">
        <f> IF(ISBLANK(B422), "", COUNTIF(Volunteer_Import!F422, "*Other (open to local stores unlisted above)*"))</f>
        <v/>
      </c>
      <c r="M422" s="19" t="str">
        <f> IF(ISBLANK(B422), "", COUNTIF(Volunteer_Import!G422, "*Monday*"))</f>
        <v/>
      </c>
      <c r="N422" s="19" t="str">
        <f> IF(ISBLANK(B422), "", COUNTIF(Volunteer_Import!G422, "*Tuesday*"))</f>
        <v/>
      </c>
      <c r="O422" s="19" t="str">
        <f> IF(ISBLANK(B422), "", COUNTIF(Volunteer_Import!G422, "*Wednesday*"))</f>
        <v/>
      </c>
      <c r="P422" s="19" t="str">
        <f> IF(ISBLANK(B422), "", COUNTIF(Volunteer_Import!G422, "*Thursday*"))</f>
        <v/>
      </c>
      <c r="Q422" s="19" t="str">
        <f> IF(ISBLANK(B422), "", COUNTIF(Volunteer_Import!G422, "*Friday*"))</f>
        <v/>
      </c>
      <c r="R422" s="19" t="str">
        <f> IF(ISBLANK(B422), "", COUNTIF(Volunteer_Import!G422, "*Saturday*"))</f>
        <v/>
      </c>
      <c r="S422" s="19" t="str">
        <f> IF(ISBLANK(B422), "", COUNTIF(Volunteer_Import!G422, "*Sunday*"))</f>
        <v/>
      </c>
      <c r="T422" s="1" t="str">
        <f> IF(ISBLANK(B422), "", COUNTIF(Volunteer_Import!H422, "*6am - 8am*"))</f>
        <v/>
      </c>
      <c r="U422" s="19" t="str">
        <f> IF(ISBLANK(B422), "", COUNTIF(Volunteer_Import!H422, "*8am - 12pm*"))</f>
        <v/>
      </c>
      <c r="V422" s="19" t="str">
        <f> IF(ISBLANK(B422), "", COUNTIF(Volunteer_Import!H422, "*12pm - 3pm*"))</f>
        <v/>
      </c>
      <c r="W422" s="19" t="str">
        <f> IF(ISBLANK(B422), "", COUNTIF(Volunteer_Import!H422, "*3pm - 6pm*"))</f>
        <v/>
      </c>
      <c r="X422" s="19" t="str">
        <f> IF(ISBLANK(B422), "", COUNTIF(Volunteer_Import!H422, "*6pm - 9pm*"))</f>
        <v/>
      </c>
      <c r="Y422" s="19" t="str">
        <f> IF(ISBLANK(B422), "", COUNTIF(Volunteer_Import!H422, "*9pm - 11pm*"))</f>
        <v/>
      </c>
    </row>
    <row r="423">
      <c r="A423" s="1" t="str">
        <f t="array" ref="A423">IF(ISBLANK(B423), "", concatenate("V", ROW()))</f>
        <v/>
      </c>
      <c r="B423" s="1" t="str">
        <f>IFERROR(__xludf.DUMMYFUNCTION(" QUERY(Volunteer_Import!A423:H423, ""Select B"")"),"")</f>
        <v/>
      </c>
      <c r="C423" s="1" t="str">
        <f>IFERROR(__xludf.DUMMYFUNCTION(" IF(ISBLANK(B423), """", QUERY(Volunteer_Import!B423:I423, ""Select C""))"),"")</f>
        <v/>
      </c>
      <c r="D423" s="1" t="str">
        <f>IFERROR(__xludf.DUMMYFUNCTION(" IF(ISBLANK(B423), """", QUERY(Volunteer_Import!B423:I423, ""Select D""))"),"")</f>
        <v/>
      </c>
      <c r="E423" s="1" t="str">
        <f>IFERROR(__xludf.DUMMYFUNCTION(" IF(ISBLANK(B423), """", QUERY(Volunteer_Import!B423:I423, ""Select E""))"),"")</f>
        <v/>
      </c>
      <c r="F423" s="9" t="str">
        <f> IF(ISBLANK(B423), "", COUNTIF(Volunteer_Import!F423, "*Central Berkeley Trader Joe’s*"))</f>
        <v/>
      </c>
      <c r="G423" s="1" t="str">
        <f> IF(ISBLANK(B423), "", COUNTIF(Volunteer_Import!F423, "*North Berkeley Safeway*"))</f>
        <v/>
      </c>
      <c r="H423" s="1" t="str">
        <f> IF(ISBLANK(B423), "", COUNTIF(Volunteer_Import!F423, "*North Berkeley Trader Joe’s*"))</f>
        <v/>
      </c>
      <c r="I423" s="9" t="str">
        <f> IF(ISBLANK(B423), "", COUNTIF(Volunteer_Import!F423, "*South Berkeley Berkeley Bowl*"))</f>
        <v/>
      </c>
      <c r="J423" s="1" t="str">
        <f> IF(ISBLANK(B423), "", COUNTIF(Volunteer_Import!F423, "*South Berkeley/Oakland Safeway*"))</f>
        <v/>
      </c>
      <c r="K423" s="1" t="str">
        <f> IF(ISBLANK(B423), "", COUNTIF(Volunteer_Import!F423, "*Southwest Berkeley Berkeley Bowl*"))</f>
        <v/>
      </c>
      <c r="L423" s="1" t="str">
        <f> IF(ISBLANK(B423), "", COUNTIF(Volunteer_Import!F423, "*Other (open to local stores unlisted above)*"))</f>
        <v/>
      </c>
      <c r="M423" s="19" t="str">
        <f> IF(ISBLANK(B423), "", COUNTIF(Volunteer_Import!G423, "*Monday*"))</f>
        <v/>
      </c>
      <c r="N423" s="19" t="str">
        <f> IF(ISBLANK(B423), "", COUNTIF(Volunteer_Import!G423, "*Tuesday*"))</f>
        <v/>
      </c>
      <c r="O423" s="19" t="str">
        <f> IF(ISBLANK(B423), "", COUNTIF(Volunteer_Import!G423, "*Wednesday*"))</f>
        <v/>
      </c>
      <c r="P423" s="19" t="str">
        <f> IF(ISBLANK(B423), "", COUNTIF(Volunteer_Import!G423, "*Thursday*"))</f>
        <v/>
      </c>
      <c r="Q423" s="19" t="str">
        <f> IF(ISBLANK(B423), "", COUNTIF(Volunteer_Import!G423, "*Friday*"))</f>
        <v/>
      </c>
      <c r="R423" s="19" t="str">
        <f> IF(ISBLANK(B423), "", COUNTIF(Volunteer_Import!G423, "*Saturday*"))</f>
        <v/>
      </c>
      <c r="S423" s="19" t="str">
        <f> IF(ISBLANK(B423), "", COUNTIF(Volunteer_Import!G423, "*Sunday*"))</f>
        <v/>
      </c>
      <c r="T423" s="1" t="str">
        <f> IF(ISBLANK(B423), "", COUNTIF(Volunteer_Import!H423, "*6am - 8am*"))</f>
        <v/>
      </c>
      <c r="U423" s="19" t="str">
        <f> IF(ISBLANK(B423), "", COUNTIF(Volunteer_Import!H423, "*8am - 12pm*"))</f>
        <v/>
      </c>
      <c r="V423" s="19" t="str">
        <f> IF(ISBLANK(B423), "", COUNTIF(Volunteer_Import!H423, "*12pm - 3pm*"))</f>
        <v/>
      </c>
      <c r="W423" s="19" t="str">
        <f> IF(ISBLANK(B423), "", COUNTIF(Volunteer_Import!H423, "*3pm - 6pm*"))</f>
        <v/>
      </c>
      <c r="X423" s="19" t="str">
        <f> IF(ISBLANK(B423), "", COUNTIF(Volunteer_Import!H423, "*6pm - 9pm*"))</f>
        <v/>
      </c>
      <c r="Y423" s="19" t="str">
        <f> IF(ISBLANK(B423), "", COUNTIF(Volunteer_Import!H423, "*9pm - 11pm*"))</f>
        <v/>
      </c>
    </row>
    <row r="424">
      <c r="A424" s="1" t="str">
        <f t="array" ref="A424">IF(ISBLANK(B424), "", concatenate("V", ROW()))</f>
        <v/>
      </c>
      <c r="B424" s="1" t="str">
        <f>IFERROR(__xludf.DUMMYFUNCTION(" QUERY(Volunteer_Import!A424:H424, ""Select B"")"),"")</f>
        <v/>
      </c>
      <c r="C424" s="1" t="str">
        <f>IFERROR(__xludf.DUMMYFUNCTION(" IF(ISBLANK(B424), """", QUERY(Volunteer_Import!B424:I424, ""Select C""))"),"")</f>
        <v/>
      </c>
      <c r="D424" s="1" t="str">
        <f>IFERROR(__xludf.DUMMYFUNCTION(" IF(ISBLANK(B424), """", QUERY(Volunteer_Import!B424:I424, ""Select D""))"),"")</f>
        <v/>
      </c>
      <c r="E424" s="1" t="str">
        <f>IFERROR(__xludf.DUMMYFUNCTION(" IF(ISBLANK(B424), """", QUERY(Volunteer_Import!B424:I424, ""Select E""))"),"")</f>
        <v/>
      </c>
      <c r="F424" s="9" t="str">
        <f> IF(ISBLANK(B424), "", COUNTIF(Volunteer_Import!F424, "*Central Berkeley Trader Joe’s*"))</f>
        <v/>
      </c>
      <c r="G424" s="1" t="str">
        <f> IF(ISBLANK(B424), "", COUNTIF(Volunteer_Import!F424, "*North Berkeley Safeway*"))</f>
        <v/>
      </c>
      <c r="H424" s="1" t="str">
        <f> IF(ISBLANK(B424), "", COUNTIF(Volunteer_Import!F424, "*North Berkeley Trader Joe’s*"))</f>
        <v/>
      </c>
      <c r="I424" s="9" t="str">
        <f> IF(ISBLANK(B424), "", COUNTIF(Volunteer_Import!F424, "*South Berkeley Berkeley Bowl*"))</f>
        <v/>
      </c>
      <c r="J424" s="1" t="str">
        <f> IF(ISBLANK(B424), "", COUNTIF(Volunteer_Import!F424, "*South Berkeley/Oakland Safeway*"))</f>
        <v/>
      </c>
      <c r="K424" s="1" t="str">
        <f> IF(ISBLANK(B424), "", COUNTIF(Volunteer_Import!F424, "*Southwest Berkeley Berkeley Bowl*"))</f>
        <v/>
      </c>
      <c r="L424" s="1" t="str">
        <f> IF(ISBLANK(B424), "", COUNTIF(Volunteer_Import!F424, "*Other (open to local stores unlisted above)*"))</f>
        <v/>
      </c>
      <c r="M424" s="19" t="str">
        <f> IF(ISBLANK(B424), "", COUNTIF(Volunteer_Import!G424, "*Monday*"))</f>
        <v/>
      </c>
      <c r="N424" s="19" t="str">
        <f> IF(ISBLANK(B424), "", COUNTIF(Volunteer_Import!G424, "*Tuesday*"))</f>
        <v/>
      </c>
      <c r="O424" s="19" t="str">
        <f> IF(ISBLANK(B424), "", COUNTIF(Volunteer_Import!G424, "*Wednesday*"))</f>
        <v/>
      </c>
      <c r="P424" s="19" t="str">
        <f> IF(ISBLANK(B424), "", COUNTIF(Volunteer_Import!G424, "*Thursday*"))</f>
        <v/>
      </c>
      <c r="Q424" s="19" t="str">
        <f> IF(ISBLANK(B424), "", COUNTIF(Volunteer_Import!G424, "*Friday*"))</f>
        <v/>
      </c>
      <c r="R424" s="19" t="str">
        <f> IF(ISBLANK(B424), "", COUNTIF(Volunteer_Import!G424, "*Saturday*"))</f>
        <v/>
      </c>
      <c r="S424" s="19" t="str">
        <f> IF(ISBLANK(B424), "", COUNTIF(Volunteer_Import!G424, "*Sunday*"))</f>
        <v/>
      </c>
      <c r="T424" s="1" t="str">
        <f> IF(ISBLANK(B424), "", COUNTIF(Volunteer_Import!H424, "*6am - 8am*"))</f>
        <v/>
      </c>
      <c r="U424" s="19" t="str">
        <f> IF(ISBLANK(B424), "", COUNTIF(Volunteer_Import!H424, "*8am - 12pm*"))</f>
        <v/>
      </c>
      <c r="V424" s="19" t="str">
        <f> IF(ISBLANK(B424), "", COUNTIF(Volunteer_Import!H424, "*12pm - 3pm*"))</f>
        <v/>
      </c>
      <c r="W424" s="19" t="str">
        <f> IF(ISBLANK(B424), "", COUNTIF(Volunteer_Import!H424, "*3pm - 6pm*"))</f>
        <v/>
      </c>
      <c r="X424" s="19" t="str">
        <f> IF(ISBLANK(B424), "", COUNTIF(Volunteer_Import!H424, "*6pm - 9pm*"))</f>
        <v/>
      </c>
      <c r="Y424" s="19" t="str">
        <f> IF(ISBLANK(B424), "", COUNTIF(Volunteer_Import!H424, "*9pm - 11pm*"))</f>
        <v/>
      </c>
    </row>
    <row r="425">
      <c r="A425" s="1" t="str">
        <f t="array" ref="A425">IF(ISBLANK(B425), "", concatenate("V", ROW()))</f>
        <v/>
      </c>
      <c r="B425" s="1" t="str">
        <f>IFERROR(__xludf.DUMMYFUNCTION(" QUERY(Volunteer_Import!A425:H425, ""Select B"")"),"")</f>
        <v/>
      </c>
      <c r="C425" s="1" t="str">
        <f>IFERROR(__xludf.DUMMYFUNCTION(" IF(ISBLANK(B425), """", QUERY(Volunteer_Import!B425:I425, ""Select C""))"),"")</f>
        <v/>
      </c>
      <c r="D425" s="1" t="str">
        <f>IFERROR(__xludf.DUMMYFUNCTION(" IF(ISBLANK(B425), """", QUERY(Volunteer_Import!B425:I425, ""Select D""))"),"")</f>
        <v/>
      </c>
      <c r="E425" s="1" t="str">
        <f>IFERROR(__xludf.DUMMYFUNCTION(" IF(ISBLANK(B425), """", QUERY(Volunteer_Import!B425:I425, ""Select E""))"),"")</f>
        <v/>
      </c>
      <c r="F425" s="9" t="str">
        <f> IF(ISBLANK(B425), "", COUNTIF(Volunteer_Import!F425, "*Central Berkeley Trader Joe’s*"))</f>
        <v/>
      </c>
      <c r="G425" s="1" t="str">
        <f> IF(ISBLANK(B425), "", COUNTIF(Volunteer_Import!F425, "*North Berkeley Safeway*"))</f>
        <v/>
      </c>
      <c r="H425" s="1" t="str">
        <f> IF(ISBLANK(B425), "", COUNTIF(Volunteer_Import!F425, "*North Berkeley Trader Joe’s*"))</f>
        <v/>
      </c>
      <c r="I425" s="9" t="str">
        <f> IF(ISBLANK(B425), "", COUNTIF(Volunteer_Import!F425, "*South Berkeley Berkeley Bowl*"))</f>
        <v/>
      </c>
      <c r="J425" s="1" t="str">
        <f> IF(ISBLANK(B425), "", COUNTIF(Volunteer_Import!F425, "*South Berkeley/Oakland Safeway*"))</f>
        <v/>
      </c>
      <c r="K425" s="1" t="str">
        <f> IF(ISBLANK(B425), "", COUNTIF(Volunteer_Import!F425, "*Southwest Berkeley Berkeley Bowl*"))</f>
        <v/>
      </c>
      <c r="L425" s="1" t="str">
        <f> IF(ISBLANK(B425), "", COUNTIF(Volunteer_Import!F425, "*Other (open to local stores unlisted above)*"))</f>
        <v/>
      </c>
      <c r="M425" s="19" t="str">
        <f> IF(ISBLANK(B425), "", COUNTIF(Volunteer_Import!G425, "*Monday*"))</f>
        <v/>
      </c>
      <c r="N425" s="19" t="str">
        <f> IF(ISBLANK(B425), "", COUNTIF(Volunteer_Import!G425, "*Tuesday*"))</f>
        <v/>
      </c>
      <c r="O425" s="19" t="str">
        <f> IF(ISBLANK(B425), "", COUNTIF(Volunteer_Import!G425, "*Wednesday*"))</f>
        <v/>
      </c>
      <c r="P425" s="19" t="str">
        <f> IF(ISBLANK(B425), "", COUNTIF(Volunteer_Import!G425, "*Thursday*"))</f>
        <v/>
      </c>
      <c r="Q425" s="19" t="str">
        <f> IF(ISBLANK(B425), "", COUNTIF(Volunteer_Import!G425, "*Friday*"))</f>
        <v/>
      </c>
      <c r="R425" s="19" t="str">
        <f> IF(ISBLANK(B425), "", COUNTIF(Volunteer_Import!G425, "*Saturday*"))</f>
        <v/>
      </c>
      <c r="S425" s="19" t="str">
        <f> IF(ISBLANK(B425), "", COUNTIF(Volunteer_Import!G425, "*Sunday*"))</f>
        <v/>
      </c>
      <c r="T425" s="1" t="str">
        <f> IF(ISBLANK(B425), "", COUNTIF(Volunteer_Import!H425, "*6am - 8am*"))</f>
        <v/>
      </c>
      <c r="U425" s="19" t="str">
        <f> IF(ISBLANK(B425), "", COUNTIF(Volunteer_Import!H425, "*8am - 12pm*"))</f>
        <v/>
      </c>
      <c r="V425" s="19" t="str">
        <f> IF(ISBLANK(B425), "", COUNTIF(Volunteer_Import!H425, "*12pm - 3pm*"))</f>
        <v/>
      </c>
      <c r="W425" s="19" t="str">
        <f> IF(ISBLANK(B425), "", COUNTIF(Volunteer_Import!H425, "*3pm - 6pm*"))</f>
        <v/>
      </c>
      <c r="X425" s="19" t="str">
        <f> IF(ISBLANK(B425), "", COUNTIF(Volunteer_Import!H425, "*6pm - 9pm*"))</f>
        <v/>
      </c>
      <c r="Y425" s="19" t="str">
        <f> IF(ISBLANK(B425), "", COUNTIF(Volunteer_Import!H425, "*9pm - 11pm*"))</f>
        <v/>
      </c>
    </row>
    <row r="426">
      <c r="A426" s="1" t="str">
        <f t="array" ref="A426">IF(ISBLANK(B426), "", concatenate("V", ROW()))</f>
        <v/>
      </c>
      <c r="B426" s="1" t="str">
        <f>IFERROR(__xludf.DUMMYFUNCTION(" QUERY(Volunteer_Import!A426:H426, ""Select B"")"),"")</f>
        <v/>
      </c>
      <c r="C426" s="1" t="str">
        <f>IFERROR(__xludf.DUMMYFUNCTION(" IF(ISBLANK(B426), """", QUERY(Volunteer_Import!B426:I426, ""Select C""))"),"")</f>
        <v/>
      </c>
      <c r="D426" s="1" t="str">
        <f>IFERROR(__xludf.DUMMYFUNCTION(" IF(ISBLANK(B426), """", QUERY(Volunteer_Import!B426:I426, ""Select D""))"),"")</f>
        <v/>
      </c>
      <c r="E426" s="1" t="str">
        <f>IFERROR(__xludf.DUMMYFUNCTION(" IF(ISBLANK(B426), """", QUERY(Volunteer_Import!B426:I426, ""Select E""))"),"")</f>
        <v/>
      </c>
      <c r="F426" s="9" t="str">
        <f> IF(ISBLANK(B426), "", COUNTIF(Volunteer_Import!F426, "*Central Berkeley Trader Joe’s*"))</f>
        <v/>
      </c>
      <c r="G426" s="1" t="str">
        <f> IF(ISBLANK(B426), "", COUNTIF(Volunteer_Import!F426, "*North Berkeley Safeway*"))</f>
        <v/>
      </c>
      <c r="H426" s="1" t="str">
        <f> IF(ISBLANK(B426), "", COUNTIF(Volunteer_Import!F426, "*North Berkeley Trader Joe’s*"))</f>
        <v/>
      </c>
      <c r="I426" s="9" t="str">
        <f> IF(ISBLANK(B426), "", COUNTIF(Volunteer_Import!F426, "*South Berkeley Berkeley Bowl*"))</f>
        <v/>
      </c>
      <c r="J426" s="1" t="str">
        <f> IF(ISBLANK(B426), "", COUNTIF(Volunteer_Import!F426, "*South Berkeley/Oakland Safeway*"))</f>
        <v/>
      </c>
      <c r="K426" s="1" t="str">
        <f> IF(ISBLANK(B426), "", COUNTIF(Volunteer_Import!F426, "*Southwest Berkeley Berkeley Bowl*"))</f>
        <v/>
      </c>
      <c r="L426" s="1" t="str">
        <f> IF(ISBLANK(B426), "", COUNTIF(Volunteer_Import!F426, "*Other (open to local stores unlisted above)*"))</f>
        <v/>
      </c>
      <c r="M426" s="19" t="str">
        <f> IF(ISBLANK(B426), "", COUNTIF(Volunteer_Import!G426, "*Monday*"))</f>
        <v/>
      </c>
      <c r="N426" s="19" t="str">
        <f> IF(ISBLANK(B426), "", COUNTIF(Volunteer_Import!G426, "*Tuesday*"))</f>
        <v/>
      </c>
      <c r="O426" s="19" t="str">
        <f> IF(ISBLANK(B426), "", COUNTIF(Volunteer_Import!G426, "*Wednesday*"))</f>
        <v/>
      </c>
      <c r="P426" s="19" t="str">
        <f> IF(ISBLANK(B426), "", COUNTIF(Volunteer_Import!G426, "*Thursday*"))</f>
        <v/>
      </c>
      <c r="Q426" s="19" t="str">
        <f> IF(ISBLANK(B426), "", COUNTIF(Volunteer_Import!G426, "*Friday*"))</f>
        <v/>
      </c>
      <c r="R426" s="19" t="str">
        <f> IF(ISBLANK(B426), "", COUNTIF(Volunteer_Import!G426, "*Saturday*"))</f>
        <v/>
      </c>
      <c r="S426" s="19" t="str">
        <f> IF(ISBLANK(B426), "", COUNTIF(Volunteer_Import!G426, "*Sunday*"))</f>
        <v/>
      </c>
      <c r="T426" s="1" t="str">
        <f> IF(ISBLANK(B426), "", COUNTIF(Volunteer_Import!H426, "*6am - 8am*"))</f>
        <v/>
      </c>
      <c r="U426" s="19" t="str">
        <f> IF(ISBLANK(B426), "", COUNTIF(Volunteer_Import!H426, "*8am - 12pm*"))</f>
        <v/>
      </c>
      <c r="V426" s="19" t="str">
        <f> IF(ISBLANK(B426), "", COUNTIF(Volunteer_Import!H426, "*12pm - 3pm*"))</f>
        <v/>
      </c>
      <c r="W426" s="19" t="str">
        <f> IF(ISBLANK(B426), "", COUNTIF(Volunteer_Import!H426, "*3pm - 6pm*"))</f>
        <v/>
      </c>
      <c r="X426" s="19" t="str">
        <f> IF(ISBLANK(B426), "", COUNTIF(Volunteer_Import!H426, "*6pm - 9pm*"))</f>
        <v/>
      </c>
      <c r="Y426" s="19" t="str">
        <f> IF(ISBLANK(B426), "", COUNTIF(Volunteer_Import!H426, "*9pm - 11pm*"))</f>
        <v/>
      </c>
    </row>
    <row r="427">
      <c r="A427" s="1" t="str">
        <f t="array" ref="A427">IF(ISBLANK(B427), "", concatenate("V", ROW()))</f>
        <v/>
      </c>
      <c r="B427" s="1" t="str">
        <f>IFERROR(__xludf.DUMMYFUNCTION(" QUERY(Volunteer_Import!A427:H427, ""Select B"")"),"")</f>
        <v/>
      </c>
      <c r="C427" s="1" t="str">
        <f>IFERROR(__xludf.DUMMYFUNCTION(" IF(ISBLANK(B427), """", QUERY(Volunteer_Import!B427:I427, ""Select C""))"),"")</f>
        <v/>
      </c>
      <c r="D427" s="1" t="str">
        <f>IFERROR(__xludf.DUMMYFUNCTION(" IF(ISBLANK(B427), """", QUERY(Volunteer_Import!B427:I427, ""Select D""))"),"")</f>
        <v/>
      </c>
      <c r="E427" s="1" t="str">
        <f>IFERROR(__xludf.DUMMYFUNCTION(" IF(ISBLANK(B427), """", QUERY(Volunteer_Import!B427:I427, ""Select E""))"),"")</f>
        <v/>
      </c>
      <c r="F427" s="9" t="str">
        <f> IF(ISBLANK(B427), "", COUNTIF(Volunteer_Import!F427, "*Central Berkeley Trader Joe’s*"))</f>
        <v/>
      </c>
      <c r="G427" s="1" t="str">
        <f> IF(ISBLANK(B427), "", COUNTIF(Volunteer_Import!F427, "*North Berkeley Safeway*"))</f>
        <v/>
      </c>
      <c r="H427" s="1" t="str">
        <f> IF(ISBLANK(B427), "", COUNTIF(Volunteer_Import!F427, "*North Berkeley Trader Joe’s*"))</f>
        <v/>
      </c>
      <c r="I427" s="9" t="str">
        <f> IF(ISBLANK(B427), "", COUNTIF(Volunteer_Import!F427, "*South Berkeley Berkeley Bowl*"))</f>
        <v/>
      </c>
      <c r="J427" s="1" t="str">
        <f> IF(ISBLANK(B427), "", COUNTIF(Volunteer_Import!F427, "*South Berkeley/Oakland Safeway*"))</f>
        <v/>
      </c>
      <c r="K427" s="1" t="str">
        <f> IF(ISBLANK(B427), "", COUNTIF(Volunteer_Import!F427, "*Southwest Berkeley Berkeley Bowl*"))</f>
        <v/>
      </c>
      <c r="L427" s="1" t="str">
        <f> IF(ISBLANK(B427), "", COUNTIF(Volunteer_Import!F427, "*Other (open to local stores unlisted above)*"))</f>
        <v/>
      </c>
      <c r="M427" s="19" t="str">
        <f> IF(ISBLANK(B427), "", COUNTIF(Volunteer_Import!G427, "*Monday*"))</f>
        <v/>
      </c>
      <c r="N427" s="19" t="str">
        <f> IF(ISBLANK(B427), "", COUNTIF(Volunteer_Import!G427, "*Tuesday*"))</f>
        <v/>
      </c>
      <c r="O427" s="19" t="str">
        <f> IF(ISBLANK(B427), "", COUNTIF(Volunteer_Import!G427, "*Wednesday*"))</f>
        <v/>
      </c>
      <c r="P427" s="19" t="str">
        <f> IF(ISBLANK(B427), "", COUNTIF(Volunteer_Import!G427, "*Thursday*"))</f>
        <v/>
      </c>
      <c r="Q427" s="19" t="str">
        <f> IF(ISBLANK(B427), "", COUNTIF(Volunteer_Import!G427, "*Friday*"))</f>
        <v/>
      </c>
      <c r="R427" s="19" t="str">
        <f> IF(ISBLANK(B427), "", COUNTIF(Volunteer_Import!G427, "*Saturday*"))</f>
        <v/>
      </c>
      <c r="S427" s="19" t="str">
        <f> IF(ISBLANK(B427), "", COUNTIF(Volunteer_Import!G427, "*Sunday*"))</f>
        <v/>
      </c>
      <c r="T427" s="1" t="str">
        <f> IF(ISBLANK(B427), "", COUNTIF(Volunteer_Import!H427, "*6am - 8am*"))</f>
        <v/>
      </c>
      <c r="U427" s="19" t="str">
        <f> IF(ISBLANK(B427), "", COUNTIF(Volunteer_Import!H427, "*8am - 12pm*"))</f>
        <v/>
      </c>
      <c r="V427" s="19" t="str">
        <f> IF(ISBLANK(B427), "", COUNTIF(Volunteer_Import!H427, "*12pm - 3pm*"))</f>
        <v/>
      </c>
      <c r="W427" s="19" t="str">
        <f> IF(ISBLANK(B427), "", COUNTIF(Volunteer_Import!H427, "*3pm - 6pm*"))</f>
        <v/>
      </c>
      <c r="X427" s="19" t="str">
        <f> IF(ISBLANK(B427), "", COUNTIF(Volunteer_Import!H427, "*6pm - 9pm*"))</f>
        <v/>
      </c>
      <c r="Y427" s="19" t="str">
        <f> IF(ISBLANK(B427), "", COUNTIF(Volunteer_Import!H427, "*9pm - 11pm*"))</f>
        <v/>
      </c>
    </row>
    <row r="428">
      <c r="A428" s="1" t="str">
        <f t="array" ref="A428">IF(ISBLANK(B428), "", concatenate("V", ROW()))</f>
        <v/>
      </c>
      <c r="B428" s="1" t="str">
        <f>IFERROR(__xludf.DUMMYFUNCTION(" QUERY(Volunteer_Import!A428:H428, ""Select B"")"),"")</f>
        <v/>
      </c>
      <c r="C428" s="1" t="str">
        <f>IFERROR(__xludf.DUMMYFUNCTION(" IF(ISBLANK(B428), """", QUERY(Volunteer_Import!B428:I428, ""Select C""))"),"")</f>
        <v/>
      </c>
      <c r="D428" s="1" t="str">
        <f>IFERROR(__xludf.DUMMYFUNCTION(" IF(ISBLANK(B428), """", QUERY(Volunteer_Import!B428:I428, ""Select D""))"),"")</f>
        <v/>
      </c>
      <c r="E428" s="1" t="str">
        <f>IFERROR(__xludf.DUMMYFUNCTION(" IF(ISBLANK(B428), """", QUERY(Volunteer_Import!B428:I428, ""Select E""))"),"")</f>
        <v/>
      </c>
      <c r="F428" s="9" t="str">
        <f> IF(ISBLANK(B428), "", COUNTIF(Volunteer_Import!F428, "*Central Berkeley Trader Joe’s*"))</f>
        <v/>
      </c>
      <c r="G428" s="1" t="str">
        <f> IF(ISBLANK(B428), "", COUNTIF(Volunteer_Import!F428, "*North Berkeley Safeway*"))</f>
        <v/>
      </c>
      <c r="H428" s="1" t="str">
        <f> IF(ISBLANK(B428), "", COUNTIF(Volunteer_Import!F428, "*North Berkeley Trader Joe’s*"))</f>
        <v/>
      </c>
      <c r="I428" s="9" t="str">
        <f> IF(ISBLANK(B428), "", COUNTIF(Volunteer_Import!F428, "*South Berkeley Berkeley Bowl*"))</f>
        <v/>
      </c>
      <c r="J428" s="1" t="str">
        <f> IF(ISBLANK(B428), "", COUNTIF(Volunteer_Import!F428, "*South Berkeley/Oakland Safeway*"))</f>
        <v/>
      </c>
      <c r="K428" s="1" t="str">
        <f> IF(ISBLANK(B428), "", COUNTIF(Volunteer_Import!F428, "*Southwest Berkeley Berkeley Bowl*"))</f>
        <v/>
      </c>
      <c r="L428" s="1" t="str">
        <f> IF(ISBLANK(B428), "", COUNTIF(Volunteer_Import!F428, "*Other (open to local stores unlisted above)*"))</f>
        <v/>
      </c>
      <c r="M428" s="19" t="str">
        <f> IF(ISBLANK(B428), "", COUNTIF(Volunteer_Import!G428, "*Monday*"))</f>
        <v/>
      </c>
      <c r="N428" s="19" t="str">
        <f> IF(ISBLANK(B428), "", COUNTIF(Volunteer_Import!G428, "*Tuesday*"))</f>
        <v/>
      </c>
      <c r="O428" s="19" t="str">
        <f> IF(ISBLANK(B428), "", COUNTIF(Volunteer_Import!G428, "*Wednesday*"))</f>
        <v/>
      </c>
      <c r="P428" s="19" t="str">
        <f> IF(ISBLANK(B428), "", COUNTIF(Volunteer_Import!G428, "*Thursday*"))</f>
        <v/>
      </c>
      <c r="Q428" s="19" t="str">
        <f> IF(ISBLANK(B428), "", COUNTIF(Volunteer_Import!G428, "*Friday*"))</f>
        <v/>
      </c>
      <c r="R428" s="19" t="str">
        <f> IF(ISBLANK(B428), "", COUNTIF(Volunteer_Import!G428, "*Saturday*"))</f>
        <v/>
      </c>
      <c r="S428" s="19" t="str">
        <f> IF(ISBLANK(B428), "", COUNTIF(Volunteer_Import!G428, "*Sunday*"))</f>
        <v/>
      </c>
      <c r="T428" s="1" t="str">
        <f> IF(ISBLANK(B428), "", COUNTIF(Volunteer_Import!H428, "*6am - 8am*"))</f>
        <v/>
      </c>
      <c r="U428" s="19" t="str">
        <f> IF(ISBLANK(B428), "", COUNTIF(Volunteer_Import!H428, "*8am - 12pm*"))</f>
        <v/>
      </c>
      <c r="V428" s="19" t="str">
        <f> IF(ISBLANK(B428), "", COUNTIF(Volunteer_Import!H428, "*12pm - 3pm*"))</f>
        <v/>
      </c>
      <c r="W428" s="19" t="str">
        <f> IF(ISBLANK(B428), "", COUNTIF(Volunteer_Import!H428, "*3pm - 6pm*"))</f>
        <v/>
      </c>
      <c r="X428" s="19" t="str">
        <f> IF(ISBLANK(B428), "", COUNTIF(Volunteer_Import!H428, "*6pm - 9pm*"))</f>
        <v/>
      </c>
      <c r="Y428" s="19" t="str">
        <f> IF(ISBLANK(B428), "", COUNTIF(Volunteer_Import!H428, "*9pm - 11pm*"))</f>
        <v/>
      </c>
    </row>
    <row r="429">
      <c r="A429" s="1" t="str">
        <f t="array" ref="A429">IF(ISBLANK(B429), "", concatenate("V", ROW()))</f>
        <v/>
      </c>
      <c r="B429" s="1" t="str">
        <f>IFERROR(__xludf.DUMMYFUNCTION(" QUERY(Volunteer_Import!A429:H429, ""Select B"")"),"")</f>
        <v/>
      </c>
      <c r="C429" s="1" t="str">
        <f>IFERROR(__xludf.DUMMYFUNCTION(" IF(ISBLANK(B429), """", QUERY(Volunteer_Import!B429:I429, ""Select C""))"),"")</f>
        <v/>
      </c>
      <c r="D429" s="1" t="str">
        <f>IFERROR(__xludf.DUMMYFUNCTION(" IF(ISBLANK(B429), """", QUERY(Volunteer_Import!B429:I429, ""Select D""))"),"")</f>
        <v/>
      </c>
      <c r="E429" s="1" t="str">
        <f>IFERROR(__xludf.DUMMYFUNCTION(" IF(ISBLANK(B429), """", QUERY(Volunteer_Import!B429:I429, ""Select E""))"),"")</f>
        <v/>
      </c>
      <c r="F429" s="9" t="str">
        <f> IF(ISBLANK(B429), "", COUNTIF(Volunteer_Import!F429, "*Central Berkeley Trader Joe’s*"))</f>
        <v/>
      </c>
      <c r="G429" s="1" t="str">
        <f> IF(ISBLANK(B429), "", COUNTIF(Volunteer_Import!F429, "*North Berkeley Safeway*"))</f>
        <v/>
      </c>
      <c r="H429" s="1" t="str">
        <f> IF(ISBLANK(B429), "", COUNTIF(Volunteer_Import!F429, "*North Berkeley Trader Joe’s*"))</f>
        <v/>
      </c>
      <c r="I429" s="9" t="str">
        <f> IF(ISBLANK(B429), "", COUNTIF(Volunteer_Import!F429, "*South Berkeley Berkeley Bowl*"))</f>
        <v/>
      </c>
      <c r="J429" s="1" t="str">
        <f> IF(ISBLANK(B429), "", COUNTIF(Volunteer_Import!F429, "*South Berkeley/Oakland Safeway*"))</f>
        <v/>
      </c>
      <c r="K429" s="1" t="str">
        <f> IF(ISBLANK(B429), "", COUNTIF(Volunteer_Import!F429, "*Southwest Berkeley Berkeley Bowl*"))</f>
        <v/>
      </c>
      <c r="L429" s="1" t="str">
        <f> IF(ISBLANK(B429), "", COUNTIF(Volunteer_Import!F429, "*Other (open to local stores unlisted above)*"))</f>
        <v/>
      </c>
      <c r="M429" s="19" t="str">
        <f> IF(ISBLANK(B429), "", COUNTIF(Volunteer_Import!G429, "*Monday*"))</f>
        <v/>
      </c>
      <c r="N429" s="19" t="str">
        <f> IF(ISBLANK(B429), "", COUNTIF(Volunteer_Import!G429, "*Tuesday*"))</f>
        <v/>
      </c>
      <c r="O429" s="19" t="str">
        <f> IF(ISBLANK(B429), "", COUNTIF(Volunteer_Import!G429, "*Wednesday*"))</f>
        <v/>
      </c>
      <c r="P429" s="19" t="str">
        <f> IF(ISBLANK(B429), "", COUNTIF(Volunteer_Import!G429, "*Thursday*"))</f>
        <v/>
      </c>
      <c r="Q429" s="19" t="str">
        <f> IF(ISBLANK(B429), "", COUNTIF(Volunteer_Import!G429, "*Friday*"))</f>
        <v/>
      </c>
      <c r="R429" s="19" t="str">
        <f> IF(ISBLANK(B429), "", COUNTIF(Volunteer_Import!G429, "*Saturday*"))</f>
        <v/>
      </c>
      <c r="S429" s="19" t="str">
        <f> IF(ISBLANK(B429), "", COUNTIF(Volunteer_Import!G429, "*Sunday*"))</f>
        <v/>
      </c>
      <c r="T429" s="1" t="str">
        <f> IF(ISBLANK(B429), "", COUNTIF(Volunteer_Import!H429, "*6am - 8am*"))</f>
        <v/>
      </c>
      <c r="U429" s="19" t="str">
        <f> IF(ISBLANK(B429), "", COUNTIF(Volunteer_Import!H429, "*8am - 12pm*"))</f>
        <v/>
      </c>
      <c r="V429" s="19" t="str">
        <f> IF(ISBLANK(B429), "", COUNTIF(Volunteer_Import!H429, "*12pm - 3pm*"))</f>
        <v/>
      </c>
      <c r="W429" s="19" t="str">
        <f> IF(ISBLANK(B429), "", COUNTIF(Volunteer_Import!H429, "*3pm - 6pm*"))</f>
        <v/>
      </c>
      <c r="X429" s="19" t="str">
        <f> IF(ISBLANK(B429), "", COUNTIF(Volunteer_Import!H429, "*6pm - 9pm*"))</f>
        <v/>
      </c>
      <c r="Y429" s="19" t="str">
        <f> IF(ISBLANK(B429), "", COUNTIF(Volunteer_Import!H429, "*9pm - 11pm*"))</f>
        <v/>
      </c>
    </row>
    <row r="430">
      <c r="A430" s="1" t="str">
        <f t="array" ref="A430">IF(ISBLANK(B430), "", concatenate("V", ROW()))</f>
        <v/>
      </c>
      <c r="B430" s="1" t="str">
        <f>IFERROR(__xludf.DUMMYFUNCTION(" QUERY(Volunteer_Import!A430:H430, ""Select B"")"),"")</f>
        <v/>
      </c>
      <c r="C430" s="1" t="str">
        <f>IFERROR(__xludf.DUMMYFUNCTION(" IF(ISBLANK(B430), """", QUERY(Volunteer_Import!B430:I430, ""Select C""))"),"")</f>
        <v/>
      </c>
      <c r="D430" s="1" t="str">
        <f>IFERROR(__xludf.DUMMYFUNCTION(" IF(ISBLANK(B430), """", QUERY(Volunteer_Import!B430:I430, ""Select D""))"),"")</f>
        <v/>
      </c>
      <c r="E430" s="1" t="str">
        <f>IFERROR(__xludf.DUMMYFUNCTION(" IF(ISBLANK(B430), """", QUERY(Volunteer_Import!B430:I430, ""Select E""))"),"")</f>
        <v/>
      </c>
      <c r="F430" s="9" t="str">
        <f> IF(ISBLANK(B430), "", COUNTIF(Volunteer_Import!F430, "*Central Berkeley Trader Joe’s*"))</f>
        <v/>
      </c>
      <c r="G430" s="1" t="str">
        <f> IF(ISBLANK(B430), "", COUNTIF(Volunteer_Import!F430, "*North Berkeley Safeway*"))</f>
        <v/>
      </c>
      <c r="H430" s="1" t="str">
        <f> IF(ISBLANK(B430), "", COUNTIF(Volunteer_Import!F430, "*North Berkeley Trader Joe’s*"))</f>
        <v/>
      </c>
      <c r="I430" s="9" t="str">
        <f> IF(ISBLANK(B430), "", COUNTIF(Volunteer_Import!F430, "*South Berkeley Berkeley Bowl*"))</f>
        <v/>
      </c>
      <c r="J430" s="1" t="str">
        <f> IF(ISBLANK(B430), "", COUNTIF(Volunteer_Import!F430, "*South Berkeley/Oakland Safeway*"))</f>
        <v/>
      </c>
      <c r="K430" s="1" t="str">
        <f> IF(ISBLANK(B430), "", COUNTIF(Volunteer_Import!F430, "*Southwest Berkeley Berkeley Bowl*"))</f>
        <v/>
      </c>
      <c r="L430" s="1" t="str">
        <f> IF(ISBLANK(B430), "", COUNTIF(Volunteer_Import!F430, "*Other (open to local stores unlisted above)*"))</f>
        <v/>
      </c>
      <c r="M430" s="19" t="str">
        <f> IF(ISBLANK(B430), "", COUNTIF(Volunteer_Import!G430, "*Monday*"))</f>
        <v/>
      </c>
      <c r="N430" s="19" t="str">
        <f> IF(ISBLANK(B430), "", COUNTIF(Volunteer_Import!G430, "*Tuesday*"))</f>
        <v/>
      </c>
      <c r="O430" s="19" t="str">
        <f> IF(ISBLANK(B430), "", COUNTIF(Volunteer_Import!G430, "*Wednesday*"))</f>
        <v/>
      </c>
      <c r="P430" s="19" t="str">
        <f> IF(ISBLANK(B430), "", COUNTIF(Volunteer_Import!G430, "*Thursday*"))</f>
        <v/>
      </c>
      <c r="Q430" s="19" t="str">
        <f> IF(ISBLANK(B430), "", COUNTIF(Volunteer_Import!G430, "*Friday*"))</f>
        <v/>
      </c>
      <c r="R430" s="19" t="str">
        <f> IF(ISBLANK(B430), "", COUNTIF(Volunteer_Import!G430, "*Saturday*"))</f>
        <v/>
      </c>
      <c r="S430" s="19" t="str">
        <f> IF(ISBLANK(B430), "", COUNTIF(Volunteer_Import!G430, "*Sunday*"))</f>
        <v/>
      </c>
      <c r="T430" s="1" t="str">
        <f> IF(ISBLANK(B430), "", COUNTIF(Volunteer_Import!H430, "*6am - 8am*"))</f>
        <v/>
      </c>
      <c r="U430" s="19" t="str">
        <f> IF(ISBLANK(B430), "", COUNTIF(Volunteer_Import!H430, "*8am - 12pm*"))</f>
        <v/>
      </c>
      <c r="V430" s="19" t="str">
        <f> IF(ISBLANK(B430), "", COUNTIF(Volunteer_Import!H430, "*12pm - 3pm*"))</f>
        <v/>
      </c>
      <c r="W430" s="19" t="str">
        <f> IF(ISBLANK(B430), "", COUNTIF(Volunteer_Import!H430, "*3pm - 6pm*"))</f>
        <v/>
      </c>
      <c r="X430" s="19" t="str">
        <f> IF(ISBLANK(B430), "", COUNTIF(Volunteer_Import!H430, "*6pm - 9pm*"))</f>
        <v/>
      </c>
      <c r="Y430" s="19" t="str">
        <f> IF(ISBLANK(B430), "", COUNTIF(Volunteer_Import!H430, "*9pm - 11pm*"))</f>
        <v/>
      </c>
    </row>
    <row r="431">
      <c r="A431" s="1" t="str">
        <f t="array" ref="A431">IF(ISBLANK(B431), "", concatenate("V", ROW()))</f>
        <v/>
      </c>
      <c r="B431" s="1" t="str">
        <f>IFERROR(__xludf.DUMMYFUNCTION(" QUERY(Volunteer_Import!A431:H431, ""Select B"")"),"")</f>
        <v/>
      </c>
      <c r="C431" s="1" t="str">
        <f>IFERROR(__xludf.DUMMYFUNCTION(" IF(ISBLANK(B431), """", QUERY(Volunteer_Import!B431:I431, ""Select C""))"),"")</f>
        <v/>
      </c>
      <c r="D431" s="1" t="str">
        <f>IFERROR(__xludf.DUMMYFUNCTION(" IF(ISBLANK(B431), """", QUERY(Volunteer_Import!B431:I431, ""Select D""))"),"")</f>
        <v/>
      </c>
      <c r="E431" s="1" t="str">
        <f>IFERROR(__xludf.DUMMYFUNCTION(" IF(ISBLANK(B431), """", QUERY(Volunteer_Import!B431:I431, ""Select E""))"),"")</f>
        <v/>
      </c>
      <c r="F431" s="9" t="str">
        <f> IF(ISBLANK(B431), "", COUNTIF(Volunteer_Import!F431, "*Central Berkeley Trader Joe’s*"))</f>
        <v/>
      </c>
      <c r="G431" s="1" t="str">
        <f> IF(ISBLANK(B431), "", COUNTIF(Volunteer_Import!F431, "*North Berkeley Safeway*"))</f>
        <v/>
      </c>
      <c r="H431" s="1" t="str">
        <f> IF(ISBLANK(B431), "", COUNTIF(Volunteer_Import!F431, "*North Berkeley Trader Joe’s*"))</f>
        <v/>
      </c>
      <c r="I431" s="9" t="str">
        <f> IF(ISBLANK(B431), "", COUNTIF(Volunteer_Import!F431, "*South Berkeley Berkeley Bowl*"))</f>
        <v/>
      </c>
      <c r="J431" s="1" t="str">
        <f> IF(ISBLANK(B431), "", COUNTIF(Volunteer_Import!F431, "*South Berkeley/Oakland Safeway*"))</f>
        <v/>
      </c>
      <c r="K431" s="1" t="str">
        <f> IF(ISBLANK(B431), "", COUNTIF(Volunteer_Import!F431, "*Southwest Berkeley Berkeley Bowl*"))</f>
        <v/>
      </c>
      <c r="L431" s="1" t="str">
        <f> IF(ISBLANK(B431), "", COUNTIF(Volunteer_Import!F431, "*Other (open to local stores unlisted above)*"))</f>
        <v/>
      </c>
      <c r="M431" s="19" t="str">
        <f> IF(ISBLANK(B431), "", COUNTIF(Volunteer_Import!G431, "*Monday*"))</f>
        <v/>
      </c>
      <c r="N431" s="19" t="str">
        <f> IF(ISBLANK(B431), "", COUNTIF(Volunteer_Import!G431, "*Tuesday*"))</f>
        <v/>
      </c>
      <c r="O431" s="19" t="str">
        <f> IF(ISBLANK(B431), "", COUNTIF(Volunteer_Import!G431, "*Wednesday*"))</f>
        <v/>
      </c>
      <c r="P431" s="19" t="str">
        <f> IF(ISBLANK(B431), "", COUNTIF(Volunteer_Import!G431, "*Thursday*"))</f>
        <v/>
      </c>
      <c r="Q431" s="19" t="str">
        <f> IF(ISBLANK(B431), "", COUNTIF(Volunteer_Import!G431, "*Friday*"))</f>
        <v/>
      </c>
      <c r="R431" s="19" t="str">
        <f> IF(ISBLANK(B431), "", COUNTIF(Volunteer_Import!G431, "*Saturday*"))</f>
        <v/>
      </c>
      <c r="S431" s="19" t="str">
        <f> IF(ISBLANK(B431), "", COUNTIF(Volunteer_Import!G431, "*Sunday*"))</f>
        <v/>
      </c>
      <c r="T431" s="1" t="str">
        <f> IF(ISBLANK(B431), "", COUNTIF(Volunteer_Import!H431, "*6am - 8am*"))</f>
        <v/>
      </c>
      <c r="U431" s="19" t="str">
        <f> IF(ISBLANK(B431), "", COUNTIF(Volunteer_Import!H431, "*8am - 12pm*"))</f>
        <v/>
      </c>
      <c r="V431" s="19" t="str">
        <f> IF(ISBLANK(B431), "", COUNTIF(Volunteer_Import!H431, "*12pm - 3pm*"))</f>
        <v/>
      </c>
      <c r="W431" s="19" t="str">
        <f> IF(ISBLANK(B431), "", COUNTIF(Volunteer_Import!H431, "*3pm - 6pm*"))</f>
        <v/>
      </c>
      <c r="X431" s="19" t="str">
        <f> IF(ISBLANK(B431), "", COUNTIF(Volunteer_Import!H431, "*6pm - 9pm*"))</f>
        <v/>
      </c>
      <c r="Y431" s="19" t="str">
        <f> IF(ISBLANK(B431), "", COUNTIF(Volunteer_Import!H431, "*9pm - 11pm*"))</f>
        <v/>
      </c>
    </row>
    <row r="432">
      <c r="A432" s="1" t="str">
        <f t="array" ref="A432">IF(ISBLANK(B432), "", concatenate("V", ROW()))</f>
        <v/>
      </c>
      <c r="B432" s="1" t="str">
        <f>IFERROR(__xludf.DUMMYFUNCTION(" QUERY(Volunteer_Import!A432:H432, ""Select B"")"),"")</f>
        <v/>
      </c>
      <c r="C432" s="1" t="str">
        <f>IFERROR(__xludf.DUMMYFUNCTION(" IF(ISBLANK(B432), """", QUERY(Volunteer_Import!B432:I432, ""Select C""))"),"")</f>
        <v/>
      </c>
      <c r="D432" s="1" t="str">
        <f>IFERROR(__xludf.DUMMYFUNCTION(" IF(ISBLANK(B432), """", QUERY(Volunteer_Import!B432:I432, ""Select D""))"),"")</f>
        <v/>
      </c>
      <c r="E432" s="1" t="str">
        <f>IFERROR(__xludf.DUMMYFUNCTION(" IF(ISBLANK(B432), """", QUERY(Volunteer_Import!B432:I432, ""Select E""))"),"")</f>
        <v/>
      </c>
      <c r="F432" s="9" t="str">
        <f> IF(ISBLANK(B432), "", COUNTIF(Volunteer_Import!F432, "*Central Berkeley Trader Joe’s*"))</f>
        <v/>
      </c>
      <c r="G432" s="1" t="str">
        <f> IF(ISBLANK(B432), "", COUNTIF(Volunteer_Import!F432, "*North Berkeley Safeway*"))</f>
        <v/>
      </c>
      <c r="H432" s="1" t="str">
        <f> IF(ISBLANK(B432), "", COUNTIF(Volunteer_Import!F432, "*North Berkeley Trader Joe’s*"))</f>
        <v/>
      </c>
      <c r="I432" s="9" t="str">
        <f> IF(ISBLANK(B432), "", COUNTIF(Volunteer_Import!F432, "*South Berkeley Berkeley Bowl*"))</f>
        <v/>
      </c>
      <c r="J432" s="1" t="str">
        <f> IF(ISBLANK(B432), "", COUNTIF(Volunteer_Import!F432, "*South Berkeley/Oakland Safeway*"))</f>
        <v/>
      </c>
      <c r="K432" s="1" t="str">
        <f> IF(ISBLANK(B432), "", COUNTIF(Volunteer_Import!F432, "*Southwest Berkeley Berkeley Bowl*"))</f>
        <v/>
      </c>
      <c r="L432" s="1" t="str">
        <f> IF(ISBLANK(B432), "", COUNTIF(Volunteer_Import!F432, "*Other (open to local stores unlisted above)*"))</f>
        <v/>
      </c>
      <c r="M432" s="19" t="str">
        <f> IF(ISBLANK(B432), "", COUNTIF(Volunteer_Import!G432, "*Monday*"))</f>
        <v/>
      </c>
      <c r="N432" s="19" t="str">
        <f> IF(ISBLANK(B432), "", COUNTIF(Volunteer_Import!G432, "*Tuesday*"))</f>
        <v/>
      </c>
      <c r="O432" s="19" t="str">
        <f> IF(ISBLANK(B432), "", COUNTIF(Volunteer_Import!G432, "*Wednesday*"))</f>
        <v/>
      </c>
      <c r="P432" s="19" t="str">
        <f> IF(ISBLANK(B432), "", COUNTIF(Volunteer_Import!G432, "*Thursday*"))</f>
        <v/>
      </c>
      <c r="Q432" s="19" t="str">
        <f> IF(ISBLANK(B432), "", COUNTIF(Volunteer_Import!G432, "*Friday*"))</f>
        <v/>
      </c>
      <c r="R432" s="19" t="str">
        <f> IF(ISBLANK(B432), "", COUNTIF(Volunteer_Import!G432, "*Saturday*"))</f>
        <v/>
      </c>
      <c r="S432" s="19" t="str">
        <f> IF(ISBLANK(B432), "", COUNTIF(Volunteer_Import!G432, "*Sunday*"))</f>
        <v/>
      </c>
      <c r="T432" s="1" t="str">
        <f> IF(ISBLANK(B432), "", COUNTIF(Volunteer_Import!H432, "*6am - 8am*"))</f>
        <v/>
      </c>
      <c r="U432" s="19" t="str">
        <f> IF(ISBLANK(B432), "", COUNTIF(Volunteer_Import!H432, "*8am - 12pm*"))</f>
        <v/>
      </c>
      <c r="V432" s="19" t="str">
        <f> IF(ISBLANK(B432), "", COUNTIF(Volunteer_Import!H432, "*12pm - 3pm*"))</f>
        <v/>
      </c>
      <c r="W432" s="19" t="str">
        <f> IF(ISBLANK(B432), "", COUNTIF(Volunteer_Import!H432, "*3pm - 6pm*"))</f>
        <v/>
      </c>
      <c r="X432" s="19" t="str">
        <f> IF(ISBLANK(B432), "", COUNTIF(Volunteer_Import!H432, "*6pm - 9pm*"))</f>
        <v/>
      </c>
      <c r="Y432" s="19" t="str">
        <f> IF(ISBLANK(B432), "", COUNTIF(Volunteer_Import!H432, "*9pm - 11pm*"))</f>
        <v/>
      </c>
    </row>
    <row r="433">
      <c r="A433" s="1" t="str">
        <f t="array" ref="A433">IF(ISBLANK(B433), "", concatenate("V", ROW()))</f>
        <v/>
      </c>
      <c r="B433" s="1" t="str">
        <f>IFERROR(__xludf.DUMMYFUNCTION(" QUERY(Volunteer_Import!A433:H433, ""Select B"")"),"")</f>
        <v/>
      </c>
      <c r="C433" s="1" t="str">
        <f>IFERROR(__xludf.DUMMYFUNCTION(" IF(ISBLANK(B433), """", QUERY(Volunteer_Import!B433:I433, ""Select C""))"),"")</f>
        <v/>
      </c>
      <c r="D433" s="1" t="str">
        <f>IFERROR(__xludf.DUMMYFUNCTION(" IF(ISBLANK(B433), """", QUERY(Volunteer_Import!B433:I433, ""Select D""))"),"")</f>
        <v/>
      </c>
      <c r="E433" s="1" t="str">
        <f>IFERROR(__xludf.DUMMYFUNCTION(" IF(ISBLANK(B433), """", QUERY(Volunteer_Import!B433:I433, ""Select E""))"),"")</f>
        <v/>
      </c>
      <c r="F433" s="9" t="str">
        <f> IF(ISBLANK(B433), "", COUNTIF(Volunteer_Import!F433, "*Central Berkeley Trader Joe’s*"))</f>
        <v/>
      </c>
      <c r="G433" s="1" t="str">
        <f> IF(ISBLANK(B433), "", COUNTIF(Volunteer_Import!F433, "*North Berkeley Safeway*"))</f>
        <v/>
      </c>
      <c r="H433" s="1" t="str">
        <f> IF(ISBLANK(B433), "", COUNTIF(Volunteer_Import!F433, "*North Berkeley Trader Joe’s*"))</f>
        <v/>
      </c>
      <c r="I433" s="9" t="str">
        <f> IF(ISBLANK(B433), "", COUNTIF(Volunteer_Import!F433, "*South Berkeley Berkeley Bowl*"))</f>
        <v/>
      </c>
      <c r="J433" s="1" t="str">
        <f> IF(ISBLANK(B433), "", COUNTIF(Volunteer_Import!F433, "*South Berkeley/Oakland Safeway*"))</f>
        <v/>
      </c>
      <c r="K433" s="1" t="str">
        <f> IF(ISBLANK(B433), "", COUNTIF(Volunteer_Import!F433, "*Southwest Berkeley Berkeley Bowl*"))</f>
        <v/>
      </c>
      <c r="L433" s="1" t="str">
        <f> IF(ISBLANK(B433), "", COUNTIF(Volunteer_Import!F433, "*Other (open to local stores unlisted above)*"))</f>
        <v/>
      </c>
      <c r="M433" s="19" t="str">
        <f> IF(ISBLANK(B433), "", COUNTIF(Volunteer_Import!G433, "*Monday*"))</f>
        <v/>
      </c>
      <c r="N433" s="19" t="str">
        <f> IF(ISBLANK(B433), "", COUNTIF(Volunteer_Import!G433, "*Tuesday*"))</f>
        <v/>
      </c>
      <c r="O433" s="19" t="str">
        <f> IF(ISBLANK(B433), "", COUNTIF(Volunteer_Import!G433, "*Wednesday*"))</f>
        <v/>
      </c>
      <c r="P433" s="19" t="str">
        <f> IF(ISBLANK(B433), "", COUNTIF(Volunteer_Import!G433, "*Thursday*"))</f>
        <v/>
      </c>
      <c r="Q433" s="19" t="str">
        <f> IF(ISBLANK(B433), "", COUNTIF(Volunteer_Import!G433, "*Friday*"))</f>
        <v/>
      </c>
      <c r="R433" s="19" t="str">
        <f> IF(ISBLANK(B433), "", COUNTIF(Volunteer_Import!G433, "*Saturday*"))</f>
        <v/>
      </c>
      <c r="S433" s="19" t="str">
        <f> IF(ISBLANK(B433), "", COUNTIF(Volunteer_Import!G433, "*Sunday*"))</f>
        <v/>
      </c>
      <c r="T433" s="1" t="str">
        <f> IF(ISBLANK(B433), "", COUNTIF(Volunteer_Import!H433, "*6am - 8am*"))</f>
        <v/>
      </c>
      <c r="U433" s="19" t="str">
        <f> IF(ISBLANK(B433), "", COUNTIF(Volunteer_Import!H433, "*8am - 12pm*"))</f>
        <v/>
      </c>
      <c r="V433" s="19" t="str">
        <f> IF(ISBLANK(B433), "", COUNTIF(Volunteer_Import!H433, "*12pm - 3pm*"))</f>
        <v/>
      </c>
      <c r="W433" s="19" t="str">
        <f> IF(ISBLANK(B433), "", COUNTIF(Volunteer_Import!H433, "*3pm - 6pm*"))</f>
        <v/>
      </c>
      <c r="X433" s="19" t="str">
        <f> IF(ISBLANK(B433), "", COUNTIF(Volunteer_Import!H433, "*6pm - 9pm*"))</f>
        <v/>
      </c>
      <c r="Y433" s="19" t="str">
        <f> IF(ISBLANK(B433), "", COUNTIF(Volunteer_Import!H433, "*9pm - 11pm*"))</f>
        <v/>
      </c>
    </row>
    <row r="434">
      <c r="A434" s="1" t="str">
        <f t="array" ref="A434">IF(ISBLANK(B434), "", concatenate("V", ROW()))</f>
        <v/>
      </c>
      <c r="B434" s="1" t="str">
        <f>IFERROR(__xludf.DUMMYFUNCTION(" QUERY(Volunteer_Import!A434:H434, ""Select B"")"),"")</f>
        <v/>
      </c>
      <c r="C434" s="1" t="str">
        <f>IFERROR(__xludf.DUMMYFUNCTION(" IF(ISBLANK(B434), """", QUERY(Volunteer_Import!B434:I434, ""Select C""))"),"")</f>
        <v/>
      </c>
      <c r="D434" s="1" t="str">
        <f>IFERROR(__xludf.DUMMYFUNCTION(" IF(ISBLANK(B434), """", QUERY(Volunteer_Import!B434:I434, ""Select D""))"),"")</f>
        <v/>
      </c>
      <c r="E434" s="1" t="str">
        <f>IFERROR(__xludf.DUMMYFUNCTION(" IF(ISBLANK(B434), """", QUERY(Volunteer_Import!B434:I434, ""Select E""))"),"")</f>
        <v/>
      </c>
      <c r="F434" s="9" t="str">
        <f> IF(ISBLANK(B434), "", COUNTIF(Volunteer_Import!F434, "*Central Berkeley Trader Joe’s*"))</f>
        <v/>
      </c>
      <c r="G434" s="1" t="str">
        <f> IF(ISBLANK(B434), "", COUNTIF(Volunteer_Import!F434, "*North Berkeley Safeway*"))</f>
        <v/>
      </c>
      <c r="H434" s="1" t="str">
        <f> IF(ISBLANK(B434), "", COUNTIF(Volunteer_Import!F434, "*North Berkeley Trader Joe’s*"))</f>
        <v/>
      </c>
      <c r="I434" s="9" t="str">
        <f> IF(ISBLANK(B434), "", COUNTIF(Volunteer_Import!F434, "*South Berkeley Berkeley Bowl*"))</f>
        <v/>
      </c>
      <c r="J434" s="1" t="str">
        <f> IF(ISBLANK(B434), "", COUNTIF(Volunteer_Import!F434, "*South Berkeley/Oakland Safeway*"))</f>
        <v/>
      </c>
      <c r="K434" s="1" t="str">
        <f> IF(ISBLANK(B434), "", COUNTIF(Volunteer_Import!F434, "*Southwest Berkeley Berkeley Bowl*"))</f>
        <v/>
      </c>
      <c r="L434" s="1" t="str">
        <f> IF(ISBLANK(B434), "", COUNTIF(Volunteer_Import!F434, "*Other (open to local stores unlisted above)*"))</f>
        <v/>
      </c>
      <c r="M434" s="19" t="str">
        <f> IF(ISBLANK(B434), "", COUNTIF(Volunteer_Import!G434, "*Monday*"))</f>
        <v/>
      </c>
      <c r="N434" s="19" t="str">
        <f> IF(ISBLANK(B434), "", COUNTIF(Volunteer_Import!G434, "*Tuesday*"))</f>
        <v/>
      </c>
      <c r="O434" s="19" t="str">
        <f> IF(ISBLANK(B434), "", COUNTIF(Volunteer_Import!G434, "*Wednesday*"))</f>
        <v/>
      </c>
      <c r="P434" s="19" t="str">
        <f> IF(ISBLANK(B434), "", COUNTIF(Volunteer_Import!G434, "*Thursday*"))</f>
        <v/>
      </c>
      <c r="Q434" s="19" t="str">
        <f> IF(ISBLANK(B434), "", COUNTIF(Volunteer_Import!G434, "*Friday*"))</f>
        <v/>
      </c>
      <c r="R434" s="19" t="str">
        <f> IF(ISBLANK(B434), "", COUNTIF(Volunteer_Import!G434, "*Saturday*"))</f>
        <v/>
      </c>
      <c r="S434" s="19" t="str">
        <f> IF(ISBLANK(B434), "", COUNTIF(Volunteer_Import!G434, "*Sunday*"))</f>
        <v/>
      </c>
      <c r="T434" s="1" t="str">
        <f> IF(ISBLANK(B434), "", COUNTIF(Volunteer_Import!H434, "*6am - 8am*"))</f>
        <v/>
      </c>
      <c r="U434" s="19" t="str">
        <f> IF(ISBLANK(B434), "", COUNTIF(Volunteer_Import!H434, "*8am - 12pm*"))</f>
        <v/>
      </c>
      <c r="V434" s="19" t="str">
        <f> IF(ISBLANK(B434), "", COUNTIF(Volunteer_Import!H434, "*12pm - 3pm*"))</f>
        <v/>
      </c>
      <c r="W434" s="19" t="str">
        <f> IF(ISBLANK(B434), "", COUNTIF(Volunteer_Import!H434, "*3pm - 6pm*"))</f>
        <v/>
      </c>
      <c r="X434" s="19" t="str">
        <f> IF(ISBLANK(B434), "", COUNTIF(Volunteer_Import!H434, "*6pm - 9pm*"))</f>
        <v/>
      </c>
      <c r="Y434" s="19" t="str">
        <f> IF(ISBLANK(B434), "", COUNTIF(Volunteer_Import!H434, "*9pm - 11pm*"))</f>
        <v/>
      </c>
    </row>
    <row r="435">
      <c r="A435" s="1" t="str">
        <f t="array" ref="A435">IF(ISBLANK(B435), "", concatenate("V", ROW()))</f>
        <v/>
      </c>
      <c r="B435" s="1" t="str">
        <f>IFERROR(__xludf.DUMMYFUNCTION(" QUERY(Volunteer_Import!A435:H435, ""Select B"")"),"")</f>
        <v/>
      </c>
      <c r="C435" s="1" t="str">
        <f>IFERROR(__xludf.DUMMYFUNCTION(" IF(ISBLANK(B435), """", QUERY(Volunteer_Import!B435:I435, ""Select C""))"),"")</f>
        <v/>
      </c>
      <c r="D435" s="1" t="str">
        <f>IFERROR(__xludf.DUMMYFUNCTION(" IF(ISBLANK(B435), """", QUERY(Volunteer_Import!B435:I435, ""Select D""))"),"")</f>
        <v/>
      </c>
      <c r="E435" s="1" t="str">
        <f>IFERROR(__xludf.DUMMYFUNCTION(" IF(ISBLANK(B435), """", QUERY(Volunteer_Import!B435:I435, ""Select E""))"),"")</f>
        <v/>
      </c>
      <c r="F435" s="9" t="str">
        <f> IF(ISBLANK(B435), "", COUNTIF(Volunteer_Import!F435, "*Central Berkeley Trader Joe’s*"))</f>
        <v/>
      </c>
      <c r="G435" s="1" t="str">
        <f> IF(ISBLANK(B435), "", COUNTIF(Volunteer_Import!F435, "*North Berkeley Safeway*"))</f>
        <v/>
      </c>
      <c r="H435" s="1" t="str">
        <f> IF(ISBLANK(B435), "", COUNTIF(Volunteer_Import!F435, "*North Berkeley Trader Joe’s*"))</f>
        <v/>
      </c>
      <c r="I435" s="9" t="str">
        <f> IF(ISBLANK(B435), "", COUNTIF(Volunteer_Import!F435, "*South Berkeley Berkeley Bowl*"))</f>
        <v/>
      </c>
      <c r="J435" s="1" t="str">
        <f> IF(ISBLANK(B435), "", COUNTIF(Volunteer_Import!F435, "*South Berkeley/Oakland Safeway*"))</f>
        <v/>
      </c>
      <c r="K435" s="1" t="str">
        <f> IF(ISBLANK(B435), "", COUNTIF(Volunteer_Import!F435, "*Southwest Berkeley Berkeley Bowl*"))</f>
        <v/>
      </c>
      <c r="L435" s="1" t="str">
        <f> IF(ISBLANK(B435), "", COUNTIF(Volunteer_Import!F435, "*Other (open to local stores unlisted above)*"))</f>
        <v/>
      </c>
      <c r="M435" s="19" t="str">
        <f> IF(ISBLANK(B435), "", COUNTIF(Volunteer_Import!G435, "*Monday*"))</f>
        <v/>
      </c>
      <c r="N435" s="19" t="str">
        <f> IF(ISBLANK(B435), "", COUNTIF(Volunteer_Import!G435, "*Tuesday*"))</f>
        <v/>
      </c>
      <c r="O435" s="19" t="str">
        <f> IF(ISBLANK(B435), "", COUNTIF(Volunteer_Import!G435, "*Wednesday*"))</f>
        <v/>
      </c>
      <c r="P435" s="19" t="str">
        <f> IF(ISBLANK(B435), "", COUNTIF(Volunteer_Import!G435, "*Thursday*"))</f>
        <v/>
      </c>
      <c r="Q435" s="19" t="str">
        <f> IF(ISBLANK(B435), "", COUNTIF(Volunteer_Import!G435, "*Friday*"))</f>
        <v/>
      </c>
      <c r="R435" s="19" t="str">
        <f> IF(ISBLANK(B435), "", COUNTIF(Volunteer_Import!G435, "*Saturday*"))</f>
        <v/>
      </c>
      <c r="S435" s="19" t="str">
        <f> IF(ISBLANK(B435), "", COUNTIF(Volunteer_Import!G435, "*Sunday*"))</f>
        <v/>
      </c>
      <c r="T435" s="1" t="str">
        <f> IF(ISBLANK(B435), "", COUNTIF(Volunteer_Import!H435, "*6am - 8am*"))</f>
        <v/>
      </c>
      <c r="U435" s="19" t="str">
        <f> IF(ISBLANK(B435), "", COUNTIF(Volunteer_Import!H435, "*8am - 12pm*"))</f>
        <v/>
      </c>
      <c r="V435" s="19" t="str">
        <f> IF(ISBLANK(B435), "", COUNTIF(Volunteer_Import!H435, "*12pm - 3pm*"))</f>
        <v/>
      </c>
      <c r="W435" s="19" t="str">
        <f> IF(ISBLANK(B435), "", COUNTIF(Volunteer_Import!H435, "*3pm - 6pm*"))</f>
        <v/>
      </c>
      <c r="X435" s="19" t="str">
        <f> IF(ISBLANK(B435), "", COUNTIF(Volunteer_Import!H435, "*6pm - 9pm*"))</f>
        <v/>
      </c>
      <c r="Y435" s="19" t="str">
        <f> IF(ISBLANK(B435), "", COUNTIF(Volunteer_Import!H435, "*9pm - 11pm*"))</f>
        <v/>
      </c>
    </row>
    <row r="436">
      <c r="A436" s="1" t="str">
        <f t="array" ref="A436">IF(ISBLANK(B436), "", concatenate("V", ROW()))</f>
        <v/>
      </c>
      <c r="B436" s="1" t="str">
        <f>IFERROR(__xludf.DUMMYFUNCTION(" QUERY(Volunteer_Import!A436:H436, ""Select B"")"),"")</f>
        <v/>
      </c>
      <c r="C436" s="1" t="str">
        <f>IFERROR(__xludf.DUMMYFUNCTION(" IF(ISBLANK(B436), """", QUERY(Volunteer_Import!B436:I436, ""Select C""))"),"")</f>
        <v/>
      </c>
      <c r="D436" s="1" t="str">
        <f>IFERROR(__xludf.DUMMYFUNCTION(" IF(ISBLANK(B436), """", QUERY(Volunteer_Import!B436:I436, ""Select D""))"),"")</f>
        <v/>
      </c>
      <c r="E436" s="1" t="str">
        <f>IFERROR(__xludf.DUMMYFUNCTION(" IF(ISBLANK(B436), """", QUERY(Volunteer_Import!B436:I436, ""Select E""))"),"")</f>
        <v/>
      </c>
      <c r="F436" s="9" t="str">
        <f> IF(ISBLANK(B436), "", COUNTIF(Volunteer_Import!F436, "*Central Berkeley Trader Joe’s*"))</f>
        <v/>
      </c>
      <c r="G436" s="1" t="str">
        <f> IF(ISBLANK(B436), "", COUNTIF(Volunteer_Import!F436, "*North Berkeley Safeway*"))</f>
        <v/>
      </c>
      <c r="H436" s="1" t="str">
        <f> IF(ISBLANK(B436), "", COUNTIF(Volunteer_Import!F436, "*North Berkeley Trader Joe’s*"))</f>
        <v/>
      </c>
      <c r="I436" s="9" t="str">
        <f> IF(ISBLANK(B436), "", COUNTIF(Volunteer_Import!F436, "*South Berkeley Berkeley Bowl*"))</f>
        <v/>
      </c>
      <c r="J436" s="1" t="str">
        <f> IF(ISBLANK(B436), "", COUNTIF(Volunteer_Import!F436, "*South Berkeley/Oakland Safeway*"))</f>
        <v/>
      </c>
      <c r="K436" s="1" t="str">
        <f> IF(ISBLANK(B436), "", COUNTIF(Volunteer_Import!F436, "*Southwest Berkeley Berkeley Bowl*"))</f>
        <v/>
      </c>
      <c r="L436" s="1" t="str">
        <f> IF(ISBLANK(B436), "", COUNTIF(Volunteer_Import!F436, "*Other (open to local stores unlisted above)*"))</f>
        <v/>
      </c>
      <c r="M436" s="19" t="str">
        <f> IF(ISBLANK(B436), "", COUNTIF(Volunteer_Import!G436, "*Monday*"))</f>
        <v/>
      </c>
      <c r="N436" s="19" t="str">
        <f> IF(ISBLANK(B436), "", COUNTIF(Volunteer_Import!G436, "*Tuesday*"))</f>
        <v/>
      </c>
      <c r="O436" s="19" t="str">
        <f> IF(ISBLANK(B436), "", COUNTIF(Volunteer_Import!G436, "*Wednesday*"))</f>
        <v/>
      </c>
      <c r="P436" s="19" t="str">
        <f> IF(ISBLANK(B436), "", COUNTIF(Volunteer_Import!G436, "*Thursday*"))</f>
        <v/>
      </c>
      <c r="Q436" s="19" t="str">
        <f> IF(ISBLANK(B436), "", COUNTIF(Volunteer_Import!G436, "*Friday*"))</f>
        <v/>
      </c>
      <c r="R436" s="19" t="str">
        <f> IF(ISBLANK(B436), "", COUNTIF(Volunteer_Import!G436, "*Saturday*"))</f>
        <v/>
      </c>
      <c r="S436" s="19" t="str">
        <f> IF(ISBLANK(B436), "", COUNTIF(Volunteer_Import!G436, "*Sunday*"))</f>
        <v/>
      </c>
      <c r="T436" s="1" t="str">
        <f> IF(ISBLANK(B436), "", COUNTIF(Volunteer_Import!H436, "*6am - 8am*"))</f>
        <v/>
      </c>
      <c r="U436" s="19" t="str">
        <f> IF(ISBLANK(B436), "", COUNTIF(Volunteer_Import!H436, "*8am - 12pm*"))</f>
        <v/>
      </c>
      <c r="V436" s="19" t="str">
        <f> IF(ISBLANK(B436), "", COUNTIF(Volunteer_Import!H436, "*12pm - 3pm*"))</f>
        <v/>
      </c>
      <c r="W436" s="19" t="str">
        <f> IF(ISBLANK(B436), "", COUNTIF(Volunteer_Import!H436, "*3pm - 6pm*"))</f>
        <v/>
      </c>
      <c r="X436" s="19" t="str">
        <f> IF(ISBLANK(B436), "", COUNTIF(Volunteer_Import!H436, "*6pm - 9pm*"))</f>
        <v/>
      </c>
      <c r="Y436" s="19" t="str">
        <f> IF(ISBLANK(B436), "", COUNTIF(Volunteer_Import!H436, "*9pm - 11pm*"))</f>
        <v/>
      </c>
    </row>
    <row r="437">
      <c r="A437" s="1" t="str">
        <f t="array" ref="A437">IF(ISBLANK(B437), "", concatenate("V", ROW()))</f>
        <v/>
      </c>
      <c r="B437" s="1" t="str">
        <f>IFERROR(__xludf.DUMMYFUNCTION(" QUERY(Volunteer_Import!A437:H437, ""Select B"")"),"")</f>
        <v/>
      </c>
      <c r="C437" s="1" t="str">
        <f>IFERROR(__xludf.DUMMYFUNCTION(" IF(ISBLANK(B437), """", QUERY(Volunteer_Import!B437:I437, ""Select C""))"),"")</f>
        <v/>
      </c>
      <c r="D437" s="1" t="str">
        <f>IFERROR(__xludf.DUMMYFUNCTION(" IF(ISBLANK(B437), """", QUERY(Volunteer_Import!B437:I437, ""Select D""))"),"")</f>
        <v/>
      </c>
      <c r="E437" s="1" t="str">
        <f>IFERROR(__xludf.DUMMYFUNCTION(" IF(ISBLANK(B437), """", QUERY(Volunteer_Import!B437:I437, ""Select E""))"),"")</f>
        <v/>
      </c>
      <c r="F437" s="9" t="str">
        <f> IF(ISBLANK(B437), "", COUNTIF(Volunteer_Import!F437, "*Central Berkeley Trader Joe’s*"))</f>
        <v/>
      </c>
      <c r="G437" s="1" t="str">
        <f> IF(ISBLANK(B437), "", COUNTIF(Volunteer_Import!F437, "*North Berkeley Safeway*"))</f>
        <v/>
      </c>
      <c r="H437" s="1" t="str">
        <f> IF(ISBLANK(B437), "", COUNTIF(Volunteer_Import!F437, "*North Berkeley Trader Joe’s*"))</f>
        <v/>
      </c>
      <c r="I437" s="9" t="str">
        <f> IF(ISBLANK(B437), "", COUNTIF(Volunteer_Import!F437, "*South Berkeley Berkeley Bowl*"))</f>
        <v/>
      </c>
      <c r="J437" s="1" t="str">
        <f> IF(ISBLANK(B437), "", COUNTIF(Volunteer_Import!F437, "*South Berkeley/Oakland Safeway*"))</f>
        <v/>
      </c>
      <c r="K437" s="1" t="str">
        <f> IF(ISBLANK(B437), "", COUNTIF(Volunteer_Import!F437, "*Southwest Berkeley Berkeley Bowl*"))</f>
        <v/>
      </c>
      <c r="L437" s="1" t="str">
        <f> IF(ISBLANK(B437), "", COUNTIF(Volunteer_Import!F437, "*Other (open to local stores unlisted above)*"))</f>
        <v/>
      </c>
      <c r="M437" s="19" t="str">
        <f> IF(ISBLANK(B437), "", COUNTIF(Volunteer_Import!G437, "*Monday*"))</f>
        <v/>
      </c>
      <c r="N437" s="19" t="str">
        <f> IF(ISBLANK(B437), "", COUNTIF(Volunteer_Import!G437, "*Tuesday*"))</f>
        <v/>
      </c>
      <c r="O437" s="19" t="str">
        <f> IF(ISBLANK(B437), "", COUNTIF(Volunteer_Import!G437, "*Wednesday*"))</f>
        <v/>
      </c>
      <c r="P437" s="19" t="str">
        <f> IF(ISBLANK(B437), "", COUNTIF(Volunteer_Import!G437, "*Thursday*"))</f>
        <v/>
      </c>
      <c r="Q437" s="19" t="str">
        <f> IF(ISBLANK(B437), "", COUNTIF(Volunteer_Import!G437, "*Friday*"))</f>
        <v/>
      </c>
      <c r="R437" s="19" t="str">
        <f> IF(ISBLANK(B437), "", COUNTIF(Volunteer_Import!G437, "*Saturday*"))</f>
        <v/>
      </c>
      <c r="S437" s="19" t="str">
        <f> IF(ISBLANK(B437), "", COUNTIF(Volunteer_Import!G437, "*Sunday*"))</f>
        <v/>
      </c>
      <c r="T437" s="1" t="str">
        <f> IF(ISBLANK(B437), "", COUNTIF(Volunteer_Import!H437, "*6am - 8am*"))</f>
        <v/>
      </c>
      <c r="U437" s="19" t="str">
        <f> IF(ISBLANK(B437), "", COUNTIF(Volunteer_Import!H437, "*8am - 12pm*"))</f>
        <v/>
      </c>
      <c r="V437" s="19" t="str">
        <f> IF(ISBLANK(B437), "", COUNTIF(Volunteer_Import!H437, "*12pm - 3pm*"))</f>
        <v/>
      </c>
      <c r="W437" s="19" t="str">
        <f> IF(ISBLANK(B437), "", COUNTIF(Volunteer_Import!H437, "*3pm - 6pm*"))</f>
        <v/>
      </c>
      <c r="X437" s="19" t="str">
        <f> IF(ISBLANK(B437), "", COUNTIF(Volunteer_Import!H437, "*6pm - 9pm*"))</f>
        <v/>
      </c>
      <c r="Y437" s="19" t="str">
        <f> IF(ISBLANK(B437), "", COUNTIF(Volunteer_Import!H437, "*9pm - 11pm*"))</f>
        <v/>
      </c>
    </row>
    <row r="438">
      <c r="A438" s="1" t="str">
        <f t="array" ref="A438">IF(ISBLANK(B438), "", concatenate("V", ROW()))</f>
        <v/>
      </c>
      <c r="B438" s="1" t="str">
        <f>IFERROR(__xludf.DUMMYFUNCTION(" QUERY(Volunteer_Import!A438:H438, ""Select B"")"),"")</f>
        <v/>
      </c>
      <c r="C438" s="1" t="str">
        <f>IFERROR(__xludf.DUMMYFUNCTION(" IF(ISBLANK(B438), """", QUERY(Volunteer_Import!B438:I438, ""Select C""))"),"")</f>
        <v/>
      </c>
      <c r="D438" s="1" t="str">
        <f>IFERROR(__xludf.DUMMYFUNCTION(" IF(ISBLANK(B438), """", QUERY(Volunteer_Import!B438:I438, ""Select D""))"),"")</f>
        <v/>
      </c>
      <c r="E438" s="1" t="str">
        <f>IFERROR(__xludf.DUMMYFUNCTION(" IF(ISBLANK(B438), """", QUERY(Volunteer_Import!B438:I438, ""Select E""))"),"")</f>
        <v/>
      </c>
      <c r="F438" s="9" t="str">
        <f> IF(ISBLANK(B438), "", COUNTIF(Volunteer_Import!F438, "*Central Berkeley Trader Joe’s*"))</f>
        <v/>
      </c>
      <c r="G438" s="1" t="str">
        <f> IF(ISBLANK(B438), "", COUNTIF(Volunteer_Import!F438, "*North Berkeley Safeway*"))</f>
        <v/>
      </c>
      <c r="H438" s="1" t="str">
        <f> IF(ISBLANK(B438), "", COUNTIF(Volunteer_Import!F438, "*North Berkeley Trader Joe’s*"))</f>
        <v/>
      </c>
      <c r="I438" s="9" t="str">
        <f> IF(ISBLANK(B438), "", COUNTIF(Volunteer_Import!F438, "*South Berkeley Berkeley Bowl*"))</f>
        <v/>
      </c>
      <c r="J438" s="1" t="str">
        <f> IF(ISBLANK(B438), "", COUNTIF(Volunteer_Import!F438, "*South Berkeley/Oakland Safeway*"))</f>
        <v/>
      </c>
      <c r="K438" s="1" t="str">
        <f> IF(ISBLANK(B438), "", COUNTIF(Volunteer_Import!F438, "*Southwest Berkeley Berkeley Bowl*"))</f>
        <v/>
      </c>
      <c r="L438" s="1" t="str">
        <f> IF(ISBLANK(B438), "", COUNTIF(Volunteer_Import!F438, "*Other (open to local stores unlisted above)*"))</f>
        <v/>
      </c>
      <c r="M438" s="19" t="str">
        <f> IF(ISBLANK(B438), "", COUNTIF(Volunteer_Import!G438, "*Monday*"))</f>
        <v/>
      </c>
      <c r="N438" s="19" t="str">
        <f> IF(ISBLANK(B438), "", COUNTIF(Volunteer_Import!G438, "*Tuesday*"))</f>
        <v/>
      </c>
      <c r="O438" s="19" t="str">
        <f> IF(ISBLANK(B438), "", COUNTIF(Volunteer_Import!G438, "*Wednesday*"))</f>
        <v/>
      </c>
      <c r="P438" s="19" t="str">
        <f> IF(ISBLANK(B438), "", COUNTIF(Volunteer_Import!G438, "*Thursday*"))</f>
        <v/>
      </c>
      <c r="Q438" s="19" t="str">
        <f> IF(ISBLANK(B438), "", COUNTIF(Volunteer_Import!G438, "*Friday*"))</f>
        <v/>
      </c>
      <c r="R438" s="19" t="str">
        <f> IF(ISBLANK(B438), "", COUNTIF(Volunteer_Import!G438, "*Saturday*"))</f>
        <v/>
      </c>
      <c r="S438" s="19" t="str">
        <f> IF(ISBLANK(B438), "", COUNTIF(Volunteer_Import!G438, "*Sunday*"))</f>
        <v/>
      </c>
      <c r="T438" s="1" t="str">
        <f> IF(ISBLANK(B438), "", COUNTIF(Volunteer_Import!H438, "*6am - 8am*"))</f>
        <v/>
      </c>
      <c r="U438" s="19" t="str">
        <f> IF(ISBLANK(B438), "", COUNTIF(Volunteer_Import!H438, "*8am - 12pm*"))</f>
        <v/>
      </c>
      <c r="V438" s="19" t="str">
        <f> IF(ISBLANK(B438), "", COUNTIF(Volunteer_Import!H438, "*12pm - 3pm*"))</f>
        <v/>
      </c>
      <c r="W438" s="19" t="str">
        <f> IF(ISBLANK(B438), "", COUNTIF(Volunteer_Import!H438, "*3pm - 6pm*"))</f>
        <v/>
      </c>
      <c r="X438" s="19" t="str">
        <f> IF(ISBLANK(B438), "", COUNTIF(Volunteer_Import!H438, "*6pm - 9pm*"))</f>
        <v/>
      </c>
      <c r="Y438" s="19" t="str">
        <f> IF(ISBLANK(B438), "", COUNTIF(Volunteer_Import!H438, "*9pm - 11pm*"))</f>
        <v/>
      </c>
    </row>
    <row r="439">
      <c r="A439" s="1" t="str">
        <f t="array" ref="A439">IF(ISBLANK(B439), "", concatenate("V", ROW()))</f>
        <v/>
      </c>
      <c r="B439" s="1" t="str">
        <f>IFERROR(__xludf.DUMMYFUNCTION(" QUERY(Volunteer_Import!A439:H439, ""Select B"")"),"")</f>
        <v/>
      </c>
      <c r="C439" s="1" t="str">
        <f>IFERROR(__xludf.DUMMYFUNCTION(" IF(ISBLANK(B439), """", QUERY(Volunteer_Import!B439:I439, ""Select C""))"),"")</f>
        <v/>
      </c>
      <c r="D439" s="1" t="str">
        <f>IFERROR(__xludf.DUMMYFUNCTION(" IF(ISBLANK(B439), """", QUERY(Volunteer_Import!B439:I439, ""Select D""))"),"")</f>
        <v/>
      </c>
      <c r="E439" s="1" t="str">
        <f>IFERROR(__xludf.DUMMYFUNCTION(" IF(ISBLANK(B439), """", QUERY(Volunteer_Import!B439:I439, ""Select E""))"),"")</f>
        <v/>
      </c>
      <c r="F439" s="9" t="str">
        <f> IF(ISBLANK(B439), "", COUNTIF(Volunteer_Import!F439, "*Central Berkeley Trader Joe’s*"))</f>
        <v/>
      </c>
      <c r="G439" s="1" t="str">
        <f> IF(ISBLANK(B439), "", COUNTIF(Volunteer_Import!F439, "*North Berkeley Safeway*"))</f>
        <v/>
      </c>
      <c r="H439" s="1" t="str">
        <f> IF(ISBLANK(B439), "", COUNTIF(Volunteer_Import!F439, "*North Berkeley Trader Joe’s*"))</f>
        <v/>
      </c>
      <c r="I439" s="9" t="str">
        <f> IF(ISBLANK(B439), "", COUNTIF(Volunteer_Import!F439, "*South Berkeley Berkeley Bowl*"))</f>
        <v/>
      </c>
      <c r="J439" s="1" t="str">
        <f> IF(ISBLANK(B439), "", COUNTIF(Volunteer_Import!F439, "*South Berkeley/Oakland Safeway*"))</f>
        <v/>
      </c>
      <c r="K439" s="1" t="str">
        <f> IF(ISBLANK(B439), "", COUNTIF(Volunteer_Import!F439, "*Southwest Berkeley Berkeley Bowl*"))</f>
        <v/>
      </c>
      <c r="L439" s="1" t="str">
        <f> IF(ISBLANK(B439), "", COUNTIF(Volunteer_Import!F439, "*Other (open to local stores unlisted above)*"))</f>
        <v/>
      </c>
      <c r="M439" s="19" t="str">
        <f> IF(ISBLANK(B439), "", COUNTIF(Volunteer_Import!G439, "*Monday*"))</f>
        <v/>
      </c>
      <c r="N439" s="19" t="str">
        <f> IF(ISBLANK(B439), "", COUNTIF(Volunteer_Import!G439, "*Tuesday*"))</f>
        <v/>
      </c>
      <c r="O439" s="19" t="str">
        <f> IF(ISBLANK(B439), "", COUNTIF(Volunteer_Import!G439, "*Wednesday*"))</f>
        <v/>
      </c>
      <c r="P439" s="19" t="str">
        <f> IF(ISBLANK(B439), "", COUNTIF(Volunteer_Import!G439, "*Thursday*"))</f>
        <v/>
      </c>
      <c r="Q439" s="19" t="str">
        <f> IF(ISBLANK(B439), "", COUNTIF(Volunteer_Import!G439, "*Friday*"))</f>
        <v/>
      </c>
      <c r="R439" s="19" t="str">
        <f> IF(ISBLANK(B439), "", COUNTIF(Volunteer_Import!G439, "*Saturday*"))</f>
        <v/>
      </c>
      <c r="S439" s="19" t="str">
        <f> IF(ISBLANK(B439), "", COUNTIF(Volunteer_Import!G439, "*Sunday*"))</f>
        <v/>
      </c>
      <c r="T439" s="1" t="str">
        <f> IF(ISBLANK(B439), "", COUNTIF(Volunteer_Import!H439, "*6am - 8am*"))</f>
        <v/>
      </c>
      <c r="U439" s="19" t="str">
        <f> IF(ISBLANK(B439), "", COUNTIF(Volunteer_Import!H439, "*8am - 12pm*"))</f>
        <v/>
      </c>
      <c r="V439" s="19" t="str">
        <f> IF(ISBLANK(B439), "", COUNTIF(Volunteer_Import!H439, "*12pm - 3pm*"))</f>
        <v/>
      </c>
      <c r="W439" s="19" t="str">
        <f> IF(ISBLANK(B439), "", COUNTIF(Volunteer_Import!H439, "*3pm - 6pm*"))</f>
        <v/>
      </c>
      <c r="X439" s="19" t="str">
        <f> IF(ISBLANK(B439), "", COUNTIF(Volunteer_Import!H439, "*6pm - 9pm*"))</f>
        <v/>
      </c>
      <c r="Y439" s="19" t="str">
        <f> IF(ISBLANK(B439), "", COUNTIF(Volunteer_Import!H439, "*9pm - 11pm*"))</f>
        <v/>
      </c>
    </row>
    <row r="440">
      <c r="A440" s="1" t="str">
        <f t="array" ref="A440">IF(ISBLANK(B440), "", concatenate("V", ROW()))</f>
        <v/>
      </c>
      <c r="B440" s="1" t="str">
        <f>IFERROR(__xludf.DUMMYFUNCTION(" QUERY(Volunteer_Import!A440:H440, ""Select B"")"),"")</f>
        <v/>
      </c>
      <c r="C440" s="1" t="str">
        <f>IFERROR(__xludf.DUMMYFUNCTION(" IF(ISBLANK(B440), """", QUERY(Volunteer_Import!B440:I440, ""Select C""))"),"")</f>
        <v/>
      </c>
      <c r="D440" s="1" t="str">
        <f>IFERROR(__xludf.DUMMYFUNCTION(" IF(ISBLANK(B440), """", QUERY(Volunteer_Import!B440:I440, ""Select D""))"),"")</f>
        <v/>
      </c>
      <c r="E440" s="1" t="str">
        <f>IFERROR(__xludf.DUMMYFUNCTION(" IF(ISBLANK(B440), """", QUERY(Volunteer_Import!B440:I440, ""Select E""))"),"")</f>
        <v/>
      </c>
      <c r="F440" s="9" t="str">
        <f> IF(ISBLANK(B440), "", COUNTIF(Volunteer_Import!F440, "*Central Berkeley Trader Joe’s*"))</f>
        <v/>
      </c>
      <c r="G440" s="1" t="str">
        <f> IF(ISBLANK(B440), "", COUNTIF(Volunteer_Import!F440, "*North Berkeley Safeway*"))</f>
        <v/>
      </c>
      <c r="H440" s="1" t="str">
        <f> IF(ISBLANK(B440), "", COUNTIF(Volunteer_Import!F440, "*North Berkeley Trader Joe’s*"))</f>
        <v/>
      </c>
      <c r="I440" s="9" t="str">
        <f> IF(ISBLANK(B440), "", COUNTIF(Volunteer_Import!F440, "*South Berkeley Berkeley Bowl*"))</f>
        <v/>
      </c>
      <c r="J440" s="1" t="str">
        <f> IF(ISBLANK(B440), "", COUNTIF(Volunteer_Import!F440, "*South Berkeley/Oakland Safeway*"))</f>
        <v/>
      </c>
      <c r="K440" s="1" t="str">
        <f> IF(ISBLANK(B440), "", COUNTIF(Volunteer_Import!F440, "*Southwest Berkeley Berkeley Bowl*"))</f>
        <v/>
      </c>
      <c r="L440" s="1" t="str">
        <f> IF(ISBLANK(B440), "", COUNTIF(Volunteer_Import!F440, "*Other (open to local stores unlisted above)*"))</f>
        <v/>
      </c>
      <c r="M440" s="19" t="str">
        <f> IF(ISBLANK(B440), "", COUNTIF(Volunteer_Import!G440, "*Monday*"))</f>
        <v/>
      </c>
      <c r="N440" s="19" t="str">
        <f> IF(ISBLANK(B440), "", COUNTIF(Volunteer_Import!G440, "*Tuesday*"))</f>
        <v/>
      </c>
      <c r="O440" s="19" t="str">
        <f> IF(ISBLANK(B440), "", COUNTIF(Volunteer_Import!G440, "*Wednesday*"))</f>
        <v/>
      </c>
      <c r="P440" s="19" t="str">
        <f> IF(ISBLANK(B440), "", COUNTIF(Volunteer_Import!G440, "*Thursday*"))</f>
        <v/>
      </c>
      <c r="Q440" s="19" t="str">
        <f> IF(ISBLANK(B440), "", COUNTIF(Volunteer_Import!G440, "*Friday*"))</f>
        <v/>
      </c>
      <c r="R440" s="19" t="str">
        <f> IF(ISBLANK(B440), "", COUNTIF(Volunteer_Import!G440, "*Saturday*"))</f>
        <v/>
      </c>
      <c r="S440" s="19" t="str">
        <f> IF(ISBLANK(B440), "", COUNTIF(Volunteer_Import!G440, "*Sunday*"))</f>
        <v/>
      </c>
      <c r="T440" s="1" t="str">
        <f> IF(ISBLANK(B440), "", COUNTIF(Volunteer_Import!H440, "*6am - 8am*"))</f>
        <v/>
      </c>
      <c r="U440" s="19" t="str">
        <f> IF(ISBLANK(B440), "", COUNTIF(Volunteer_Import!H440, "*8am - 12pm*"))</f>
        <v/>
      </c>
      <c r="V440" s="19" t="str">
        <f> IF(ISBLANK(B440), "", COUNTIF(Volunteer_Import!H440, "*12pm - 3pm*"))</f>
        <v/>
      </c>
      <c r="W440" s="19" t="str">
        <f> IF(ISBLANK(B440), "", COUNTIF(Volunteer_Import!H440, "*3pm - 6pm*"))</f>
        <v/>
      </c>
      <c r="X440" s="19" t="str">
        <f> IF(ISBLANK(B440), "", COUNTIF(Volunteer_Import!H440, "*6pm - 9pm*"))</f>
        <v/>
      </c>
      <c r="Y440" s="19" t="str">
        <f> IF(ISBLANK(B440), "", COUNTIF(Volunteer_Import!H440, "*9pm - 11pm*"))</f>
        <v/>
      </c>
    </row>
    <row r="441">
      <c r="A441" s="1" t="str">
        <f t="array" ref="A441">IF(ISBLANK(B441), "", concatenate("V", ROW()))</f>
        <v/>
      </c>
      <c r="B441" s="1" t="str">
        <f>IFERROR(__xludf.DUMMYFUNCTION(" QUERY(Volunteer_Import!A441:H441, ""Select B"")"),"")</f>
        <v/>
      </c>
      <c r="C441" s="1" t="str">
        <f>IFERROR(__xludf.DUMMYFUNCTION(" IF(ISBLANK(B441), """", QUERY(Volunteer_Import!B441:I441, ""Select C""))"),"")</f>
        <v/>
      </c>
      <c r="D441" s="1" t="str">
        <f>IFERROR(__xludf.DUMMYFUNCTION(" IF(ISBLANK(B441), """", QUERY(Volunteer_Import!B441:I441, ""Select D""))"),"")</f>
        <v/>
      </c>
      <c r="E441" s="1" t="str">
        <f>IFERROR(__xludf.DUMMYFUNCTION(" IF(ISBLANK(B441), """", QUERY(Volunteer_Import!B441:I441, ""Select E""))"),"")</f>
        <v/>
      </c>
      <c r="F441" s="9" t="str">
        <f> IF(ISBLANK(B441), "", COUNTIF(Volunteer_Import!F441, "*Central Berkeley Trader Joe’s*"))</f>
        <v/>
      </c>
      <c r="G441" s="1" t="str">
        <f> IF(ISBLANK(B441), "", COUNTIF(Volunteer_Import!F441, "*North Berkeley Safeway*"))</f>
        <v/>
      </c>
      <c r="H441" s="1" t="str">
        <f> IF(ISBLANK(B441), "", COUNTIF(Volunteer_Import!F441, "*North Berkeley Trader Joe’s*"))</f>
        <v/>
      </c>
      <c r="I441" s="9" t="str">
        <f> IF(ISBLANK(B441), "", COUNTIF(Volunteer_Import!F441, "*South Berkeley Berkeley Bowl*"))</f>
        <v/>
      </c>
      <c r="J441" s="1" t="str">
        <f> IF(ISBLANK(B441), "", COUNTIF(Volunteer_Import!F441, "*South Berkeley/Oakland Safeway*"))</f>
        <v/>
      </c>
      <c r="K441" s="1" t="str">
        <f> IF(ISBLANK(B441), "", COUNTIF(Volunteer_Import!F441, "*Southwest Berkeley Berkeley Bowl*"))</f>
        <v/>
      </c>
      <c r="L441" s="1" t="str">
        <f> IF(ISBLANK(B441), "", COUNTIF(Volunteer_Import!F441, "*Other (open to local stores unlisted above)*"))</f>
        <v/>
      </c>
      <c r="M441" s="19" t="str">
        <f> IF(ISBLANK(B441), "", COUNTIF(Volunteer_Import!G441, "*Monday*"))</f>
        <v/>
      </c>
      <c r="N441" s="19" t="str">
        <f> IF(ISBLANK(B441), "", COUNTIF(Volunteer_Import!G441, "*Tuesday*"))</f>
        <v/>
      </c>
      <c r="O441" s="19" t="str">
        <f> IF(ISBLANK(B441), "", COUNTIF(Volunteer_Import!G441, "*Wednesday*"))</f>
        <v/>
      </c>
      <c r="P441" s="19" t="str">
        <f> IF(ISBLANK(B441), "", COUNTIF(Volunteer_Import!G441, "*Thursday*"))</f>
        <v/>
      </c>
      <c r="Q441" s="19" t="str">
        <f> IF(ISBLANK(B441), "", COUNTIF(Volunteer_Import!G441, "*Friday*"))</f>
        <v/>
      </c>
      <c r="R441" s="19" t="str">
        <f> IF(ISBLANK(B441), "", COUNTIF(Volunteer_Import!G441, "*Saturday*"))</f>
        <v/>
      </c>
      <c r="S441" s="19" t="str">
        <f> IF(ISBLANK(B441), "", COUNTIF(Volunteer_Import!G441, "*Sunday*"))</f>
        <v/>
      </c>
      <c r="T441" s="1" t="str">
        <f> IF(ISBLANK(B441), "", COUNTIF(Volunteer_Import!H441, "*6am - 8am*"))</f>
        <v/>
      </c>
      <c r="U441" s="19" t="str">
        <f> IF(ISBLANK(B441), "", COUNTIF(Volunteer_Import!H441, "*8am - 12pm*"))</f>
        <v/>
      </c>
      <c r="V441" s="19" t="str">
        <f> IF(ISBLANK(B441), "", COUNTIF(Volunteer_Import!H441, "*12pm - 3pm*"))</f>
        <v/>
      </c>
      <c r="W441" s="19" t="str">
        <f> IF(ISBLANK(B441), "", COUNTIF(Volunteer_Import!H441, "*3pm - 6pm*"))</f>
        <v/>
      </c>
      <c r="X441" s="19" t="str">
        <f> IF(ISBLANK(B441), "", COUNTIF(Volunteer_Import!H441, "*6pm - 9pm*"))</f>
        <v/>
      </c>
      <c r="Y441" s="19" t="str">
        <f> IF(ISBLANK(B441), "", COUNTIF(Volunteer_Import!H441, "*9pm - 11pm*"))</f>
        <v/>
      </c>
    </row>
    <row r="442">
      <c r="A442" s="1" t="str">
        <f t="array" ref="A442">IF(ISBLANK(B442), "", concatenate("V", ROW()))</f>
        <v/>
      </c>
      <c r="B442" s="1" t="str">
        <f>IFERROR(__xludf.DUMMYFUNCTION(" QUERY(Volunteer_Import!A442:H442, ""Select B"")"),"")</f>
        <v/>
      </c>
      <c r="C442" s="1" t="str">
        <f>IFERROR(__xludf.DUMMYFUNCTION(" IF(ISBLANK(B442), """", QUERY(Volunteer_Import!B442:I442, ""Select C""))"),"")</f>
        <v/>
      </c>
      <c r="D442" s="1" t="str">
        <f>IFERROR(__xludf.DUMMYFUNCTION(" IF(ISBLANK(B442), """", QUERY(Volunteer_Import!B442:I442, ""Select D""))"),"")</f>
        <v/>
      </c>
      <c r="E442" s="1" t="str">
        <f>IFERROR(__xludf.DUMMYFUNCTION(" IF(ISBLANK(B442), """", QUERY(Volunteer_Import!B442:I442, ""Select E""))"),"")</f>
        <v/>
      </c>
      <c r="F442" s="9" t="str">
        <f> IF(ISBLANK(B442), "", COUNTIF(Volunteer_Import!F442, "*Central Berkeley Trader Joe’s*"))</f>
        <v/>
      </c>
      <c r="G442" s="1" t="str">
        <f> IF(ISBLANK(B442), "", COUNTIF(Volunteer_Import!F442, "*North Berkeley Safeway*"))</f>
        <v/>
      </c>
      <c r="H442" s="1" t="str">
        <f> IF(ISBLANK(B442), "", COUNTIF(Volunteer_Import!F442, "*North Berkeley Trader Joe’s*"))</f>
        <v/>
      </c>
      <c r="I442" s="9" t="str">
        <f> IF(ISBLANK(B442), "", COUNTIF(Volunteer_Import!F442, "*South Berkeley Berkeley Bowl*"))</f>
        <v/>
      </c>
      <c r="J442" s="1" t="str">
        <f> IF(ISBLANK(B442), "", COUNTIF(Volunteer_Import!F442, "*South Berkeley/Oakland Safeway*"))</f>
        <v/>
      </c>
      <c r="K442" s="1" t="str">
        <f> IF(ISBLANK(B442), "", COUNTIF(Volunteer_Import!F442, "*Southwest Berkeley Berkeley Bowl*"))</f>
        <v/>
      </c>
      <c r="L442" s="1" t="str">
        <f> IF(ISBLANK(B442), "", COUNTIF(Volunteer_Import!F442, "*Other (open to local stores unlisted above)*"))</f>
        <v/>
      </c>
      <c r="M442" s="19" t="str">
        <f> IF(ISBLANK(B442), "", COUNTIF(Volunteer_Import!G442, "*Monday*"))</f>
        <v/>
      </c>
      <c r="N442" s="19" t="str">
        <f> IF(ISBLANK(B442), "", COUNTIF(Volunteer_Import!G442, "*Tuesday*"))</f>
        <v/>
      </c>
      <c r="O442" s="19" t="str">
        <f> IF(ISBLANK(B442), "", COUNTIF(Volunteer_Import!G442, "*Wednesday*"))</f>
        <v/>
      </c>
      <c r="P442" s="19" t="str">
        <f> IF(ISBLANK(B442), "", COUNTIF(Volunteer_Import!G442, "*Thursday*"))</f>
        <v/>
      </c>
      <c r="Q442" s="19" t="str">
        <f> IF(ISBLANK(B442), "", COUNTIF(Volunteer_Import!G442, "*Friday*"))</f>
        <v/>
      </c>
      <c r="R442" s="19" t="str">
        <f> IF(ISBLANK(B442), "", COUNTIF(Volunteer_Import!G442, "*Saturday*"))</f>
        <v/>
      </c>
      <c r="S442" s="19" t="str">
        <f> IF(ISBLANK(B442), "", COUNTIF(Volunteer_Import!G442, "*Sunday*"))</f>
        <v/>
      </c>
      <c r="T442" s="1" t="str">
        <f> IF(ISBLANK(B442), "", COUNTIF(Volunteer_Import!H442, "*6am - 8am*"))</f>
        <v/>
      </c>
      <c r="U442" s="19" t="str">
        <f> IF(ISBLANK(B442), "", COUNTIF(Volunteer_Import!H442, "*8am - 12pm*"))</f>
        <v/>
      </c>
      <c r="V442" s="19" t="str">
        <f> IF(ISBLANK(B442), "", COUNTIF(Volunteer_Import!H442, "*12pm - 3pm*"))</f>
        <v/>
      </c>
      <c r="W442" s="19" t="str">
        <f> IF(ISBLANK(B442), "", COUNTIF(Volunteer_Import!H442, "*3pm - 6pm*"))</f>
        <v/>
      </c>
      <c r="X442" s="19" t="str">
        <f> IF(ISBLANK(B442), "", COUNTIF(Volunteer_Import!H442, "*6pm - 9pm*"))</f>
        <v/>
      </c>
      <c r="Y442" s="19" t="str">
        <f> IF(ISBLANK(B442), "", COUNTIF(Volunteer_Import!H442, "*9pm - 11pm*"))</f>
        <v/>
      </c>
    </row>
    <row r="443">
      <c r="A443" s="1" t="str">
        <f t="array" ref="A443">IF(ISBLANK(B443), "", concatenate("V", ROW()))</f>
        <v/>
      </c>
      <c r="B443" s="1" t="str">
        <f>IFERROR(__xludf.DUMMYFUNCTION(" QUERY(Volunteer_Import!A443:H443, ""Select B"")"),"")</f>
        <v/>
      </c>
      <c r="C443" s="1" t="str">
        <f>IFERROR(__xludf.DUMMYFUNCTION(" IF(ISBLANK(B443), """", QUERY(Volunteer_Import!B443:I443, ""Select C""))"),"")</f>
        <v/>
      </c>
      <c r="D443" s="1" t="str">
        <f>IFERROR(__xludf.DUMMYFUNCTION(" IF(ISBLANK(B443), """", QUERY(Volunteer_Import!B443:I443, ""Select D""))"),"")</f>
        <v/>
      </c>
      <c r="E443" s="1" t="str">
        <f>IFERROR(__xludf.DUMMYFUNCTION(" IF(ISBLANK(B443), """", QUERY(Volunteer_Import!B443:I443, ""Select E""))"),"")</f>
        <v/>
      </c>
      <c r="F443" s="9" t="str">
        <f> IF(ISBLANK(B443), "", COUNTIF(Volunteer_Import!F443, "*Central Berkeley Trader Joe’s*"))</f>
        <v/>
      </c>
      <c r="G443" s="1" t="str">
        <f> IF(ISBLANK(B443), "", COUNTIF(Volunteer_Import!F443, "*North Berkeley Safeway*"))</f>
        <v/>
      </c>
      <c r="H443" s="1" t="str">
        <f> IF(ISBLANK(B443), "", COUNTIF(Volunteer_Import!F443, "*North Berkeley Trader Joe’s*"))</f>
        <v/>
      </c>
      <c r="I443" s="9" t="str">
        <f> IF(ISBLANK(B443), "", COUNTIF(Volunteer_Import!F443, "*South Berkeley Berkeley Bowl*"))</f>
        <v/>
      </c>
      <c r="J443" s="1" t="str">
        <f> IF(ISBLANK(B443), "", COUNTIF(Volunteer_Import!F443, "*South Berkeley/Oakland Safeway*"))</f>
        <v/>
      </c>
      <c r="K443" s="1" t="str">
        <f> IF(ISBLANK(B443), "", COUNTIF(Volunteer_Import!F443, "*Southwest Berkeley Berkeley Bowl*"))</f>
        <v/>
      </c>
      <c r="L443" s="1" t="str">
        <f> IF(ISBLANK(B443), "", COUNTIF(Volunteer_Import!F443, "*Other (open to local stores unlisted above)*"))</f>
        <v/>
      </c>
      <c r="M443" s="19" t="str">
        <f> IF(ISBLANK(B443), "", COUNTIF(Volunteer_Import!G443, "*Monday*"))</f>
        <v/>
      </c>
      <c r="N443" s="19" t="str">
        <f> IF(ISBLANK(B443), "", COUNTIF(Volunteer_Import!G443, "*Tuesday*"))</f>
        <v/>
      </c>
      <c r="O443" s="19" t="str">
        <f> IF(ISBLANK(B443), "", COUNTIF(Volunteer_Import!G443, "*Wednesday*"))</f>
        <v/>
      </c>
      <c r="P443" s="19" t="str">
        <f> IF(ISBLANK(B443), "", COUNTIF(Volunteer_Import!G443, "*Thursday*"))</f>
        <v/>
      </c>
      <c r="Q443" s="19" t="str">
        <f> IF(ISBLANK(B443), "", COUNTIF(Volunteer_Import!G443, "*Friday*"))</f>
        <v/>
      </c>
      <c r="R443" s="19" t="str">
        <f> IF(ISBLANK(B443), "", COUNTIF(Volunteer_Import!G443, "*Saturday*"))</f>
        <v/>
      </c>
      <c r="S443" s="19" t="str">
        <f> IF(ISBLANK(B443), "", COUNTIF(Volunteer_Import!G443, "*Sunday*"))</f>
        <v/>
      </c>
      <c r="T443" s="1" t="str">
        <f> IF(ISBLANK(B443), "", COUNTIF(Volunteer_Import!H443, "*6am - 8am*"))</f>
        <v/>
      </c>
      <c r="U443" s="19" t="str">
        <f> IF(ISBLANK(B443), "", COUNTIF(Volunteer_Import!H443, "*8am - 12pm*"))</f>
        <v/>
      </c>
      <c r="V443" s="19" t="str">
        <f> IF(ISBLANK(B443), "", COUNTIF(Volunteer_Import!H443, "*12pm - 3pm*"))</f>
        <v/>
      </c>
      <c r="W443" s="19" t="str">
        <f> IF(ISBLANK(B443), "", COUNTIF(Volunteer_Import!H443, "*3pm - 6pm*"))</f>
        <v/>
      </c>
      <c r="X443" s="19" t="str">
        <f> IF(ISBLANK(B443), "", COUNTIF(Volunteer_Import!H443, "*6pm - 9pm*"))</f>
        <v/>
      </c>
      <c r="Y443" s="19" t="str">
        <f> IF(ISBLANK(B443), "", COUNTIF(Volunteer_Import!H443, "*9pm - 11pm*"))</f>
        <v/>
      </c>
    </row>
    <row r="444">
      <c r="A444" s="1" t="str">
        <f t="array" ref="A444">IF(ISBLANK(B444), "", concatenate("V", ROW()))</f>
        <v/>
      </c>
      <c r="B444" s="1" t="str">
        <f>IFERROR(__xludf.DUMMYFUNCTION(" QUERY(Volunteer_Import!A444:H444, ""Select B"")"),"")</f>
        <v/>
      </c>
      <c r="C444" s="1" t="str">
        <f>IFERROR(__xludf.DUMMYFUNCTION(" IF(ISBLANK(B444), """", QUERY(Volunteer_Import!B444:I444, ""Select C""))"),"")</f>
        <v/>
      </c>
      <c r="D444" s="1" t="str">
        <f>IFERROR(__xludf.DUMMYFUNCTION(" IF(ISBLANK(B444), """", QUERY(Volunteer_Import!B444:I444, ""Select D""))"),"")</f>
        <v/>
      </c>
      <c r="E444" s="1" t="str">
        <f>IFERROR(__xludf.DUMMYFUNCTION(" IF(ISBLANK(B444), """", QUERY(Volunteer_Import!B444:I444, ""Select E""))"),"")</f>
        <v/>
      </c>
      <c r="F444" s="9" t="str">
        <f> IF(ISBLANK(B444), "", COUNTIF(Volunteer_Import!F444, "*Central Berkeley Trader Joe’s*"))</f>
        <v/>
      </c>
      <c r="G444" s="1" t="str">
        <f> IF(ISBLANK(B444), "", COUNTIF(Volunteer_Import!F444, "*North Berkeley Safeway*"))</f>
        <v/>
      </c>
      <c r="H444" s="1" t="str">
        <f> IF(ISBLANK(B444), "", COUNTIF(Volunteer_Import!F444, "*North Berkeley Trader Joe’s*"))</f>
        <v/>
      </c>
      <c r="I444" s="9" t="str">
        <f> IF(ISBLANK(B444), "", COUNTIF(Volunteer_Import!F444, "*South Berkeley Berkeley Bowl*"))</f>
        <v/>
      </c>
      <c r="J444" s="1" t="str">
        <f> IF(ISBLANK(B444), "", COUNTIF(Volunteer_Import!F444, "*South Berkeley/Oakland Safeway*"))</f>
        <v/>
      </c>
      <c r="K444" s="1" t="str">
        <f> IF(ISBLANK(B444), "", COUNTIF(Volunteer_Import!F444, "*Southwest Berkeley Berkeley Bowl*"))</f>
        <v/>
      </c>
      <c r="L444" s="1" t="str">
        <f> IF(ISBLANK(B444), "", COUNTIF(Volunteer_Import!F444, "*Other (open to local stores unlisted above)*"))</f>
        <v/>
      </c>
      <c r="M444" s="19" t="str">
        <f> IF(ISBLANK(B444), "", COUNTIF(Volunteer_Import!G444, "*Monday*"))</f>
        <v/>
      </c>
      <c r="N444" s="19" t="str">
        <f> IF(ISBLANK(B444), "", COUNTIF(Volunteer_Import!G444, "*Tuesday*"))</f>
        <v/>
      </c>
      <c r="O444" s="19" t="str">
        <f> IF(ISBLANK(B444), "", COUNTIF(Volunteer_Import!G444, "*Wednesday*"))</f>
        <v/>
      </c>
      <c r="P444" s="19" t="str">
        <f> IF(ISBLANK(B444), "", COUNTIF(Volunteer_Import!G444, "*Thursday*"))</f>
        <v/>
      </c>
      <c r="Q444" s="19" t="str">
        <f> IF(ISBLANK(B444), "", COUNTIF(Volunteer_Import!G444, "*Friday*"))</f>
        <v/>
      </c>
      <c r="R444" s="19" t="str">
        <f> IF(ISBLANK(B444), "", COUNTIF(Volunteer_Import!G444, "*Saturday*"))</f>
        <v/>
      </c>
      <c r="S444" s="19" t="str">
        <f> IF(ISBLANK(B444), "", COUNTIF(Volunteer_Import!G444, "*Sunday*"))</f>
        <v/>
      </c>
      <c r="T444" s="1" t="str">
        <f> IF(ISBLANK(B444), "", COUNTIF(Volunteer_Import!H444, "*6am - 8am*"))</f>
        <v/>
      </c>
      <c r="U444" s="19" t="str">
        <f> IF(ISBLANK(B444), "", COUNTIF(Volunteer_Import!H444, "*8am - 12pm*"))</f>
        <v/>
      </c>
      <c r="V444" s="19" t="str">
        <f> IF(ISBLANK(B444), "", COUNTIF(Volunteer_Import!H444, "*12pm - 3pm*"))</f>
        <v/>
      </c>
      <c r="W444" s="19" t="str">
        <f> IF(ISBLANK(B444), "", COUNTIF(Volunteer_Import!H444, "*3pm - 6pm*"))</f>
        <v/>
      </c>
      <c r="X444" s="19" t="str">
        <f> IF(ISBLANK(B444), "", COUNTIF(Volunteer_Import!H444, "*6pm - 9pm*"))</f>
        <v/>
      </c>
      <c r="Y444" s="19" t="str">
        <f> IF(ISBLANK(B444), "", COUNTIF(Volunteer_Import!H444, "*9pm - 11pm*"))</f>
        <v/>
      </c>
    </row>
    <row r="445">
      <c r="A445" s="1" t="str">
        <f t="array" ref="A445">IF(ISBLANK(B445), "", concatenate("V", ROW()))</f>
        <v/>
      </c>
      <c r="B445" s="1" t="str">
        <f>IFERROR(__xludf.DUMMYFUNCTION(" QUERY(Volunteer_Import!A445:H445, ""Select B"")"),"")</f>
        <v/>
      </c>
      <c r="C445" s="1" t="str">
        <f>IFERROR(__xludf.DUMMYFUNCTION(" IF(ISBLANK(B445), """", QUERY(Volunteer_Import!B445:I445, ""Select C""))"),"")</f>
        <v/>
      </c>
      <c r="D445" s="1" t="str">
        <f>IFERROR(__xludf.DUMMYFUNCTION(" IF(ISBLANK(B445), """", QUERY(Volunteer_Import!B445:I445, ""Select D""))"),"")</f>
        <v/>
      </c>
      <c r="E445" s="1" t="str">
        <f>IFERROR(__xludf.DUMMYFUNCTION(" IF(ISBLANK(B445), """", QUERY(Volunteer_Import!B445:I445, ""Select E""))"),"")</f>
        <v/>
      </c>
      <c r="F445" s="9" t="str">
        <f> IF(ISBLANK(B445), "", COUNTIF(Volunteer_Import!F445, "*Central Berkeley Trader Joe’s*"))</f>
        <v/>
      </c>
      <c r="G445" s="1" t="str">
        <f> IF(ISBLANK(B445), "", COUNTIF(Volunteer_Import!F445, "*North Berkeley Safeway*"))</f>
        <v/>
      </c>
      <c r="H445" s="1" t="str">
        <f> IF(ISBLANK(B445), "", COUNTIF(Volunteer_Import!F445, "*North Berkeley Trader Joe’s*"))</f>
        <v/>
      </c>
      <c r="I445" s="9" t="str">
        <f> IF(ISBLANK(B445), "", COUNTIF(Volunteer_Import!F445, "*South Berkeley Berkeley Bowl*"))</f>
        <v/>
      </c>
      <c r="J445" s="1" t="str">
        <f> IF(ISBLANK(B445), "", COUNTIF(Volunteer_Import!F445, "*South Berkeley/Oakland Safeway*"))</f>
        <v/>
      </c>
      <c r="K445" s="1" t="str">
        <f> IF(ISBLANK(B445), "", COUNTIF(Volunteer_Import!F445, "*Southwest Berkeley Berkeley Bowl*"))</f>
        <v/>
      </c>
      <c r="L445" s="1" t="str">
        <f> IF(ISBLANK(B445), "", COUNTIF(Volunteer_Import!F445, "*Other (open to local stores unlisted above)*"))</f>
        <v/>
      </c>
      <c r="M445" s="19" t="str">
        <f> IF(ISBLANK(B445), "", COUNTIF(Volunteer_Import!G445, "*Monday*"))</f>
        <v/>
      </c>
      <c r="N445" s="19" t="str">
        <f> IF(ISBLANK(B445), "", COUNTIF(Volunteer_Import!G445, "*Tuesday*"))</f>
        <v/>
      </c>
      <c r="O445" s="19" t="str">
        <f> IF(ISBLANK(B445), "", COUNTIF(Volunteer_Import!G445, "*Wednesday*"))</f>
        <v/>
      </c>
      <c r="P445" s="19" t="str">
        <f> IF(ISBLANK(B445), "", COUNTIF(Volunteer_Import!G445, "*Thursday*"))</f>
        <v/>
      </c>
      <c r="Q445" s="19" t="str">
        <f> IF(ISBLANK(B445), "", COUNTIF(Volunteer_Import!G445, "*Friday*"))</f>
        <v/>
      </c>
      <c r="R445" s="19" t="str">
        <f> IF(ISBLANK(B445), "", COUNTIF(Volunteer_Import!G445, "*Saturday*"))</f>
        <v/>
      </c>
      <c r="S445" s="19" t="str">
        <f> IF(ISBLANK(B445), "", COUNTIF(Volunteer_Import!G445, "*Sunday*"))</f>
        <v/>
      </c>
      <c r="T445" s="1" t="str">
        <f> IF(ISBLANK(B445), "", COUNTIF(Volunteer_Import!H445, "*6am - 8am*"))</f>
        <v/>
      </c>
      <c r="U445" s="19" t="str">
        <f> IF(ISBLANK(B445), "", COUNTIF(Volunteer_Import!H445, "*8am - 12pm*"))</f>
        <v/>
      </c>
      <c r="V445" s="19" t="str">
        <f> IF(ISBLANK(B445), "", COUNTIF(Volunteer_Import!H445, "*12pm - 3pm*"))</f>
        <v/>
      </c>
      <c r="W445" s="19" t="str">
        <f> IF(ISBLANK(B445), "", COUNTIF(Volunteer_Import!H445, "*3pm - 6pm*"))</f>
        <v/>
      </c>
      <c r="X445" s="19" t="str">
        <f> IF(ISBLANK(B445), "", COUNTIF(Volunteer_Import!H445, "*6pm - 9pm*"))</f>
        <v/>
      </c>
      <c r="Y445" s="19" t="str">
        <f> IF(ISBLANK(B445), "", COUNTIF(Volunteer_Import!H445, "*9pm - 11pm*"))</f>
        <v/>
      </c>
    </row>
    <row r="446">
      <c r="A446" s="1" t="str">
        <f t="array" ref="A446">IF(ISBLANK(B446), "", concatenate("V", ROW()))</f>
        <v/>
      </c>
      <c r="B446" s="1" t="str">
        <f>IFERROR(__xludf.DUMMYFUNCTION(" QUERY(Volunteer_Import!A446:H446, ""Select B"")"),"")</f>
        <v/>
      </c>
      <c r="C446" s="1" t="str">
        <f>IFERROR(__xludf.DUMMYFUNCTION(" IF(ISBLANK(B446), """", QUERY(Volunteer_Import!B446:I446, ""Select C""))"),"")</f>
        <v/>
      </c>
      <c r="D446" s="1" t="str">
        <f>IFERROR(__xludf.DUMMYFUNCTION(" IF(ISBLANK(B446), """", QUERY(Volunteer_Import!B446:I446, ""Select D""))"),"")</f>
        <v/>
      </c>
      <c r="E446" s="1" t="str">
        <f>IFERROR(__xludf.DUMMYFUNCTION(" IF(ISBLANK(B446), """", QUERY(Volunteer_Import!B446:I446, ""Select E""))"),"")</f>
        <v/>
      </c>
      <c r="F446" s="9" t="str">
        <f> IF(ISBLANK(B446), "", COUNTIF(Volunteer_Import!F446, "*Central Berkeley Trader Joe’s*"))</f>
        <v/>
      </c>
      <c r="G446" s="1" t="str">
        <f> IF(ISBLANK(B446), "", COUNTIF(Volunteer_Import!F446, "*North Berkeley Safeway*"))</f>
        <v/>
      </c>
      <c r="H446" s="1" t="str">
        <f> IF(ISBLANK(B446), "", COUNTIF(Volunteer_Import!F446, "*North Berkeley Trader Joe’s*"))</f>
        <v/>
      </c>
      <c r="I446" s="9" t="str">
        <f> IF(ISBLANK(B446), "", COUNTIF(Volunteer_Import!F446, "*South Berkeley Berkeley Bowl*"))</f>
        <v/>
      </c>
      <c r="J446" s="1" t="str">
        <f> IF(ISBLANK(B446), "", COUNTIF(Volunteer_Import!F446, "*South Berkeley/Oakland Safeway*"))</f>
        <v/>
      </c>
      <c r="K446" s="1" t="str">
        <f> IF(ISBLANK(B446), "", COUNTIF(Volunteer_Import!F446, "*Southwest Berkeley Berkeley Bowl*"))</f>
        <v/>
      </c>
      <c r="L446" s="1" t="str">
        <f> IF(ISBLANK(B446), "", COUNTIF(Volunteer_Import!F446, "*Other (open to local stores unlisted above)*"))</f>
        <v/>
      </c>
      <c r="M446" s="19" t="str">
        <f> IF(ISBLANK(B446), "", COUNTIF(Volunteer_Import!G446, "*Monday*"))</f>
        <v/>
      </c>
      <c r="N446" s="19" t="str">
        <f> IF(ISBLANK(B446), "", COUNTIF(Volunteer_Import!G446, "*Tuesday*"))</f>
        <v/>
      </c>
      <c r="O446" s="19" t="str">
        <f> IF(ISBLANK(B446), "", COUNTIF(Volunteer_Import!G446, "*Wednesday*"))</f>
        <v/>
      </c>
      <c r="P446" s="19" t="str">
        <f> IF(ISBLANK(B446), "", COUNTIF(Volunteer_Import!G446, "*Thursday*"))</f>
        <v/>
      </c>
      <c r="Q446" s="19" t="str">
        <f> IF(ISBLANK(B446), "", COUNTIF(Volunteer_Import!G446, "*Friday*"))</f>
        <v/>
      </c>
      <c r="R446" s="19" t="str">
        <f> IF(ISBLANK(B446), "", COUNTIF(Volunteer_Import!G446, "*Saturday*"))</f>
        <v/>
      </c>
      <c r="S446" s="19" t="str">
        <f> IF(ISBLANK(B446), "", COUNTIF(Volunteer_Import!G446, "*Sunday*"))</f>
        <v/>
      </c>
      <c r="T446" s="1" t="str">
        <f> IF(ISBLANK(B446), "", COUNTIF(Volunteer_Import!H446, "*6am - 8am*"))</f>
        <v/>
      </c>
      <c r="U446" s="19" t="str">
        <f> IF(ISBLANK(B446), "", COUNTIF(Volunteer_Import!H446, "*8am - 12pm*"))</f>
        <v/>
      </c>
      <c r="V446" s="19" t="str">
        <f> IF(ISBLANK(B446), "", COUNTIF(Volunteer_Import!H446, "*12pm - 3pm*"))</f>
        <v/>
      </c>
      <c r="W446" s="19" t="str">
        <f> IF(ISBLANK(B446), "", COUNTIF(Volunteer_Import!H446, "*3pm - 6pm*"))</f>
        <v/>
      </c>
      <c r="X446" s="19" t="str">
        <f> IF(ISBLANK(B446), "", COUNTIF(Volunteer_Import!H446, "*6pm - 9pm*"))</f>
        <v/>
      </c>
      <c r="Y446" s="19" t="str">
        <f> IF(ISBLANK(B446), "", COUNTIF(Volunteer_Import!H446, "*9pm - 11pm*"))</f>
        <v/>
      </c>
    </row>
    <row r="447">
      <c r="A447" s="1" t="str">
        <f t="array" ref="A447">IF(ISBLANK(B447), "", concatenate("V", ROW()))</f>
        <v/>
      </c>
      <c r="B447" s="1" t="str">
        <f>IFERROR(__xludf.DUMMYFUNCTION(" QUERY(Volunteer_Import!A447:H447, ""Select B"")"),"")</f>
        <v/>
      </c>
      <c r="C447" s="1" t="str">
        <f>IFERROR(__xludf.DUMMYFUNCTION(" IF(ISBLANK(B447), """", QUERY(Volunteer_Import!B447:I447, ""Select C""))"),"")</f>
        <v/>
      </c>
      <c r="D447" s="1" t="str">
        <f>IFERROR(__xludf.DUMMYFUNCTION(" IF(ISBLANK(B447), """", QUERY(Volunteer_Import!B447:I447, ""Select D""))"),"")</f>
        <v/>
      </c>
      <c r="E447" s="1" t="str">
        <f>IFERROR(__xludf.DUMMYFUNCTION(" IF(ISBLANK(B447), """", QUERY(Volunteer_Import!B447:I447, ""Select E""))"),"")</f>
        <v/>
      </c>
      <c r="F447" s="9" t="str">
        <f> IF(ISBLANK(B447), "", COUNTIF(Volunteer_Import!F447, "*Central Berkeley Trader Joe’s*"))</f>
        <v/>
      </c>
      <c r="G447" s="1" t="str">
        <f> IF(ISBLANK(B447), "", COUNTIF(Volunteer_Import!F447, "*North Berkeley Safeway*"))</f>
        <v/>
      </c>
      <c r="H447" s="1" t="str">
        <f> IF(ISBLANK(B447), "", COUNTIF(Volunteer_Import!F447, "*North Berkeley Trader Joe’s*"))</f>
        <v/>
      </c>
      <c r="I447" s="9" t="str">
        <f> IF(ISBLANK(B447), "", COUNTIF(Volunteer_Import!F447, "*South Berkeley Berkeley Bowl*"))</f>
        <v/>
      </c>
      <c r="J447" s="1" t="str">
        <f> IF(ISBLANK(B447), "", COUNTIF(Volunteer_Import!F447, "*South Berkeley/Oakland Safeway*"))</f>
        <v/>
      </c>
      <c r="K447" s="1" t="str">
        <f> IF(ISBLANK(B447), "", COUNTIF(Volunteer_Import!F447, "*Southwest Berkeley Berkeley Bowl*"))</f>
        <v/>
      </c>
      <c r="L447" s="1" t="str">
        <f> IF(ISBLANK(B447), "", COUNTIF(Volunteer_Import!F447, "*Other (open to local stores unlisted above)*"))</f>
        <v/>
      </c>
      <c r="M447" s="19" t="str">
        <f> IF(ISBLANK(B447), "", COUNTIF(Volunteer_Import!G447, "*Monday*"))</f>
        <v/>
      </c>
      <c r="N447" s="19" t="str">
        <f> IF(ISBLANK(B447), "", COUNTIF(Volunteer_Import!G447, "*Tuesday*"))</f>
        <v/>
      </c>
      <c r="O447" s="19" t="str">
        <f> IF(ISBLANK(B447), "", COUNTIF(Volunteer_Import!G447, "*Wednesday*"))</f>
        <v/>
      </c>
      <c r="P447" s="19" t="str">
        <f> IF(ISBLANK(B447), "", COUNTIF(Volunteer_Import!G447, "*Thursday*"))</f>
        <v/>
      </c>
      <c r="Q447" s="19" t="str">
        <f> IF(ISBLANK(B447), "", COUNTIF(Volunteer_Import!G447, "*Friday*"))</f>
        <v/>
      </c>
      <c r="R447" s="19" t="str">
        <f> IF(ISBLANK(B447), "", COUNTIF(Volunteer_Import!G447, "*Saturday*"))</f>
        <v/>
      </c>
      <c r="S447" s="19" t="str">
        <f> IF(ISBLANK(B447), "", COUNTIF(Volunteer_Import!G447, "*Sunday*"))</f>
        <v/>
      </c>
      <c r="T447" s="1" t="str">
        <f> IF(ISBLANK(B447), "", COUNTIF(Volunteer_Import!H447, "*6am - 8am*"))</f>
        <v/>
      </c>
      <c r="U447" s="19" t="str">
        <f> IF(ISBLANK(B447), "", COUNTIF(Volunteer_Import!H447, "*8am - 12pm*"))</f>
        <v/>
      </c>
      <c r="V447" s="19" t="str">
        <f> IF(ISBLANK(B447), "", COUNTIF(Volunteer_Import!H447, "*12pm - 3pm*"))</f>
        <v/>
      </c>
      <c r="W447" s="19" t="str">
        <f> IF(ISBLANK(B447), "", COUNTIF(Volunteer_Import!H447, "*3pm - 6pm*"))</f>
        <v/>
      </c>
      <c r="X447" s="19" t="str">
        <f> IF(ISBLANK(B447), "", COUNTIF(Volunteer_Import!H447, "*6pm - 9pm*"))</f>
        <v/>
      </c>
      <c r="Y447" s="19" t="str">
        <f> IF(ISBLANK(B447), "", COUNTIF(Volunteer_Import!H447, "*9pm - 11pm*"))</f>
        <v/>
      </c>
    </row>
    <row r="448">
      <c r="A448" s="1" t="str">
        <f t="array" ref="A448">IF(ISBLANK(B448), "", concatenate("V", ROW()))</f>
        <v/>
      </c>
      <c r="B448" s="1" t="str">
        <f>IFERROR(__xludf.DUMMYFUNCTION(" QUERY(Volunteer_Import!A448:H448, ""Select B"")"),"")</f>
        <v/>
      </c>
      <c r="C448" s="1" t="str">
        <f>IFERROR(__xludf.DUMMYFUNCTION(" IF(ISBLANK(B448), """", QUERY(Volunteer_Import!B448:I448, ""Select C""))"),"")</f>
        <v/>
      </c>
      <c r="D448" s="1" t="str">
        <f>IFERROR(__xludf.DUMMYFUNCTION(" IF(ISBLANK(B448), """", QUERY(Volunteer_Import!B448:I448, ""Select D""))"),"")</f>
        <v/>
      </c>
      <c r="E448" s="1" t="str">
        <f>IFERROR(__xludf.DUMMYFUNCTION(" IF(ISBLANK(B448), """", QUERY(Volunteer_Import!B448:I448, ""Select E""))"),"")</f>
        <v/>
      </c>
      <c r="F448" s="9" t="str">
        <f> IF(ISBLANK(B448), "", COUNTIF(Volunteer_Import!F448, "*Central Berkeley Trader Joe’s*"))</f>
        <v/>
      </c>
      <c r="G448" s="1" t="str">
        <f> IF(ISBLANK(B448), "", COUNTIF(Volunteer_Import!F448, "*North Berkeley Safeway*"))</f>
        <v/>
      </c>
      <c r="H448" s="1" t="str">
        <f> IF(ISBLANK(B448), "", COUNTIF(Volunteer_Import!F448, "*North Berkeley Trader Joe’s*"))</f>
        <v/>
      </c>
      <c r="I448" s="9" t="str">
        <f> IF(ISBLANK(B448), "", COUNTIF(Volunteer_Import!F448, "*South Berkeley Berkeley Bowl*"))</f>
        <v/>
      </c>
      <c r="J448" s="1" t="str">
        <f> IF(ISBLANK(B448), "", COUNTIF(Volunteer_Import!F448, "*South Berkeley/Oakland Safeway*"))</f>
        <v/>
      </c>
      <c r="K448" s="1" t="str">
        <f> IF(ISBLANK(B448), "", COUNTIF(Volunteer_Import!F448, "*Southwest Berkeley Berkeley Bowl*"))</f>
        <v/>
      </c>
      <c r="L448" s="1" t="str">
        <f> IF(ISBLANK(B448), "", COUNTIF(Volunteer_Import!F448, "*Other (open to local stores unlisted above)*"))</f>
        <v/>
      </c>
      <c r="M448" s="19" t="str">
        <f> IF(ISBLANK(B448), "", COUNTIF(Volunteer_Import!G448, "*Monday*"))</f>
        <v/>
      </c>
      <c r="N448" s="19" t="str">
        <f> IF(ISBLANK(B448), "", COUNTIF(Volunteer_Import!G448, "*Tuesday*"))</f>
        <v/>
      </c>
      <c r="O448" s="19" t="str">
        <f> IF(ISBLANK(B448), "", COUNTIF(Volunteer_Import!G448, "*Wednesday*"))</f>
        <v/>
      </c>
      <c r="P448" s="19" t="str">
        <f> IF(ISBLANK(B448), "", COUNTIF(Volunteer_Import!G448, "*Thursday*"))</f>
        <v/>
      </c>
      <c r="Q448" s="19" t="str">
        <f> IF(ISBLANK(B448), "", COUNTIF(Volunteer_Import!G448, "*Friday*"))</f>
        <v/>
      </c>
      <c r="R448" s="19" t="str">
        <f> IF(ISBLANK(B448), "", COUNTIF(Volunteer_Import!G448, "*Saturday*"))</f>
        <v/>
      </c>
      <c r="S448" s="19" t="str">
        <f> IF(ISBLANK(B448), "", COUNTIF(Volunteer_Import!G448, "*Sunday*"))</f>
        <v/>
      </c>
      <c r="T448" s="1" t="str">
        <f> IF(ISBLANK(B448), "", COUNTIF(Volunteer_Import!H448, "*6am - 8am*"))</f>
        <v/>
      </c>
      <c r="U448" s="19" t="str">
        <f> IF(ISBLANK(B448), "", COUNTIF(Volunteer_Import!H448, "*8am - 12pm*"))</f>
        <v/>
      </c>
      <c r="V448" s="19" t="str">
        <f> IF(ISBLANK(B448), "", COUNTIF(Volunteer_Import!H448, "*12pm - 3pm*"))</f>
        <v/>
      </c>
      <c r="W448" s="19" t="str">
        <f> IF(ISBLANK(B448), "", COUNTIF(Volunteer_Import!H448, "*3pm - 6pm*"))</f>
        <v/>
      </c>
      <c r="X448" s="19" t="str">
        <f> IF(ISBLANK(B448), "", COUNTIF(Volunteer_Import!H448, "*6pm - 9pm*"))</f>
        <v/>
      </c>
      <c r="Y448" s="19" t="str">
        <f> IF(ISBLANK(B448), "", COUNTIF(Volunteer_Import!H448, "*9pm - 11pm*"))</f>
        <v/>
      </c>
    </row>
    <row r="449">
      <c r="A449" s="1" t="str">
        <f t="array" ref="A449">IF(ISBLANK(B449), "", concatenate("V", ROW()))</f>
        <v/>
      </c>
      <c r="B449" s="1" t="str">
        <f>IFERROR(__xludf.DUMMYFUNCTION(" QUERY(Volunteer_Import!A449:H449, ""Select B"")"),"")</f>
        <v/>
      </c>
      <c r="C449" s="1" t="str">
        <f>IFERROR(__xludf.DUMMYFUNCTION(" IF(ISBLANK(B449), """", QUERY(Volunteer_Import!B449:I449, ""Select C""))"),"")</f>
        <v/>
      </c>
      <c r="D449" s="1" t="str">
        <f>IFERROR(__xludf.DUMMYFUNCTION(" IF(ISBLANK(B449), """", QUERY(Volunteer_Import!B449:I449, ""Select D""))"),"")</f>
        <v/>
      </c>
      <c r="E449" s="1" t="str">
        <f>IFERROR(__xludf.DUMMYFUNCTION(" IF(ISBLANK(B449), """", QUERY(Volunteer_Import!B449:I449, ""Select E""))"),"")</f>
        <v/>
      </c>
      <c r="F449" s="9" t="str">
        <f> IF(ISBLANK(B449), "", COUNTIF(Volunteer_Import!F449, "*Central Berkeley Trader Joe’s*"))</f>
        <v/>
      </c>
      <c r="G449" s="1" t="str">
        <f> IF(ISBLANK(B449), "", COUNTIF(Volunteer_Import!F449, "*North Berkeley Safeway*"))</f>
        <v/>
      </c>
      <c r="H449" s="1" t="str">
        <f> IF(ISBLANK(B449), "", COUNTIF(Volunteer_Import!F449, "*North Berkeley Trader Joe’s*"))</f>
        <v/>
      </c>
      <c r="I449" s="9" t="str">
        <f> IF(ISBLANK(B449), "", COUNTIF(Volunteer_Import!F449, "*South Berkeley Berkeley Bowl*"))</f>
        <v/>
      </c>
      <c r="J449" s="1" t="str">
        <f> IF(ISBLANK(B449), "", COUNTIF(Volunteer_Import!F449, "*South Berkeley/Oakland Safeway*"))</f>
        <v/>
      </c>
      <c r="K449" s="1" t="str">
        <f> IF(ISBLANK(B449), "", COUNTIF(Volunteer_Import!F449, "*Southwest Berkeley Berkeley Bowl*"))</f>
        <v/>
      </c>
      <c r="L449" s="1" t="str">
        <f> IF(ISBLANK(B449), "", COUNTIF(Volunteer_Import!F449, "*Other (open to local stores unlisted above)*"))</f>
        <v/>
      </c>
      <c r="M449" s="19" t="str">
        <f> IF(ISBLANK(B449), "", COUNTIF(Volunteer_Import!G449, "*Monday*"))</f>
        <v/>
      </c>
      <c r="N449" s="19" t="str">
        <f> IF(ISBLANK(B449), "", COUNTIF(Volunteer_Import!G449, "*Tuesday*"))</f>
        <v/>
      </c>
      <c r="O449" s="19" t="str">
        <f> IF(ISBLANK(B449), "", COUNTIF(Volunteer_Import!G449, "*Wednesday*"))</f>
        <v/>
      </c>
      <c r="P449" s="19" t="str">
        <f> IF(ISBLANK(B449), "", COUNTIF(Volunteer_Import!G449, "*Thursday*"))</f>
        <v/>
      </c>
      <c r="Q449" s="19" t="str">
        <f> IF(ISBLANK(B449), "", COUNTIF(Volunteer_Import!G449, "*Friday*"))</f>
        <v/>
      </c>
      <c r="R449" s="19" t="str">
        <f> IF(ISBLANK(B449), "", COUNTIF(Volunteer_Import!G449, "*Saturday*"))</f>
        <v/>
      </c>
      <c r="S449" s="19" t="str">
        <f> IF(ISBLANK(B449), "", COUNTIF(Volunteer_Import!G449, "*Sunday*"))</f>
        <v/>
      </c>
      <c r="T449" s="1" t="str">
        <f> IF(ISBLANK(B449), "", COUNTIF(Volunteer_Import!H449, "*6am - 8am*"))</f>
        <v/>
      </c>
      <c r="U449" s="19" t="str">
        <f> IF(ISBLANK(B449), "", COUNTIF(Volunteer_Import!H449, "*8am - 12pm*"))</f>
        <v/>
      </c>
      <c r="V449" s="19" t="str">
        <f> IF(ISBLANK(B449), "", COUNTIF(Volunteer_Import!H449, "*12pm - 3pm*"))</f>
        <v/>
      </c>
      <c r="W449" s="19" t="str">
        <f> IF(ISBLANK(B449), "", COUNTIF(Volunteer_Import!H449, "*3pm - 6pm*"))</f>
        <v/>
      </c>
      <c r="X449" s="19" t="str">
        <f> IF(ISBLANK(B449), "", COUNTIF(Volunteer_Import!H449, "*6pm - 9pm*"))</f>
        <v/>
      </c>
      <c r="Y449" s="19" t="str">
        <f> IF(ISBLANK(B449), "", COUNTIF(Volunteer_Import!H449, "*9pm - 11pm*"))</f>
        <v/>
      </c>
    </row>
    <row r="450">
      <c r="A450" s="1" t="str">
        <f t="array" ref="A450">IF(ISBLANK(B450), "", concatenate("V", ROW()))</f>
        <v/>
      </c>
      <c r="B450" s="1" t="str">
        <f>IFERROR(__xludf.DUMMYFUNCTION(" QUERY(Volunteer_Import!A450:H450, ""Select B"")"),"")</f>
        <v/>
      </c>
      <c r="C450" s="1" t="str">
        <f>IFERROR(__xludf.DUMMYFUNCTION(" IF(ISBLANK(B450), """", QUERY(Volunteer_Import!B450:I450, ""Select C""))"),"")</f>
        <v/>
      </c>
      <c r="D450" s="1" t="str">
        <f>IFERROR(__xludf.DUMMYFUNCTION(" IF(ISBLANK(B450), """", QUERY(Volunteer_Import!B450:I450, ""Select D""))"),"")</f>
        <v/>
      </c>
      <c r="E450" s="1" t="str">
        <f>IFERROR(__xludf.DUMMYFUNCTION(" IF(ISBLANK(B450), """", QUERY(Volunteer_Import!B450:I450, ""Select E""))"),"")</f>
        <v/>
      </c>
      <c r="F450" s="9" t="str">
        <f> IF(ISBLANK(B450), "", COUNTIF(Volunteer_Import!F450, "*Central Berkeley Trader Joe’s*"))</f>
        <v/>
      </c>
      <c r="G450" s="1" t="str">
        <f> IF(ISBLANK(B450), "", COUNTIF(Volunteer_Import!F450, "*North Berkeley Safeway*"))</f>
        <v/>
      </c>
      <c r="H450" s="1" t="str">
        <f> IF(ISBLANK(B450), "", COUNTIF(Volunteer_Import!F450, "*North Berkeley Trader Joe’s*"))</f>
        <v/>
      </c>
      <c r="I450" s="9" t="str">
        <f> IF(ISBLANK(B450), "", COUNTIF(Volunteer_Import!F450, "*South Berkeley Berkeley Bowl*"))</f>
        <v/>
      </c>
      <c r="J450" s="1" t="str">
        <f> IF(ISBLANK(B450), "", COUNTIF(Volunteer_Import!F450, "*South Berkeley/Oakland Safeway*"))</f>
        <v/>
      </c>
      <c r="K450" s="1" t="str">
        <f> IF(ISBLANK(B450), "", COUNTIF(Volunteer_Import!F450, "*Southwest Berkeley Berkeley Bowl*"))</f>
        <v/>
      </c>
      <c r="L450" s="1" t="str">
        <f> IF(ISBLANK(B450), "", COUNTIF(Volunteer_Import!F450, "*Other (open to local stores unlisted above)*"))</f>
        <v/>
      </c>
      <c r="M450" s="19" t="str">
        <f> IF(ISBLANK(B450), "", COUNTIF(Volunteer_Import!G450, "*Monday*"))</f>
        <v/>
      </c>
      <c r="N450" s="19" t="str">
        <f> IF(ISBLANK(B450), "", COUNTIF(Volunteer_Import!G450, "*Tuesday*"))</f>
        <v/>
      </c>
      <c r="O450" s="19" t="str">
        <f> IF(ISBLANK(B450), "", COUNTIF(Volunteer_Import!G450, "*Wednesday*"))</f>
        <v/>
      </c>
      <c r="P450" s="19" t="str">
        <f> IF(ISBLANK(B450), "", COUNTIF(Volunteer_Import!G450, "*Thursday*"))</f>
        <v/>
      </c>
      <c r="Q450" s="19" t="str">
        <f> IF(ISBLANK(B450), "", COUNTIF(Volunteer_Import!G450, "*Friday*"))</f>
        <v/>
      </c>
      <c r="R450" s="19" t="str">
        <f> IF(ISBLANK(B450), "", COUNTIF(Volunteer_Import!G450, "*Saturday*"))</f>
        <v/>
      </c>
      <c r="S450" s="19" t="str">
        <f> IF(ISBLANK(B450), "", COUNTIF(Volunteer_Import!G450, "*Sunday*"))</f>
        <v/>
      </c>
      <c r="T450" s="1" t="str">
        <f> IF(ISBLANK(B450), "", COUNTIF(Volunteer_Import!H450, "*6am - 8am*"))</f>
        <v/>
      </c>
      <c r="U450" s="19" t="str">
        <f> IF(ISBLANK(B450), "", COUNTIF(Volunteer_Import!H450, "*8am - 12pm*"))</f>
        <v/>
      </c>
      <c r="V450" s="19" t="str">
        <f> IF(ISBLANK(B450), "", COUNTIF(Volunteer_Import!H450, "*12pm - 3pm*"))</f>
        <v/>
      </c>
      <c r="W450" s="19" t="str">
        <f> IF(ISBLANK(B450), "", COUNTIF(Volunteer_Import!H450, "*3pm - 6pm*"))</f>
        <v/>
      </c>
      <c r="X450" s="19" t="str">
        <f> IF(ISBLANK(B450), "", COUNTIF(Volunteer_Import!H450, "*6pm - 9pm*"))</f>
        <v/>
      </c>
      <c r="Y450" s="19" t="str">
        <f> IF(ISBLANK(B450), "", COUNTIF(Volunteer_Import!H450, "*9pm - 11pm*"))</f>
        <v/>
      </c>
    </row>
    <row r="451">
      <c r="A451" s="1" t="str">
        <f t="array" ref="A451">IF(ISBLANK(B451), "", concatenate("V", ROW()))</f>
        <v/>
      </c>
      <c r="B451" s="1" t="str">
        <f>IFERROR(__xludf.DUMMYFUNCTION(" QUERY(Volunteer_Import!A451:H451, ""Select B"")"),"")</f>
        <v/>
      </c>
      <c r="C451" s="1" t="str">
        <f>IFERROR(__xludf.DUMMYFUNCTION(" IF(ISBLANK(B451), """", QUERY(Volunteer_Import!B451:I451, ""Select C""))"),"")</f>
        <v/>
      </c>
      <c r="D451" s="1" t="str">
        <f>IFERROR(__xludf.DUMMYFUNCTION(" IF(ISBLANK(B451), """", QUERY(Volunteer_Import!B451:I451, ""Select D""))"),"")</f>
        <v/>
      </c>
      <c r="E451" s="1" t="str">
        <f>IFERROR(__xludf.DUMMYFUNCTION(" IF(ISBLANK(B451), """", QUERY(Volunteer_Import!B451:I451, ""Select E""))"),"")</f>
        <v/>
      </c>
      <c r="F451" s="9" t="str">
        <f> IF(ISBLANK(B451), "", COUNTIF(Volunteer_Import!F451, "*Central Berkeley Trader Joe’s*"))</f>
        <v/>
      </c>
      <c r="G451" s="1" t="str">
        <f> IF(ISBLANK(B451), "", COUNTIF(Volunteer_Import!F451, "*North Berkeley Safeway*"))</f>
        <v/>
      </c>
      <c r="H451" s="1" t="str">
        <f> IF(ISBLANK(B451), "", COUNTIF(Volunteer_Import!F451, "*North Berkeley Trader Joe’s*"))</f>
        <v/>
      </c>
      <c r="I451" s="9" t="str">
        <f> IF(ISBLANK(B451), "", COUNTIF(Volunteer_Import!F451, "*South Berkeley Berkeley Bowl*"))</f>
        <v/>
      </c>
      <c r="J451" s="1" t="str">
        <f> IF(ISBLANK(B451), "", COUNTIF(Volunteer_Import!F451, "*South Berkeley/Oakland Safeway*"))</f>
        <v/>
      </c>
      <c r="K451" s="1" t="str">
        <f> IF(ISBLANK(B451), "", COUNTIF(Volunteer_Import!F451, "*Southwest Berkeley Berkeley Bowl*"))</f>
        <v/>
      </c>
      <c r="L451" s="1" t="str">
        <f> IF(ISBLANK(B451), "", COUNTIF(Volunteer_Import!F451, "*Other (open to local stores unlisted above)*"))</f>
        <v/>
      </c>
      <c r="M451" s="19" t="str">
        <f> IF(ISBLANK(B451), "", COUNTIF(Volunteer_Import!G451, "*Monday*"))</f>
        <v/>
      </c>
      <c r="N451" s="19" t="str">
        <f> IF(ISBLANK(B451), "", COUNTIF(Volunteer_Import!G451, "*Tuesday*"))</f>
        <v/>
      </c>
      <c r="O451" s="19" t="str">
        <f> IF(ISBLANK(B451), "", COUNTIF(Volunteer_Import!G451, "*Wednesday*"))</f>
        <v/>
      </c>
      <c r="P451" s="19" t="str">
        <f> IF(ISBLANK(B451), "", COUNTIF(Volunteer_Import!G451, "*Thursday*"))</f>
        <v/>
      </c>
      <c r="Q451" s="19" t="str">
        <f> IF(ISBLANK(B451), "", COUNTIF(Volunteer_Import!G451, "*Friday*"))</f>
        <v/>
      </c>
      <c r="R451" s="19" t="str">
        <f> IF(ISBLANK(B451), "", COUNTIF(Volunteer_Import!G451, "*Saturday*"))</f>
        <v/>
      </c>
      <c r="S451" s="19" t="str">
        <f> IF(ISBLANK(B451), "", COUNTIF(Volunteer_Import!G451, "*Sunday*"))</f>
        <v/>
      </c>
      <c r="T451" s="1" t="str">
        <f> IF(ISBLANK(B451), "", COUNTIF(Volunteer_Import!H451, "*6am - 8am*"))</f>
        <v/>
      </c>
      <c r="U451" s="19" t="str">
        <f> IF(ISBLANK(B451), "", COUNTIF(Volunteer_Import!H451, "*8am - 12pm*"))</f>
        <v/>
      </c>
      <c r="V451" s="19" t="str">
        <f> IF(ISBLANK(B451), "", COUNTIF(Volunteer_Import!H451, "*12pm - 3pm*"))</f>
        <v/>
      </c>
      <c r="W451" s="19" t="str">
        <f> IF(ISBLANK(B451), "", COUNTIF(Volunteer_Import!H451, "*3pm - 6pm*"))</f>
        <v/>
      </c>
      <c r="X451" s="19" t="str">
        <f> IF(ISBLANK(B451), "", COUNTIF(Volunteer_Import!H451, "*6pm - 9pm*"))</f>
        <v/>
      </c>
      <c r="Y451" s="19" t="str">
        <f> IF(ISBLANK(B451), "", COUNTIF(Volunteer_Import!H451, "*9pm - 11pm*"))</f>
        <v/>
      </c>
    </row>
    <row r="452">
      <c r="A452" s="1" t="str">
        <f t="array" ref="A452">IF(ISBLANK(B452), "", concatenate("V", ROW()))</f>
        <v/>
      </c>
      <c r="B452" s="1" t="str">
        <f>IFERROR(__xludf.DUMMYFUNCTION(" QUERY(Volunteer_Import!A452:H452, ""Select B"")"),"")</f>
        <v/>
      </c>
      <c r="C452" s="1" t="str">
        <f>IFERROR(__xludf.DUMMYFUNCTION(" IF(ISBLANK(B452), """", QUERY(Volunteer_Import!B452:I452, ""Select C""))"),"")</f>
        <v/>
      </c>
      <c r="D452" s="1" t="str">
        <f>IFERROR(__xludf.DUMMYFUNCTION(" IF(ISBLANK(B452), """", QUERY(Volunteer_Import!B452:I452, ""Select D""))"),"")</f>
        <v/>
      </c>
      <c r="E452" s="1" t="str">
        <f>IFERROR(__xludf.DUMMYFUNCTION(" IF(ISBLANK(B452), """", QUERY(Volunteer_Import!B452:I452, ""Select E""))"),"")</f>
        <v/>
      </c>
      <c r="F452" s="9" t="str">
        <f> IF(ISBLANK(B452), "", COUNTIF(Volunteer_Import!F452, "*Central Berkeley Trader Joe’s*"))</f>
        <v/>
      </c>
      <c r="G452" s="1" t="str">
        <f> IF(ISBLANK(B452), "", COUNTIF(Volunteer_Import!F452, "*North Berkeley Safeway*"))</f>
        <v/>
      </c>
      <c r="H452" s="1" t="str">
        <f> IF(ISBLANK(B452), "", COUNTIF(Volunteer_Import!F452, "*North Berkeley Trader Joe’s*"))</f>
        <v/>
      </c>
      <c r="I452" s="9" t="str">
        <f> IF(ISBLANK(B452), "", COUNTIF(Volunteer_Import!F452, "*South Berkeley Berkeley Bowl*"))</f>
        <v/>
      </c>
      <c r="J452" s="1" t="str">
        <f> IF(ISBLANK(B452), "", COUNTIF(Volunteer_Import!F452, "*South Berkeley/Oakland Safeway*"))</f>
        <v/>
      </c>
      <c r="K452" s="1" t="str">
        <f> IF(ISBLANK(B452), "", COUNTIF(Volunteer_Import!F452, "*Southwest Berkeley Berkeley Bowl*"))</f>
        <v/>
      </c>
      <c r="L452" s="1" t="str">
        <f> IF(ISBLANK(B452), "", COUNTIF(Volunteer_Import!F452, "*Other (open to local stores unlisted above)*"))</f>
        <v/>
      </c>
      <c r="M452" s="19" t="str">
        <f> IF(ISBLANK(B452), "", COUNTIF(Volunteer_Import!G452, "*Monday*"))</f>
        <v/>
      </c>
      <c r="N452" s="19" t="str">
        <f> IF(ISBLANK(B452), "", COUNTIF(Volunteer_Import!G452, "*Tuesday*"))</f>
        <v/>
      </c>
      <c r="O452" s="19" t="str">
        <f> IF(ISBLANK(B452), "", COUNTIF(Volunteer_Import!G452, "*Wednesday*"))</f>
        <v/>
      </c>
      <c r="P452" s="19" t="str">
        <f> IF(ISBLANK(B452), "", COUNTIF(Volunteer_Import!G452, "*Thursday*"))</f>
        <v/>
      </c>
      <c r="Q452" s="19" t="str">
        <f> IF(ISBLANK(B452), "", COUNTIF(Volunteer_Import!G452, "*Friday*"))</f>
        <v/>
      </c>
      <c r="R452" s="19" t="str">
        <f> IF(ISBLANK(B452), "", COUNTIF(Volunteer_Import!G452, "*Saturday*"))</f>
        <v/>
      </c>
      <c r="S452" s="19" t="str">
        <f> IF(ISBLANK(B452), "", COUNTIF(Volunteer_Import!G452, "*Sunday*"))</f>
        <v/>
      </c>
      <c r="T452" s="1" t="str">
        <f> IF(ISBLANK(B452), "", COUNTIF(Volunteer_Import!H452, "*6am - 8am*"))</f>
        <v/>
      </c>
      <c r="U452" s="19" t="str">
        <f> IF(ISBLANK(B452), "", COUNTIF(Volunteer_Import!H452, "*8am - 12pm*"))</f>
        <v/>
      </c>
      <c r="V452" s="19" t="str">
        <f> IF(ISBLANK(B452), "", COUNTIF(Volunteer_Import!H452, "*12pm - 3pm*"))</f>
        <v/>
      </c>
      <c r="W452" s="19" t="str">
        <f> IF(ISBLANK(B452), "", COUNTIF(Volunteer_Import!H452, "*3pm - 6pm*"))</f>
        <v/>
      </c>
      <c r="X452" s="19" t="str">
        <f> IF(ISBLANK(B452), "", COUNTIF(Volunteer_Import!H452, "*6pm - 9pm*"))</f>
        <v/>
      </c>
      <c r="Y452" s="19" t="str">
        <f> IF(ISBLANK(B452), "", COUNTIF(Volunteer_Import!H452, "*9pm - 11pm*"))</f>
        <v/>
      </c>
    </row>
    <row r="453">
      <c r="A453" s="1" t="str">
        <f t="array" ref="A453">IF(ISBLANK(B453), "", concatenate("V", ROW()))</f>
        <v/>
      </c>
      <c r="B453" s="1" t="str">
        <f>IFERROR(__xludf.DUMMYFUNCTION(" QUERY(Volunteer_Import!A453:H453, ""Select B"")"),"")</f>
        <v/>
      </c>
      <c r="C453" s="1" t="str">
        <f>IFERROR(__xludf.DUMMYFUNCTION(" IF(ISBLANK(B453), """", QUERY(Volunteer_Import!B453:I453, ""Select C""))"),"")</f>
        <v/>
      </c>
      <c r="D453" s="1" t="str">
        <f>IFERROR(__xludf.DUMMYFUNCTION(" IF(ISBLANK(B453), """", QUERY(Volunteer_Import!B453:I453, ""Select D""))"),"")</f>
        <v/>
      </c>
      <c r="E453" s="1" t="str">
        <f>IFERROR(__xludf.DUMMYFUNCTION(" IF(ISBLANK(B453), """", QUERY(Volunteer_Import!B453:I453, ""Select E""))"),"")</f>
        <v/>
      </c>
      <c r="F453" s="9" t="str">
        <f> IF(ISBLANK(B453), "", COUNTIF(Volunteer_Import!F453, "*Central Berkeley Trader Joe’s*"))</f>
        <v/>
      </c>
      <c r="G453" s="1" t="str">
        <f> IF(ISBLANK(B453), "", COUNTIF(Volunteer_Import!F453, "*North Berkeley Safeway*"))</f>
        <v/>
      </c>
      <c r="H453" s="1" t="str">
        <f> IF(ISBLANK(B453), "", COUNTIF(Volunteer_Import!F453, "*North Berkeley Trader Joe’s*"))</f>
        <v/>
      </c>
      <c r="I453" s="9" t="str">
        <f> IF(ISBLANK(B453), "", COUNTIF(Volunteer_Import!F453, "*South Berkeley Berkeley Bowl*"))</f>
        <v/>
      </c>
      <c r="J453" s="1" t="str">
        <f> IF(ISBLANK(B453), "", COUNTIF(Volunteer_Import!F453, "*South Berkeley/Oakland Safeway*"))</f>
        <v/>
      </c>
      <c r="K453" s="1" t="str">
        <f> IF(ISBLANK(B453), "", COUNTIF(Volunteer_Import!F453, "*Southwest Berkeley Berkeley Bowl*"))</f>
        <v/>
      </c>
      <c r="L453" s="1" t="str">
        <f> IF(ISBLANK(B453), "", COUNTIF(Volunteer_Import!F453, "*Other (open to local stores unlisted above)*"))</f>
        <v/>
      </c>
      <c r="M453" s="19" t="str">
        <f> IF(ISBLANK(B453), "", COUNTIF(Volunteer_Import!G453, "*Monday*"))</f>
        <v/>
      </c>
      <c r="N453" s="19" t="str">
        <f> IF(ISBLANK(B453), "", COUNTIF(Volunteer_Import!G453, "*Tuesday*"))</f>
        <v/>
      </c>
      <c r="O453" s="19" t="str">
        <f> IF(ISBLANK(B453), "", COUNTIF(Volunteer_Import!G453, "*Wednesday*"))</f>
        <v/>
      </c>
      <c r="P453" s="19" t="str">
        <f> IF(ISBLANK(B453), "", COUNTIF(Volunteer_Import!G453, "*Thursday*"))</f>
        <v/>
      </c>
      <c r="Q453" s="19" t="str">
        <f> IF(ISBLANK(B453), "", COUNTIF(Volunteer_Import!G453, "*Friday*"))</f>
        <v/>
      </c>
      <c r="R453" s="19" t="str">
        <f> IF(ISBLANK(B453), "", COUNTIF(Volunteer_Import!G453, "*Saturday*"))</f>
        <v/>
      </c>
      <c r="S453" s="19" t="str">
        <f> IF(ISBLANK(B453), "", COUNTIF(Volunteer_Import!G453, "*Sunday*"))</f>
        <v/>
      </c>
      <c r="T453" s="1" t="str">
        <f> IF(ISBLANK(B453), "", COUNTIF(Volunteer_Import!H453, "*6am - 8am*"))</f>
        <v/>
      </c>
      <c r="U453" s="19" t="str">
        <f> IF(ISBLANK(B453), "", COUNTIF(Volunteer_Import!H453, "*8am - 12pm*"))</f>
        <v/>
      </c>
      <c r="V453" s="19" t="str">
        <f> IF(ISBLANK(B453), "", COUNTIF(Volunteer_Import!H453, "*12pm - 3pm*"))</f>
        <v/>
      </c>
      <c r="W453" s="19" t="str">
        <f> IF(ISBLANK(B453), "", COUNTIF(Volunteer_Import!H453, "*3pm - 6pm*"))</f>
        <v/>
      </c>
      <c r="X453" s="19" t="str">
        <f> IF(ISBLANK(B453), "", COUNTIF(Volunteer_Import!H453, "*6pm - 9pm*"))</f>
        <v/>
      </c>
      <c r="Y453" s="19" t="str">
        <f> IF(ISBLANK(B453), "", COUNTIF(Volunteer_Import!H453, "*9pm - 11pm*"))</f>
        <v/>
      </c>
    </row>
    <row r="454">
      <c r="A454" s="1" t="str">
        <f t="array" ref="A454">IF(ISBLANK(B454), "", concatenate("V", ROW()))</f>
        <v/>
      </c>
      <c r="B454" s="1" t="str">
        <f>IFERROR(__xludf.DUMMYFUNCTION(" QUERY(Volunteer_Import!A454:H454, ""Select B"")"),"")</f>
        <v/>
      </c>
      <c r="C454" s="1" t="str">
        <f>IFERROR(__xludf.DUMMYFUNCTION(" IF(ISBLANK(B454), """", QUERY(Volunteer_Import!B454:I454, ""Select C""))"),"")</f>
        <v/>
      </c>
      <c r="D454" s="1" t="str">
        <f>IFERROR(__xludf.DUMMYFUNCTION(" IF(ISBLANK(B454), """", QUERY(Volunteer_Import!B454:I454, ""Select D""))"),"")</f>
        <v/>
      </c>
      <c r="E454" s="1" t="str">
        <f>IFERROR(__xludf.DUMMYFUNCTION(" IF(ISBLANK(B454), """", QUERY(Volunteer_Import!B454:I454, ""Select E""))"),"")</f>
        <v/>
      </c>
      <c r="F454" s="9" t="str">
        <f> IF(ISBLANK(B454), "", COUNTIF(Volunteer_Import!F454, "*Central Berkeley Trader Joe’s*"))</f>
        <v/>
      </c>
      <c r="G454" s="1" t="str">
        <f> IF(ISBLANK(B454), "", COUNTIF(Volunteer_Import!F454, "*North Berkeley Safeway*"))</f>
        <v/>
      </c>
      <c r="H454" s="1" t="str">
        <f> IF(ISBLANK(B454), "", COUNTIF(Volunteer_Import!F454, "*North Berkeley Trader Joe’s*"))</f>
        <v/>
      </c>
      <c r="I454" s="9" t="str">
        <f> IF(ISBLANK(B454), "", COUNTIF(Volunteer_Import!F454, "*South Berkeley Berkeley Bowl*"))</f>
        <v/>
      </c>
      <c r="J454" s="1" t="str">
        <f> IF(ISBLANK(B454), "", COUNTIF(Volunteer_Import!F454, "*South Berkeley/Oakland Safeway*"))</f>
        <v/>
      </c>
      <c r="K454" s="1" t="str">
        <f> IF(ISBLANK(B454), "", COUNTIF(Volunteer_Import!F454, "*Southwest Berkeley Berkeley Bowl*"))</f>
        <v/>
      </c>
      <c r="L454" s="1" t="str">
        <f> IF(ISBLANK(B454), "", COUNTIF(Volunteer_Import!F454, "*Other (open to local stores unlisted above)*"))</f>
        <v/>
      </c>
      <c r="M454" s="19" t="str">
        <f> IF(ISBLANK(B454), "", COUNTIF(Volunteer_Import!G454, "*Monday*"))</f>
        <v/>
      </c>
      <c r="N454" s="19" t="str">
        <f> IF(ISBLANK(B454), "", COUNTIF(Volunteer_Import!G454, "*Tuesday*"))</f>
        <v/>
      </c>
      <c r="O454" s="19" t="str">
        <f> IF(ISBLANK(B454), "", COUNTIF(Volunteer_Import!G454, "*Wednesday*"))</f>
        <v/>
      </c>
      <c r="P454" s="19" t="str">
        <f> IF(ISBLANK(B454), "", COUNTIF(Volunteer_Import!G454, "*Thursday*"))</f>
        <v/>
      </c>
      <c r="Q454" s="19" t="str">
        <f> IF(ISBLANK(B454), "", COUNTIF(Volunteer_Import!G454, "*Friday*"))</f>
        <v/>
      </c>
      <c r="R454" s="19" t="str">
        <f> IF(ISBLANK(B454), "", COUNTIF(Volunteer_Import!G454, "*Saturday*"))</f>
        <v/>
      </c>
      <c r="S454" s="19" t="str">
        <f> IF(ISBLANK(B454), "", COUNTIF(Volunteer_Import!G454, "*Sunday*"))</f>
        <v/>
      </c>
      <c r="T454" s="1" t="str">
        <f> IF(ISBLANK(B454), "", COUNTIF(Volunteer_Import!H454, "*6am - 8am*"))</f>
        <v/>
      </c>
      <c r="U454" s="19" t="str">
        <f> IF(ISBLANK(B454), "", COUNTIF(Volunteer_Import!H454, "*8am - 12pm*"))</f>
        <v/>
      </c>
      <c r="V454" s="19" t="str">
        <f> IF(ISBLANK(B454), "", COUNTIF(Volunteer_Import!H454, "*12pm - 3pm*"))</f>
        <v/>
      </c>
      <c r="W454" s="19" t="str">
        <f> IF(ISBLANK(B454), "", COUNTIF(Volunteer_Import!H454, "*3pm - 6pm*"))</f>
        <v/>
      </c>
      <c r="X454" s="19" t="str">
        <f> IF(ISBLANK(B454), "", COUNTIF(Volunteer_Import!H454, "*6pm - 9pm*"))</f>
        <v/>
      </c>
      <c r="Y454" s="19" t="str">
        <f> IF(ISBLANK(B454), "", COUNTIF(Volunteer_Import!H454, "*9pm - 11pm*"))</f>
        <v/>
      </c>
    </row>
    <row r="455">
      <c r="A455" s="1" t="str">
        <f t="array" ref="A455">IF(ISBLANK(B455), "", concatenate("V", ROW()))</f>
        <v/>
      </c>
      <c r="B455" s="1" t="str">
        <f>IFERROR(__xludf.DUMMYFUNCTION(" QUERY(Volunteer_Import!A455:H455, ""Select B"")"),"")</f>
        <v/>
      </c>
      <c r="C455" s="1" t="str">
        <f>IFERROR(__xludf.DUMMYFUNCTION(" IF(ISBLANK(B455), """", QUERY(Volunteer_Import!B455:I455, ""Select C""))"),"")</f>
        <v/>
      </c>
      <c r="D455" s="1" t="str">
        <f>IFERROR(__xludf.DUMMYFUNCTION(" IF(ISBLANK(B455), """", QUERY(Volunteer_Import!B455:I455, ""Select D""))"),"")</f>
        <v/>
      </c>
      <c r="E455" s="1" t="str">
        <f>IFERROR(__xludf.DUMMYFUNCTION(" IF(ISBLANK(B455), """", QUERY(Volunteer_Import!B455:I455, ""Select E""))"),"")</f>
        <v/>
      </c>
      <c r="F455" s="9" t="str">
        <f> IF(ISBLANK(B455), "", COUNTIF(Volunteer_Import!F455, "*Central Berkeley Trader Joe’s*"))</f>
        <v/>
      </c>
      <c r="G455" s="1" t="str">
        <f> IF(ISBLANK(B455), "", COUNTIF(Volunteer_Import!F455, "*North Berkeley Safeway*"))</f>
        <v/>
      </c>
      <c r="H455" s="1" t="str">
        <f> IF(ISBLANK(B455), "", COUNTIF(Volunteer_Import!F455, "*North Berkeley Trader Joe’s*"))</f>
        <v/>
      </c>
      <c r="I455" s="9" t="str">
        <f> IF(ISBLANK(B455), "", COUNTIF(Volunteer_Import!F455, "*South Berkeley Berkeley Bowl*"))</f>
        <v/>
      </c>
      <c r="J455" s="1" t="str">
        <f> IF(ISBLANK(B455), "", COUNTIF(Volunteer_Import!F455, "*South Berkeley/Oakland Safeway*"))</f>
        <v/>
      </c>
      <c r="K455" s="1" t="str">
        <f> IF(ISBLANK(B455), "", COUNTIF(Volunteer_Import!F455, "*Southwest Berkeley Berkeley Bowl*"))</f>
        <v/>
      </c>
      <c r="L455" s="1" t="str">
        <f> IF(ISBLANK(B455), "", COUNTIF(Volunteer_Import!F455, "*Other (open to local stores unlisted above)*"))</f>
        <v/>
      </c>
      <c r="M455" s="19" t="str">
        <f> IF(ISBLANK(B455), "", COUNTIF(Volunteer_Import!G455, "*Monday*"))</f>
        <v/>
      </c>
      <c r="N455" s="19" t="str">
        <f> IF(ISBLANK(B455), "", COUNTIF(Volunteer_Import!G455, "*Tuesday*"))</f>
        <v/>
      </c>
      <c r="O455" s="19" t="str">
        <f> IF(ISBLANK(B455), "", COUNTIF(Volunteer_Import!G455, "*Wednesday*"))</f>
        <v/>
      </c>
      <c r="P455" s="19" t="str">
        <f> IF(ISBLANK(B455), "", COUNTIF(Volunteer_Import!G455, "*Thursday*"))</f>
        <v/>
      </c>
      <c r="Q455" s="19" t="str">
        <f> IF(ISBLANK(B455), "", COUNTIF(Volunteer_Import!G455, "*Friday*"))</f>
        <v/>
      </c>
      <c r="R455" s="19" t="str">
        <f> IF(ISBLANK(B455), "", COUNTIF(Volunteer_Import!G455, "*Saturday*"))</f>
        <v/>
      </c>
      <c r="S455" s="19" t="str">
        <f> IF(ISBLANK(B455), "", COUNTIF(Volunteer_Import!G455, "*Sunday*"))</f>
        <v/>
      </c>
      <c r="T455" s="1" t="str">
        <f> IF(ISBLANK(B455), "", COUNTIF(Volunteer_Import!H455, "*6am - 8am*"))</f>
        <v/>
      </c>
      <c r="U455" s="19" t="str">
        <f> IF(ISBLANK(B455), "", COUNTIF(Volunteer_Import!H455, "*8am - 12pm*"))</f>
        <v/>
      </c>
      <c r="V455" s="19" t="str">
        <f> IF(ISBLANK(B455), "", COUNTIF(Volunteer_Import!H455, "*12pm - 3pm*"))</f>
        <v/>
      </c>
      <c r="W455" s="19" t="str">
        <f> IF(ISBLANK(B455), "", COUNTIF(Volunteer_Import!H455, "*3pm - 6pm*"))</f>
        <v/>
      </c>
      <c r="X455" s="19" t="str">
        <f> IF(ISBLANK(B455), "", COUNTIF(Volunteer_Import!H455, "*6pm - 9pm*"))</f>
        <v/>
      </c>
      <c r="Y455" s="19" t="str">
        <f> IF(ISBLANK(B455), "", COUNTIF(Volunteer_Import!H455, "*9pm - 11pm*"))</f>
        <v/>
      </c>
    </row>
    <row r="456">
      <c r="A456" s="1" t="str">
        <f t="array" ref="A456">IF(ISBLANK(B456), "", concatenate("V", ROW()))</f>
        <v/>
      </c>
      <c r="B456" s="1" t="str">
        <f>IFERROR(__xludf.DUMMYFUNCTION(" QUERY(Volunteer_Import!A456:H456, ""Select B"")"),"")</f>
        <v/>
      </c>
      <c r="C456" s="1" t="str">
        <f>IFERROR(__xludf.DUMMYFUNCTION(" IF(ISBLANK(B456), """", QUERY(Volunteer_Import!B456:I456, ""Select C""))"),"")</f>
        <v/>
      </c>
      <c r="D456" s="1" t="str">
        <f>IFERROR(__xludf.DUMMYFUNCTION(" IF(ISBLANK(B456), """", QUERY(Volunteer_Import!B456:I456, ""Select D""))"),"")</f>
        <v/>
      </c>
      <c r="E456" s="1" t="str">
        <f>IFERROR(__xludf.DUMMYFUNCTION(" IF(ISBLANK(B456), """", QUERY(Volunteer_Import!B456:I456, ""Select E""))"),"")</f>
        <v/>
      </c>
      <c r="F456" s="9" t="str">
        <f> IF(ISBLANK(B456), "", COUNTIF(Volunteer_Import!F456, "*Central Berkeley Trader Joe’s*"))</f>
        <v/>
      </c>
      <c r="G456" s="1" t="str">
        <f> IF(ISBLANK(B456), "", COUNTIF(Volunteer_Import!F456, "*North Berkeley Safeway*"))</f>
        <v/>
      </c>
      <c r="H456" s="1" t="str">
        <f> IF(ISBLANK(B456), "", COUNTIF(Volunteer_Import!F456, "*North Berkeley Trader Joe’s*"))</f>
        <v/>
      </c>
      <c r="I456" s="9" t="str">
        <f> IF(ISBLANK(B456), "", COUNTIF(Volunteer_Import!F456, "*South Berkeley Berkeley Bowl*"))</f>
        <v/>
      </c>
      <c r="J456" s="1" t="str">
        <f> IF(ISBLANK(B456), "", COUNTIF(Volunteer_Import!F456, "*South Berkeley/Oakland Safeway*"))</f>
        <v/>
      </c>
      <c r="K456" s="1" t="str">
        <f> IF(ISBLANK(B456), "", COUNTIF(Volunteer_Import!F456, "*Southwest Berkeley Berkeley Bowl*"))</f>
        <v/>
      </c>
      <c r="L456" s="1" t="str">
        <f> IF(ISBLANK(B456), "", COUNTIF(Volunteer_Import!F456, "*Other (open to local stores unlisted above)*"))</f>
        <v/>
      </c>
      <c r="M456" s="19" t="str">
        <f> IF(ISBLANK(B456), "", COUNTIF(Volunteer_Import!G456, "*Monday*"))</f>
        <v/>
      </c>
      <c r="N456" s="19" t="str">
        <f> IF(ISBLANK(B456), "", COUNTIF(Volunteer_Import!G456, "*Tuesday*"))</f>
        <v/>
      </c>
      <c r="O456" s="19" t="str">
        <f> IF(ISBLANK(B456), "", COUNTIF(Volunteer_Import!G456, "*Wednesday*"))</f>
        <v/>
      </c>
      <c r="P456" s="19" t="str">
        <f> IF(ISBLANK(B456), "", COUNTIF(Volunteer_Import!G456, "*Thursday*"))</f>
        <v/>
      </c>
      <c r="Q456" s="19" t="str">
        <f> IF(ISBLANK(B456), "", COUNTIF(Volunteer_Import!G456, "*Friday*"))</f>
        <v/>
      </c>
      <c r="R456" s="19" t="str">
        <f> IF(ISBLANK(B456), "", COUNTIF(Volunteer_Import!G456, "*Saturday*"))</f>
        <v/>
      </c>
      <c r="S456" s="19" t="str">
        <f> IF(ISBLANK(B456), "", COUNTIF(Volunteer_Import!G456, "*Sunday*"))</f>
        <v/>
      </c>
      <c r="T456" s="1" t="str">
        <f> IF(ISBLANK(B456), "", COUNTIF(Volunteer_Import!H456, "*6am - 8am*"))</f>
        <v/>
      </c>
      <c r="U456" s="19" t="str">
        <f> IF(ISBLANK(B456), "", COUNTIF(Volunteer_Import!H456, "*8am - 12pm*"))</f>
        <v/>
      </c>
      <c r="V456" s="19" t="str">
        <f> IF(ISBLANK(B456), "", COUNTIF(Volunteer_Import!H456, "*12pm - 3pm*"))</f>
        <v/>
      </c>
      <c r="W456" s="19" t="str">
        <f> IF(ISBLANK(B456), "", COUNTIF(Volunteer_Import!H456, "*3pm - 6pm*"))</f>
        <v/>
      </c>
      <c r="X456" s="19" t="str">
        <f> IF(ISBLANK(B456), "", COUNTIF(Volunteer_Import!H456, "*6pm - 9pm*"))</f>
        <v/>
      </c>
      <c r="Y456" s="19" t="str">
        <f> IF(ISBLANK(B456), "", COUNTIF(Volunteer_Import!H456, "*9pm - 11pm*"))</f>
        <v/>
      </c>
    </row>
    <row r="457">
      <c r="A457" s="1" t="str">
        <f t="array" ref="A457">IF(ISBLANK(B457), "", concatenate("V", ROW()))</f>
        <v/>
      </c>
      <c r="B457" s="1" t="str">
        <f>IFERROR(__xludf.DUMMYFUNCTION(" QUERY(Volunteer_Import!A457:H457, ""Select B"")"),"")</f>
        <v/>
      </c>
      <c r="C457" s="1" t="str">
        <f>IFERROR(__xludf.DUMMYFUNCTION(" IF(ISBLANK(B457), """", QUERY(Volunteer_Import!B457:I457, ""Select C""))"),"")</f>
        <v/>
      </c>
      <c r="D457" s="1" t="str">
        <f>IFERROR(__xludf.DUMMYFUNCTION(" IF(ISBLANK(B457), """", QUERY(Volunteer_Import!B457:I457, ""Select D""))"),"")</f>
        <v/>
      </c>
      <c r="E457" s="1" t="str">
        <f>IFERROR(__xludf.DUMMYFUNCTION(" IF(ISBLANK(B457), """", QUERY(Volunteer_Import!B457:I457, ""Select E""))"),"")</f>
        <v/>
      </c>
      <c r="F457" s="9" t="str">
        <f> IF(ISBLANK(B457), "", COUNTIF(Volunteer_Import!F457, "*Central Berkeley Trader Joe’s*"))</f>
        <v/>
      </c>
      <c r="G457" s="1" t="str">
        <f> IF(ISBLANK(B457), "", COUNTIF(Volunteer_Import!F457, "*North Berkeley Safeway*"))</f>
        <v/>
      </c>
      <c r="H457" s="1" t="str">
        <f> IF(ISBLANK(B457), "", COUNTIF(Volunteer_Import!F457, "*North Berkeley Trader Joe’s*"))</f>
        <v/>
      </c>
      <c r="I457" s="9" t="str">
        <f> IF(ISBLANK(B457), "", COUNTIF(Volunteer_Import!F457, "*South Berkeley Berkeley Bowl*"))</f>
        <v/>
      </c>
      <c r="J457" s="1" t="str">
        <f> IF(ISBLANK(B457), "", COUNTIF(Volunteer_Import!F457, "*South Berkeley/Oakland Safeway*"))</f>
        <v/>
      </c>
      <c r="K457" s="1" t="str">
        <f> IF(ISBLANK(B457), "", COUNTIF(Volunteer_Import!F457, "*Southwest Berkeley Berkeley Bowl*"))</f>
        <v/>
      </c>
      <c r="L457" s="1" t="str">
        <f> IF(ISBLANK(B457), "", COUNTIF(Volunteer_Import!F457, "*Other (open to local stores unlisted above)*"))</f>
        <v/>
      </c>
      <c r="M457" s="19" t="str">
        <f> IF(ISBLANK(B457), "", COUNTIF(Volunteer_Import!G457, "*Monday*"))</f>
        <v/>
      </c>
      <c r="N457" s="19" t="str">
        <f> IF(ISBLANK(B457), "", COUNTIF(Volunteer_Import!G457, "*Tuesday*"))</f>
        <v/>
      </c>
      <c r="O457" s="19" t="str">
        <f> IF(ISBLANK(B457), "", COUNTIF(Volunteer_Import!G457, "*Wednesday*"))</f>
        <v/>
      </c>
      <c r="P457" s="19" t="str">
        <f> IF(ISBLANK(B457), "", COUNTIF(Volunteer_Import!G457, "*Thursday*"))</f>
        <v/>
      </c>
      <c r="Q457" s="19" t="str">
        <f> IF(ISBLANK(B457), "", COUNTIF(Volunteer_Import!G457, "*Friday*"))</f>
        <v/>
      </c>
      <c r="R457" s="19" t="str">
        <f> IF(ISBLANK(B457), "", COUNTIF(Volunteer_Import!G457, "*Saturday*"))</f>
        <v/>
      </c>
      <c r="S457" s="19" t="str">
        <f> IF(ISBLANK(B457), "", COUNTIF(Volunteer_Import!G457, "*Sunday*"))</f>
        <v/>
      </c>
      <c r="T457" s="1" t="str">
        <f> IF(ISBLANK(B457), "", COUNTIF(Volunteer_Import!H457, "*6am - 8am*"))</f>
        <v/>
      </c>
      <c r="U457" s="19" t="str">
        <f> IF(ISBLANK(B457), "", COUNTIF(Volunteer_Import!H457, "*8am - 12pm*"))</f>
        <v/>
      </c>
      <c r="V457" s="19" t="str">
        <f> IF(ISBLANK(B457), "", COUNTIF(Volunteer_Import!H457, "*12pm - 3pm*"))</f>
        <v/>
      </c>
      <c r="W457" s="19" t="str">
        <f> IF(ISBLANK(B457), "", COUNTIF(Volunteer_Import!H457, "*3pm - 6pm*"))</f>
        <v/>
      </c>
      <c r="X457" s="19" t="str">
        <f> IF(ISBLANK(B457), "", COUNTIF(Volunteer_Import!H457, "*6pm - 9pm*"))</f>
        <v/>
      </c>
      <c r="Y457" s="19" t="str">
        <f> IF(ISBLANK(B457), "", COUNTIF(Volunteer_Import!H457, "*9pm - 11pm*"))</f>
        <v/>
      </c>
    </row>
    <row r="458">
      <c r="A458" s="1" t="str">
        <f t="array" ref="A458">IF(ISBLANK(B458), "", concatenate("V", ROW()))</f>
        <v/>
      </c>
      <c r="B458" s="1" t="str">
        <f>IFERROR(__xludf.DUMMYFUNCTION(" QUERY(Volunteer_Import!A458:H458, ""Select B"")"),"")</f>
        <v/>
      </c>
      <c r="C458" s="1" t="str">
        <f>IFERROR(__xludf.DUMMYFUNCTION(" IF(ISBLANK(B458), """", QUERY(Volunteer_Import!B458:I458, ""Select C""))"),"")</f>
        <v/>
      </c>
      <c r="D458" s="1" t="str">
        <f>IFERROR(__xludf.DUMMYFUNCTION(" IF(ISBLANK(B458), """", QUERY(Volunteer_Import!B458:I458, ""Select D""))"),"")</f>
        <v/>
      </c>
      <c r="E458" s="1" t="str">
        <f>IFERROR(__xludf.DUMMYFUNCTION(" IF(ISBLANK(B458), """", QUERY(Volunteer_Import!B458:I458, ""Select E""))"),"")</f>
        <v/>
      </c>
      <c r="F458" s="9" t="str">
        <f> IF(ISBLANK(B458), "", COUNTIF(Volunteer_Import!F458, "*Central Berkeley Trader Joe’s*"))</f>
        <v/>
      </c>
      <c r="G458" s="1" t="str">
        <f> IF(ISBLANK(B458), "", COUNTIF(Volunteer_Import!F458, "*North Berkeley Safeway*"))</f>
        <v/>
      </c>
      <c r="H458" s="1" t="str">
        <f> IF(ISBLANK(B458), "", COUNTIF(Volunteer_Import!F458, "*North Berkeley Trader Joe’s*"))</f>
        <v/>
      </c>
      <c r="I458" s="9" t="str">
        <f> IF(ISBLANK(B458), "", COUNTIF(Volunteer_Import!F458, "*South Berkeley Berkeley Bowl*"))</f>
        <v/>
      </c>
      <c r="J458" s="1" t="str">
        <f> IF(ISBLANK(B458), "", COUNTIF(Volunteer_Import!F458, "*South Berkeley/Oakland Safeway*"))</f>
        <v/>
      </c>
      <c r="K458" s="1" t="str">
        <f> IF(ISBLANK(B458), "", COUNTIF(Volunteer_Import!F458, "*Southwest Berkeley Berkeley Bowl*"))</f>
        <v/>
      </c>
      <c r="L458" s="1" t="str">
        <f> IF(ISBLANK(B458), "", COUNTIF(Volunteer_Import!F458, "*Other (open to local stores unlisted above)*"))</f>
        <v/>
      </c>
      <c r="M458" s="19" t="str">
        <f> IF(ISBLANK(B458), "", COUNTIF(Volunteer_Import!G458, "*Monday*"))</f>
        <v/>
      </c>
      <c r="N458" s="19" t="str">
        <f> IF(ISBLANK(B458), "", COUNTIF(Volunteer_Import!G458, "*Tuesday*"))</f>
        <v/>
      </c>
      <c r="O458" s="19" t="str">
        <f> IF(ISBLANK(B458), "", COUNTIF(Volunteer_Import!G458, "*Wednesday*"))</f>
        <v/>
      </c>
      <c r="P458" s="19" t="str">
        <f> IF(ISBLANK(B458), "", COUNTIF(Volunteer_Import!G458, "*Thursday*"))</f>
        <v/>
      </c>
      <c r="Q458" s="19" t="str">
        <f> IF(ISBLANK(B458), "", COUNTIF(Volunteer_Import!G458, "*Friday*"))</f>
        <v/>
      </c>
      <c r="R458" s="19" t="str">
        <f> IF(ISBLANK(B458), "", COUNTIF(Volunteer_Import!G458, "*Saturday*"))</f>
        <v/>
      </c>
      <c r="S458" s="19" t="str">
        <f> IF(ISBLANK(B458), "", COUNTIF(Volunteer_Import!G458, "*Sunday*"))</f>
        <v/>
      </c>
      <c r="T458" s="1" t="str">
        <f> IF(ISBLANK(B458), "", COUNTIF(Volunteer_Import!H458, "*6am - 8am*"))</f>
        <v/>
      </c>
      <c r="U458" s="19" t="str">
        <f> IF(ISBLANK(B458), "", COUNTIF(Volunteer_Import!H458, "*8am - 12pm*"))</f>
        <v/>
      </c>
      <c r="V458" s="19" t="str">
        <f> IF(ISBLANK(B458), "", COUNTIF(Volunteer_Import!H458, "*12pm - 3pm*"))</f>
        <v/>
      </c>
      <c r="W458" s="19" t="str">
        <f> IF(ISBLANK(B458), "", COUNTIF(Volunteer_Import!H458, "*3pm - 6pm*"))</f>
        <v/>
      </c>
      <c r="X458" s="19" t="str">
        <f> IF(ISBLANK(B458), "", COUNTIF(Volunteer_Import!H458, "*6pm - 9pm*"))</f>
        <v/>
      </c>
      <c r="Y458" s="19" t="str">
        <f> IF(ISBLANK(B458), "", COUNTIF(Volunteer_Import!H458, "*9pm - 11pm*"))</f>
        <v/>
      </c>
    </row>
    <row r="459">
      <c r="A459" s="1" t="str">
        <f t="array" ref="A459">IF(ISBLANK(B459), "", concatenate("V", ROW()))</f>
        <v/>
      </c>
      <c r="B459" s="1" t="str">
        <f>IFERROR(__xludf.DUMMYFUNCTION(" QUERY(Volunteer_Import!A459:H459, ""Select B"")"),"")</f>
        <v/>
      </c>
      <c r="C459" s="1" t="str">
        <f>IFERROR(__xludf.DUMMYFUNCTION(" IF(ISBLANK(B459), """", QUERY(Volunteer_Import!B459:I459, ""Select C""))"),"")</f>
        <v/>
      </c>
      <c r="D459" s="1" t="str">
        <f>IFERROR(__xludf.DUMMYFUNCTION(" IF(ISBLANK(B459), """", QUERY(Volunteer_Import!B459:I459, ""Select D""))"),"")</f>
        <v/>
      </c>
      <c r="E459" s="1" t="str">
        <f>IFERROR(__xludf.DUMMYFUNCTION(" IF(ISBLANK(B459), """", QUERY(Volunteer_Import!B459:I459, ""Select E""))"),"")</f>
        <v/>
      </c>
      <c r="F459" s="9" t="str">
        <f> IF(ISBLANK(B459), "", COUNTIF(Volunteer_Import!F459, "*Central Berkeley Trader Joe’s*"))</f>
        <v/>
      </c>
      <c r="G459" s="1" t="str">
        <f> IF(ISBLANK(B459), "", COUNTIF(Volunteer_Import!F459, "*North Berkeley Safeway*"))</f>
        <v/>
      </c>
      <c r="H459" s="1" t="str">
        <f> IF(ISBLANK(B459), "", COUNTIF(Volunteer_Import!F459, "*North Berkeley Trader Joe’s*"))</f>
        <v/>
      </c>
      <c r="I459" s="9" t="str">
        <f> IF(ISBLANK(B459), "", COUNTIF(Volunteer_Import!F459, "*South Berkeley Berkeley Bowl*"))</f>
        <v/>
      </c>
      <c r="J459" s="1" t="str">
        <f> IF(ISBLANK(B459), "", COUNTIF(Volunteer_Import!F459, "*South Berkeley/Oakland Safeway*"))</f>
        <v/>
      </c>
      <c r="K459" s="1" t="str">
        <f> IF(ISBLANK(B459), "", COUNTIF(Volunteer_Import!F459, "*Southwest Berkeley Berkeley Bowl*"))</f>
        <v/>
      </c>
      <c r="L459" s="1" t="str">
        <f> IF(ISBLANK(B459), "", COUNTIF(Volunteer_Import!F459, "*Other (open to local stores unlisted above)*"))</f>
        <v/>
      </c>
      <c r="M459" s="19" t="str">
        <f> IF(ISBLANK(B459), "", COUNTIF(Volunteer_Import!G459, "*Monday*"))</f>
        <v/>
      </c>
      <c r="N459" s="19" t="str">
        <f> IF(ISBLANK(B459), "", COUNTIF(Volunteer_Import!G459, "*Tuesday*"))</f>
        <v/>
      </c>
      <c r="O459" s="19" t="str">
        <f> IF(ISBLANK(B459), "", COUNTIF(Volunteer_Import!G459, "*Wednesday*"))</f>
        <v/>
      </c>
      <c r="P459" s="19" t="str">
        <f> IF(ISBLANK(B459), "", COUNTIF(Volunteer_Import!G459, "*Thursday*"))</f>
        <v/>
      </c>
      <c r="Q459" s="19" t="str">
        <f> IF(ISBLANK(B459), "", COUNTIF(Volunteer_Import!G459, "*Friday*"))</f>
        <v/>
      </c>
      <c r="R459" s="19" t="str">
        <f> IF(ISBLANK(B459), "", COUNTIF(Volunteer_Import!G459, "*Saturday*"))</f>
        <v/>
      </c>
      <c r="S459" s="19" t="str">
        <f> IF(ISBLANK(B459), "", COUNTIF(Volunteer_Import!G459, "*Sunday*"))</f>
        <v/>
      </c>
      <c r="T459" s="1" t="str">
        <f> IF(ISBLANK(B459), "", COUNTIF(Volunteer_Import!H459, "*6am - 8am*"))</f>
        <v/>
      </c>
      <c r="U459" s="19" t="str">
        <f> IF(ISBLANK(B459), "", COUNTIF(Volunteer_Import!H459, "*8am - 12pm*"))</f>
        <v/>
      </c>
      <c r="V459" s="19" t="str">
        <f> IF(ISBLANK(B459), "", COUNTIF(Volunteer_Import!H459, "*12pm - 3pm*"))</f>
        <v/>
      </c>
      <c r="W459" s="19" t="str">
        <f> IF(ISBLANK(B459), "", COUNTIF(Volunteer_Import!H459, "*3pm - 6pm*"))</f>
        <v/>
      </c>
      <c r="X459" s="19" t="str">
        <f> IF(ISBLANK(B459), "", COUNTIF(Volunteer_Import!H459, "*6pm - 9pm*"))</f>
        <v/>
      </c>
      <c r="Y459" s="19" t="str">
        <f> IF(ISBLANK(B459), "", COUNTIF(Volunteer_Import!H459, "*9pm - 11pm*"))</f>
        <v/>
      </c>
    </row>
    <row r="460">
      <c r="A460" s="1" t="str">
        <f t="array" ref="A460">IF(ISBLANK(B460), "", concatenate("V", ROW()))</f>
        <v/>
      </c>
      <c r="B460" s="1" t="str">
        <f>IFERROR(__xludf.DUMMYFUNCTION(" QUERY(Volunteer_Import!A460:H460, ""Select B"")"),"")</f>
        <v/>
      </c>
      <c r="C460" s="1" t="str">
        <f>IFERROR(__xludf.DUMMYFUNCTION(" IF(ISBLANK(B460), """", QUERY(Volunteer_Import!B460:I460, ""Select C""))"),"")</f>
        <v/>
      </c>
      <c r="D460" s="1" t="str">
        <f>IFERROR(__xludf.DUMMYFUNCTION(" IF(ISBLANK(B460), """", QUERY(Volunteer_Import!B460:I460, ""Select D""))"),"")</f>
        <v/>
      </c>
      <c r="E460" s="1" t="str">
        <f>IFERROR(__xludf.DUMMYFUNCTION(" IF(ISBLANK(B460), """", QUERY(Volunteer_Import!B460:I460, ""Select E""))"),"")</f>
        <v/>
      </c>
      <c r="F460" s="9" t="str">
        <f> IF(ISBLANK(B460), "", COUNTIF(Volunteer_Import!F460, "*Central Berkeley Trader Joe’s*"))</f>
        <v/>
      </c>
      <c r="G460" s="1" t="str">
        <f> IF(ISBLANK(B460), "", COUNTIF(Volunteer_Import!F460, "*North Berkeley Safeway*"))</f>
        <v/>
      </c>
      <c r="H460" s="1" t="str">
        <f> IF(ISBLANK(B460), "", COUNTIF(Volunteer_Import!F460, "*North Berkeley Trader Joe’s*"))</f>
        <v/>
      </c>
      <c r="I460" s="9" t="str">
        <f> IF(ISBLANK(B460), "", COUNTIF(Volunteer_Import!F460, "*South Berkeley Berkeley Bowl*"))</f>
        <v/>
      </c>
      <c r="J460" s="1" t="str">
        <f> IF(ISBLANK(B460), "", COUNTIF(Volunteer_Import!F460, "*South Berkeley/Oakland Safeway*"))</f>
        <v/>
      </c>
      <c r="K460" s="1" t="str">
        <f> IF(ISBLANK(B460), "", COUNTIF(Volunteer_Import!F460, "*Southwest Berkeley Berkeley Bowl*"))</f>
        <v/>
      </c>
      <c r="L460" s="1" t="str">
        <f> IF(ISBLANK(B460), "", COUNTIF(Volunteer_Import!F460, "*Other (open to local stores unlisted above)*"))</f>
        <v/>
      </c>
      <c r="M460" s="19" t="str">
        <f> IF(ISBLANK(B460), "", COUNTIF(Volunteer_Import!G460, "*Monday*"))</f>
        <v/>
      </c>
      <c r="N460" s="19" t="str">
        <f> IF(ISBLANK(B460), "", COUNTIF(Volunteer_Import!G460, "*Tuesday*"))</f>
        <v/>
      </c>
      <c r="O460" s="19" t="str">
        <f> IF(ISBLANK(B460), "", COUNTIF(Volunteer_Import!G460, "*Wednesday*"))</f>
        <v/>
      </c>
      <c r="P460" s="19" t="str">
        <f> IF(ISBLANK(B460), "", COUNTIF(Volunteer_Import!G460, "*Thursday*"))</f>
        <v/>
      </c>
      <c r="Q460" s="19" t="str">
        <f> IF(ISBLANK(B460), "", COUNTIF(Volunteer_Import!G460, "*Friday*"))</f>
        <v/>
      </c>
      <c r="R460" s="19" t="str">
        <f> IF(ISBLANK(B460), "", COUNTIF(Volunteer_Import!G460, "*Saturday*"))</f>
        <v/>
      </c>
      <c r="S460" s="19" t="str">
        <f> IF(ISBLANK(B460), "", COUNTIF(Volunteer_Import!G460, "*Sunday*"))</f>
        <v/>
      </c>
      <c r="T460" s="1" t="str">
        <f> IF(ISBLANK(B460), "", COUNTIF(Volunteer_Import!H460, "*6am - 8am*"))</f>
        <v/>
      </c>
      <c r="U460" s="19" t="str">
        <f> IF(ISBLANK(B460), "", COUNTIF(Volunteer_Import!H460, "*8am - 12pm*"))</f>
        <v/>
      </c>
      <c r="V460" s="19" t="str">
        <f> IF(ISBLANK(B460), "", COUNTIF(Volunteer_Import!H460, "*12pm - 3pm*"))</f>
        <v/>
      </c>
      <c r="W460" s="19" t="str">
        <f> IF(ISBLANK(B460), "", COUNTIF(Volunteer_Import!H460, "*3pm - 6pm*"))</f>
        <v/>
      </c>
      <c r="X460" s="19" t="str">
        <f> IF(ISBLANK(B460), "", COUNTIF(Volunteer_Import!H460, "*6pm - 9pm*"))</f>
        <v/>
      </c>
      <c r="Y460" s="19" t="str">
        <f> IF(ISBLANK(B460), "", COUNTIF(Volunteer_Import!H460, "*9pm - 11pm*"))</f>
        <v/>
      </c>
    </row>
    <row r="461">
      <c r="A461" s="1" t="str">
        <f t="array" ref="A461">IF(ISBLANK(B461), "", concatenate("V", ROW()))</f>
        <v/>
      </c>
      <c r="B461" s="1" t="str">
        <f>IFERROR(__xludf.DUMMYFUNCTION(" QUERY(Volunteer_Import!A461:H461, ""Select B"")"),"")</f>
        <v/>
      </c>
      <c r="C461" s="1" t="str">
        <f>IFERROR(__xludf.DUMMYFUNCTION(" IF(ISBLANK(B461), """", QUERY(Volunteer_Import!B461:I461, ""Select C""))"),"")</f>
        <v/>
      </c>
      <c r="D461" s="1" t="str">
        <f>IFERROR(__xludf.DUMMYFUNCTION(" IF(ISBLANK(B461), """", QUERY(Volunteer_Import!B461:I461, ""Select D""))"),"")</f>
        <v/>
      </c>
      <c r="E461" s="1" t="str">
        <f>IFERROR(__xludf.DUMMYFUNCTION(" IF(ISBLANK(B461), """", QUERY(Volunteer_Import!B461:I461, ""Select E""))"),"")</f>
        <v/>
      </c>
      <c r="F461" s="9" t="str">
        <f> IF(ISBLANK(B461), "", COUNTIF(Volunteer_Import!F461, "*Central Berkeley Trader Joe’s*"))</f>
        <v/>
      </c>
      <c r="G461" s="1" t="str">
        <f> IF(ISBLANK(B461), "", COUNTIF(Volunteer_Import!F461, "*North Berkeley Safeway*"))</f>
        <v/>
      </c>
      <c r="H461" s="1" t="str">
        <f> IF(ISBLANK(B461), "", COUNTIF(Volunteer_Import!F461, "*North Berkeley Trader Joe’s*"))</f>
        <v/>
      </c>
      <c r="I461" s="9" t="str">
        <f> IF(ISBLANK(B461), "", COUNTIF(Volunteer_Import!F461, "*South Berkeley Berkeley Bowl*"))</f>
        <v/>
      </c>
      <c r="J461" s="1" t="str">
        <f> IF(ISBLANK(B461), "", COUNTIF(Volunteer_Import!F461, "*South Berkeley/Oakland Safeway*"))</f>
        <v/>
      </c>
      <c r="K461" s="1" t="str">
        <f> IF(ISBLANK(B461), "", COUNTIF(Volunteer_Import!F461, "*Southwest Berkeley Berkeley Bowl*"))</f>
        <v/>
      </c>
      <c r="L461" s="1" t="str">
        <f> IF(ISBLANK(B461), "", COUNTIF(Volunteer_Import!F461, "*Other (open to local stores unlisted above)*"))</f>
        <v/>
      </c>
      <c r="M461" s="19" t="str">
        <f> IF(ISBLANK(B461), "", COUNTIF(Volunteer_Import!G461, "*Monday*"))</f>
        <v/>
      </c>
      <c r="N461" s="19" t="str">
        <f> IF(ISBLANK(B461), "", COUNTIF(Volunteer_Import!G461, "*Tuesday*"))</f>
        <v/>
      </c>
      <c r="O461" s="19" t="str">
        <f> IF(ISBLANK(B461), "", COUNTIF(Volunteer_Import!G461, "*Wednesday*"))</f>
        <v/>
      </c>
      <c r="P461" s="19" t="str">
        <f> IF(ISBLANK(B461), "", COUNTIF(Volunteer_Import!G461, "*Thursday*"))</f>
        <v/>
      </c>
      <c r="Q461" s="19" t="str">
        <f> IF(ISBLANK(B461), "", COUNTIF(Volunteer_Import!G461, "*Friday*"))</f>
        <v/>
      </c>
      <c r="R461" s="19" t="str">
        <f> IF(ISBLANK(B461), "", COUNTIF(Volunteer_Import!G461, "*Saturday*"))</f>
        <v/>
      </c>
      <c r="S461" s="19" t="str">
        <f> IF(ISBLANK(B461), "", COUNTIF(Volunteer_Import!G461, "*Sunday*"))</f>
        <v/>
      </c>
      <c r="T461" s="1" t="str">
        <f> IF(ISBLANK(B461), "", COUNTIF(Volunteer_Import!H461, "*6am - 8am*"))</f>
        <v/>
      </c>
      <c r="U461" s="19" t="str">
        <f> IF(ISBLANK(B461), "", COUNTIF(Volunteer_Import!H461, "*8am - 12pm*"))</f>
        <v/>
      </c>
      <c r="V461" s="19" t="str">
        <f> IF(ISBLANK(B461), "", COUNTIF(Volunteer_Import!H461, "*12pm - 3pm*"))</f>
        <v/>
      </c>
      <c r="W461" s="19" t="str">
        <f> IF(ISBLANK(B461), "", COUNTIF(Volunteer_Import!H461, "*3pm - 6pm*"))</f>
        <v/>
      </c>
      <c r="X461" s="19" t="str">
        <f> IF(ISBLANK(B461), "", COUNTIF(Volunteer_Import!H461, "*6pm - 9pm*"))</f>
        <v/>
      </c>
      <c r="Y461" s="19" t="str">
        <f> IF(ISBLANK(B461), "", COUNTIF(Volunteer_Import!H461, "*9pm - 11pm*"))</f>
        <v/>
      </c>
    </row>
    <row r="462">
      <c r="A462" s="1" t="str">
        <f t="array" ref="A462">IF(ISBLANK(B462), "", concatenate("V", ROW()))</f>
        <v/>
      </c>
      <c r="B462" s="1" t="str">
        <f>IFERROR(__xludf.DUMMYFUNCTION(" QUERY(Volunteer_Import!A462:H462, ""Select B"")"),"")</f>
        <v/>
      </c>
      <c r="C462" s="1" t="str">
        <f>IFERROR(__xludf.DUMMYFUNCTION(" IF(ISBLANK(B462), """", QUERY(Volunteer_Import!B462:I462, ""Select C""))"),"")</f>
        <v/>
      </c>
      <c r="D462" s="1" t="str">
        <f>IFERROR(__xludf.DUMMYFUNCTION(" IF(ISBLANK(B462), """", QUERY(Volunteer_Import!B462:I462, ""Select D""))"),"")</f>
        <v/>
      </c>
      <c r="E462" s="1" t="str">
        <f>IFERROR(__xludf.DUMMYFUNCTION(" IF(ISBLANK(B462), """", QUERY(Volunteer_Import!B462:I462, ""Select E""))"),"")</f>
        <v/>
      </c>
      <c r="F462" s="9" t="str">
        <f> IF(ISBLANK(B462), "", COUNTIF(Volunteer_Import!F462, "*Central Berkeley Trader Joe’s*"))</f>
        <v/>
      </c>
      <c r="G462" s="1" t="str">
        <f> IF(ISBLANK(B462), "", COUNTIF(Volunteer_Import!F462, "*North Berkeley Safeway*"))</f>
        <v/>
      </c>
      <c r="H462" s="1" t="str">
        <f> IF(ISBLANK(B462), "", COUNTIF(Volunteer_Import!F462, "*North Berkeley Trader Joe’s*"))</f>
        <v/>
      </c>
      <c r="I462" s="9" t="str">
        <f> IF(ISBLANK(B462), "", COUNTIF(Volunteer_Import!F462, "*South Berkeley Berkeley Bowl*"))</f>
        <v/>
      </c>
      <c r="J462" s="1" t="str">
        <f> IF(ISBLANK(B462), "", COUNTIF(Volunteer_Import!F462, "*South Berkeley/Oakland Safeway*"))</f>
        <v/>
      </c>
      <c r="K462" s="1" t="str">
        <f> IF(ISBLANK(B462), "", COUNTIF(Volunteer_Import!F462, "*Southwest Berkeley Berkeley Bowl*"))</f>
        <v/>
      </c>
      <c r="L462" s="1" t="str">
        <f> IF(ISBLANK(B462), "", COUNTIF(Volunteer_Import!F462, "*Other (open to local stores unlisted above)*"))</f>
        <v/>
      </c>
      <c r="M462" s="19" t="str">
        <f> IF(ISBLANK(B462), "", COUNTIF(Volunteer_Import!G462, "*Monday*"))</f>
        <v/>
      </c>
      <c r="N462" s="19" t="str">
        <f> IF(ISBLANK(B462), "", COUNTIF(Volunteer_Import!G462, "*Tuesday*"))</f>
        <v/>
      </c>
      <c r="O462" s="19" t="str">
        <f> IF(ISBLANK(B462), "", COUNTIF(Volunteer_Import!G462, "*Wednesday*"))</f>
        <v/>
      </c>
      <c r="P462" s="19" t="str">
        <f> IF(ISBLANK(B462), "", COUNTIF(Volunteer_Import!G462, "*Thursday*"))</f>
        <v/>
      </c>
      <c r="Q462" s="19" t="str">
        <f> IF(ISBLANK(B462), "", COUNTIF(Volunteer_Import!G462, "*Friday*"))</f>
        <v/>
      </c>
      <c r="R462" s="19" t="str">
        <f> IF(ISBLANK(B462), "", COUNTIF(Volunteer_Import!G462, "*Saturday*"))</f>
        <v/>
      </c>
      <c r="S462" s="19" t="str">
        <f> IF(ISBLANK(B462), "", COUNTIF(Volunteer_Import!G462, "*Sunday*"))</f>
        <v/>
      </c>
      <c r="T462" s="1" t="str">
        <f> IF(ISBLANK(B462), "", COUNTIF(Volunteer_Import!H462, "*6am - 8am*"))</f>
        <v/>
      </c>
      <c r="U462" s="19" t="str">
        <f> IF(ISBLANK(B462), "", COUNTIF(Volunteer_Import!H462, "*8am - 12pm*"))</f>
        <v/>
      </c>
      <c r="V462" s="19" t="str">
        <f> IF(ISBLANK(B462), "", COUNTIF(Volunteer_Import!H462, "*12pm - 3pm*"))</f>
        <v/>
      </c>
      <c r="W462" s="19" t="str">
        <f> IF(ISBLANK(B462), "", COUNTIF(Volunteer_Import!H462, "*3pm - 6pm*"))</f>
        <v/>
      </c>
      <c r="X462" s="19" t="str">
        <f> IF(ISBLANK(B462), "", COUNTIF(Volunteer_Import!H462, "*6pm - 9pm*"))</f>
        <v/>
      </c>
      <c r="Y462" s="19" t="str">
        <f> IF(ISBLANK(B462), "", COUNTIF(Volunteer_Import!H462, "*9pm - 11pm*"))</f>
        <v/>
      </c>
    </row>
    <row r="463">
      <c r="A463" s="1" t="str">
        <f t="array" ref="A463">IF(ISBLANK(B463), "", concatenate("V", ROW()))</f>
        <v/>
      </c>
      <c r="B463" s="1" t="str">
        <f>IFERROR(__xludf.DUMMYFUNCTION(" QUERY(Volunteer_Import!A463:H463, ""Select B"")"),"")</f>
        <v/>
      </c>
      <c r="C463" s="1" t="str">
        <f>IFERROR(__xludf.DUMMYFUNCTION(" IF(ISBLANK(B463), """", QUERY(Volunteer_Import!B463:I463, ""Select C""))"),"")</f>
        <v/>
      </c>
      <c r="D463" s="1" t="str">
        <f>IFERROR(__xludf.DUMMYFUNCTION(" IF(ISBLANK(B463), """", QUERY(Volunteer_Import!B463:I463, ""Select D""))"),"")</f>
        <v/>
      </c>
      <c r="E463" s="1" t="str">
        <f>IFERROR(__xludf.DUMMYFUNCTION(" IF(ISBLANK(B463), """", QUERY(Volunteer_Import!B463:I463, ""Select E""))"),"")</f>
        <v/>
      </c>
      <c r="F463" s="9" t="str">
        <f> IF(ISBLANK(B463), "", COUNTIF(Volunteer_Import!F463, "*Central Berkeley Trader Joe’s*"))</f>
        <v/>
      </c>
      <c r="G463" s="1" t="str">
        <f> IF(ISBLANK(B463), "", COUNTIF(Volunteer_Import!F463, "*North Berkeley Safeway*"))</f>
        <v/>
      </c>
      <c r="H463" s="1" t="str">
        <f> IF(ISBLANK(B463), "", COUNTIF(Volunteer_Import!F463, "*North Berkeley Trader Joe’s*"))</f>
        <v/>
      </c>
      <c r="I463" s="9" t="str">
        <f> IF(ISBLANK(B463), "", COUNTIF(Volunteer_Import!F463, "*South Berkeley Berkeley Bowl*"))</f>
        <v/>
      </c>
      <c r="J463" s="1" t="str">
        <f> IF(ISBLANK(B463), "", COUNTIF(Volunteer_Import!F463, "*South Berkeley/Oakland Safeway*"))</f>
        <v/>
      </c>
      <c r="K463" s="1" t="str">
        <f> IF(ISBLANK(B463), "", COUNTIF(Volunteer_Import!F463, "*Southwest Berkeley Berkeley Bowl*"))</f>
        <v/>
      </c>
      <c r="L463" s="1" t="str">
        <f> IF(ISBLANK(B463), "", COUNTIF(Volunteer_Import!F463, "*Other (open to local stores unlisted above)*"))</f>
        <v/>
      </c>
      <c r="M463" s="19" t="str">
        <f> IF(ISBLANK(B463), "", COUNTIF(Volunteer_Import!G463, "*Monday*"))</f>
        <v/>
      </c>
      <c r="N463" s="19" t="str">
        <f> IF(ISBLANK(B463), "", COUNTIF(Volunteer_Import!G463, "*Tuesday*"))</f>
        <v/>
      </c>
      <c r="O463" s="19" t="str">
        <f> IF(ISBLANK(B463), "", COUNTIF(Volunteer_Import!G463, "*Wednesday*"))</f>
        <v/>
      </c>
      <c r="P463" s="19" t="str">
        <f> IF(ISBLANK(B463), "", COUNTIF(Volunteer_Import!G463, "*Thursday*"))</f>
        <v/>
      </c>
      <c r="Q463" s="19" t="str">
        <f> IF(ISBLANK(B463), "", COUNTIF(Volunteer_Import!G463, "*Friday*"))</f>
        <v/>
      </c>
      <c r="R463" s="19" t="str">
        <f> IF(ISBLANK(B463), "", COUNTIF(Volunteer_Import!G463, "*Saturday*"))</f>
        <v/>
      </c>
      <c r="S463" s="19" t="str">
        <f> IF(ISBLANK(B463), "", COUNTIF(Volunteer_Import!G463, "*Sunday*"))</f>
        <v/>
      </c>
      <c r="T463" s="1" t="str">
        <f> IF(ISBLANK(B463), "", COUNTIF(Volunteer_Import!H463, "*6am - 8am*"))</f>
        <v/>
      </c>
      <c r="U463" s="19" t="str">
        <f> IF(ISBLANK(B463), "", COUNTIF(Volunteer_Import!H463, "*8am - 12pm*"))</f>
        <v/>
      </c>
      <c r="V463" s="19" t="str">
        <f> IF(ISBLANK(B463), "", COUNTIF(Volunteer_Import!H463, "*12pm - 3pm*"))</f>
        <v/>
      </c>
      <c r="W463" s="19" t="str">
        <f> IF(ISBLANK(B463), "", COUNTIF(Volunteer_Import!H463, "*3pm - 6pm*"))</f>
        <v/>
      </c>
      <c r="X463" s="19" t="str">
        <f> IF(ISBLANK(B463), "", COUNTIF(Volunteer_Import!H463, "*6pm - 9pm*"))</f>
        <v/>
      </c>
      <c r="Y463" s="19" t="str">
        <f> IF(ISBLANK(B463), "", COUNTIF(Volunteer_Import!H463, "*9pm - 11pm*"))</f>
        <v/>
      </c>
    </row>
    <row r="464">
      <c r="A464" s="1" t="str">
        <f t="array" ref="A464">IF(ISBLANK(B464), "", concatenate("V", ROW()))</f>
        <v/>
      </c>
      <c r="B464" s="1" t="str">
        <f>IFERROR(__xludf.DUMMYFUNCTION(" QUERY(Volunteer_Import!A464:H464, ""Select B"")"),"")</f>
        <v/>
      </c>
      <c r="C464" s="1" t="str">
        <f>IFERROR(__xludf.DUMMYFUNCTION(" IF(ISBLANK(B464), """", QUERY(Volunteer_Import!B464:I464, ""Select C""))"),"")</f>
        <v/>
      </c>
      <c r="D464" s="1" t="str">
        <f>IFERROR(__xludf.DUMMYFUNCTION(" IF(ISBLANK(B464), """", QUERY(Volunteer_Import!B464:I464, ""Select D""))"),"")</f>
        <v/>
      </c>
      <c r="E464" s="1" t="str">
        <f>IFERROR(__xludf.DUMMYFUNCTION(" IF(ISBLANK(B464), """", QUERY(Volunteer_Import!B464:I464, ""Select E""))"),"")</f>
        <v/>
      </c>
      <c r="F464" s="9" t="str">
        <f> IF(ISBLANK(B464), "", COUNTIF(Volunteer_Import!F464, "*Central Berkeley Trader Joe’s*"))</f>
        <v/>
      </c>
      <c r="G464" s="1" t="str">
        <f> IF(ISBLANK(B464), "", COUNTIF(Volunteer_Import!F464, "*North Berkeley Safeway*"))</f>
        <v/>
      </c>
      <c r="H464" s="1" t="str">
        <f> IF(ISBLANK(B464), "", COUNTIF(Volunteer_Import!F464, "*North Berkeley Trader Joe’s*"))</f>
        <v/>
      </c>
      <c r="I464" s="9" t="str">
        <f> IF(ISBLANK(B464), "", COUNTIF(Volunteer_Import!F464, "*South Berkeley Berkeley Bowl*"))</f>
        <v/>
      </c>
      <c r="J464" s="1" t="str">
        <f> IF(ISBLANK(B464), "", COUNTIF(Volunteer_Import!F464, "*South Berkeley/Oakland Safeway*"))</f>
        <v/>
      </c>
      <c r="K464" s="1" t="str">
        <f> IF(ISBLANK(B464), "", COUNTIF(Volunteer_Import!F464, "*Southwest Berkeley Berkeley Bowl*"))</f>
        <v/>
      </c>
      <c r="L464" s="1" t="str">
        <f> IF(ISBLANK(B464), "", COUNTIF(Volunteer_Import!F464, "*Other (open to local stores unlisted above)*"))</f>
        <v/>
      </c>
      <c r="M464" s="19" t="str">
        <f> IF(ISBLANK(B464), "", COUNTIF(Volunteer_Import!G464, "*Monday*"))</f>
        <v/>
      </c>
      <c r="N464" s="19" t="str">
        <f> IF(ISBLANK(B464), "", COUNTIF(Volunteer_Import!G464, "*Tuesday*"))</f>
        <v/>
      </c>
      <c r="O464" s="19" t="str">
        <f> IF(ISBLANK(B464), "", COUNTIF(Volunteer_Import!G464, "*Wednesday*"))</f>
        <v/>
      </c>
      <c r="P464" s="19" t="str">
        <f> IF(ISBLANK(B464), "", COUNTIF(Volunteer_Import!G464, "*Thursday*"))</f>
        <v/>
      </c>
      <c r="Q464" s="19" t="str">
        <f> IF(ISBLANK(B464), "", COUNTIF(Volunteer_Import!G464, "*Friday*"))</f>
        <v/>
      </c>
      <c r="R464" s="19" t="str">
        <f> IF(ISBLANK(B464), "", COUNTIF(Volunteer_Import!G464, "*Saturday*"))</f>
        <v/>
      </c>
      <c r="S464" s="19" t="str">
        <f> IF(ISBLANK(B464), "", COUNTIF(Volunteer_Import!G464, "*Sunday*"))</f>
        <v/>
      </c>
      <c r="T464" s="1" t="str">
        <f> IF(ISBLANK(B464), "", COUNTIF(Volunteer_Import!H464, "*6am - 8am*"))</f>
        <v/>
      </c>
      <c r="U464" s="19" t="str">
        <f> IF(ISBLANK(B464), "", COUNTIF(Volunteer_Import!H464, "*8am - 12pm*"))</f>
        <v/>
      </c>
      <c r="V464" s="19" t="str">
        <f> IF(ISBLANK(B464), "", COUNTIF(Volunteer_Import!H464, "*12pm - 3pm*"))</f>
        <v/>
      </c>
      <c r="W464" s="19" t="str">
        <f> IF(ISBLANK(B464), "", COUNTIF(Volunteer_Import!H464, "*3pm - 6pm*"))</f>
        <v/>
      </c>
      <c r="X464" s="19" t="str">
        <f> IF(ISBLANK(B464), "", COUNTIF(Volunteer_Import!H464, "*6pm - 9pm*"))</f>
        <v/>
      </c>
      <c r="Y464" s="19" t="str">
        <f> IF(ISBLANK(B464), "", COUNTIF(Volunteer_Import!H464, "*9pm - 11pm*"))</f>
        <v/>
      </c>
    </row>
    <row r="465">
      <c r="A465" s="1" t="str">
        <f t="array" ref="A465">IF(ISBLANK(B465), "", concatenate("V", ROW()))</f>
        <v/>
      </c>
      <c r="B465" s="1" t="str">
        <f>IFERROR(__xludf.DUMMYFUNCTION(" QUERY(Volunteer_Import!A465:H465, ""Select B"")"),"")</f>
        <v/>
      </c>
      <c r="C465" s="1" t="str">
        <f>IFERROR(__xludf.DUMMYFUNCTION(" IF(ISBLANK(B465), """", QUERY(Volunteer_Import!B465:I465, ""Select C""))"),"")</f>
        <v/>
      </c>
      <c r="D465" s="1" t="str">
        <f>IFERROR(__xludf.DUMMYFUNCTION(" IF(ISBLANK(B465), """", QUERY(Volunteer_Import!B465:I465, ""Select D""))"),"")</f>
        <v/>
      </c>
      <c r="E465" s="1" t="str">
        <f>IFERROR(__xludf.DUMMYFUNCTION(" IF(ISBLANK(B465), """", QUERY(Volunteer_Import!B465:I465, ""Select E""))"),"")</f>
        <v/>
      </c>
      <c r="F465" s="9" t="str">
        <f> IF(ISBLANK(B465), "", COUNTIF(Volunteer_Import!F465, "*Central Berkeley Trader Joe’s*"))</f>
        <v/>
      </c>
      <c r="G465" s="1" t="str">
        <f> IF(ISBLANK(B465), "", COUNTIF(Volunteer_Import!F465, "*North Berkeley Safeway*"))</f>
        <v/>
      </c>
      <c r="H465" s="1" t="str">
        <f> IF(ISBLANK(B465), "", COUNTIF(Volunteer_Import!F465, "*North Berkeley Trader Joe’s*"))</f>
        <v/>
      </c>
      <c r="I465" s="9" t="str">
        <f> IF(ISBLANK(B465), "", COUNTIF(Volunteer_Import!F465, "*South Berkeley Berkeley Bowl*"))</f>
        <v/>
      </c>
      <c r="J465" s="1" t="str">
        <f> IF(ISBLANK(B465), "", COUNTIF(Volunteer_Import!F465, "*South Berkeley/Oakland Safeway*"))</f>
        <v/>
      </c>
      <c r="K465" s="1" t="str">
        <f> IF(ISBLANK(B465), "", COUNTIF(Volunteer_Import!F465, "*Southwest Berkeley Berkeley Bowl*"))</f>
        <v/>
      </c>
      <c r="L465" s="1" t="str">
        <f> IF(ISBLANK(B465), "", COUNTIF(Volunteer_Import!F465, "*Other (open to local stores unlisted above)*"))</f>
        <v/>
      </c>
      <c r="M465" s="19" t="str">
        <f> IF(ISBLANK(B465), "", COUNTIF(Volunteer_Import!G465, "*Monday*"))</f>
        <v/>
      </c>
      <c r="N465" s="19" t="str">
        <f> IF(ISBLANK(B465), "", COUNTIF(Volunteer_Import!G465, "*Tuesday*"))</f>
        <v/>
      </c>
      <c r="O465" s="19" t="str">
        <f> IF(ISBLANK(B465), "", COUNTIF(Volunteer_Import!G465, "*Wednesday*"))</f>
        <v/>
      </c>
      <c r="P465" s="19" t="str">
        <f> IF(ISBLANK(B465), "", COUNTIF(Volunteer_Import!G465, "*Thursday*"))</f>
        <v/>
      </c>
      <c r="Q465" s="19" t="str">
        <f> IF(ISBLANK(B465), "", COUNTIF(Volunteer_Import!G465, "*Friday*"))</f>
        <v/>
      </c>
      <c r="R465" s="19" t="str">
        <f> IF(ISBLANK(B465), "", COUNTIF(Volunteer_Import!G465, "*Saturday*"))</f>
        <v/>
      </c>
      <c r="S465" s="19" t="str">
        <f> IF(ISBLANK(B465), "", COUNTIF(Volunteer_Import!G465, "*Sunday*"))</f>
        <v/>
      </c>
      <c r="T465" s="1" t="str">
        <f> IF(ISBLANK(B465), "", COUNTIF(Volunteer_Import!H465, "*6am - 8am*"))</f>
        <v/>
      </c>
      <c r="U465" s="19" t="str">
        <f> IF(ISBLANK(B465), "", COUNTIF(Volunteer_Import!H465, "*8am - 12pm*"))</f>
        <v/>
      </c>
      <c r="V465" s="19" t="str">
        <f> IF(ISBLANK(B465), "", COUNTIF(Volunteer_Import!H465, "*12pm - 3pm*"))</f>
        <v/>
      </c>
      <c r="W465" s="19" t="str">
        <f> IF(ISBLANK(B465), "", COUNTIF(Volunteer_Import!H465, "*3pm - 6pm*"))</f>
        <v/>
      </c>
      <c r="X465" s="19" t="str">
        <f> IF(ISBLANK(B465), "", COUNTIF(Volunteer_Import!H465, "*6pm - 9pm*"))</f>
        <v/>
      </c>
      <c r="Y465" s="19" t="str">
        <f> IF(ISBLANK(B465), "", COUNTIF(Volunteer_Import!H465, "*9pm - 11pm*"))</f>
        <v/>
      </c>
    </row>
    <row r="466">
      <c r="A466" s="1" t="str">
        <f t="array" ref="A466">IF(ISBLANK(B466), "", concatenate("V", ROW()))</f>
        <v/>
      </c>
      <c r="B466" s="1" t="str">
        <f>IFERROR(__xludf.DUMMYFUNCTION(" QUERY(Volunteer_Import!A466:H466, ""Select B"")"),"")</f>
        <v/>
      </c>
      <c r="C466" s="1" t="str">
        <f>IFERROR(__xludf.DUMMYFUNCTION(" IF(ISBLANK(B466), """", QUERY(Volunteer_Import!B466:I466, ""Select C""))"),"")</f>
        <v/>
      </c>
      <c r="D466" s="1" t="str">
        <f>IFERROR(__xludf.DUMMYFUNCTION(" IF(ISBLANK(B466), """", QUERY(Volunteer_Import!B466:I466, ""Select D""))"),"")</f>
        <v/>
      </c>
      <c r="E466" s="1" t="str">
        <f>IFERROR(__xludf.DUMMYFUNCTION(" IF(ISBLANK(B466), """", QUERY(Volunteer_Import!B466:I466, ""Select E""))"),"")</f>
        <v/>
      </c>
      <c r="F466" s="9" t="str">
        <f> IF(ISBLANK(B466), "", COUNTIF(Volunteer_Import!F466, "*Central Berkeley Trader Joe’s*"))</f>
        <v/>
      </c>
      <c r="G466" s="1" t="str">
        <f> IF(ISBLANK(B466), "", COUNTIF(Volunteer_Import!F466, "*North Berkeley Safeway*"))</f>
        <v/>
      </c>
      <c r="H466" s="1" t="str">
        <f> IF(ISBLANK(B466), "", COUNTIF(Volunteer_Import!F466, "*North Berkeley Trader Joe’s*"))</f>
        <v/>
      </c>
      <c r="I466" s="9" t="str">
        <f> IF(ISBLANK(B466), "", COUNTIF(Volunteer_Import!F466, "*South Berkeley Berkeley Bowl*"))</f>
        <v/>
      </c>
      <c r="J466" s="1" t="str">
        <f> IF(ISBLANK(B466), "", COUNTIF(Volunteer_Import!F466, "*South Berkeley/Oakland Safeway*"))</f>
        <v/>
      </c>
      <c r="K466" s="1" t="str">
        <f> IF(ISBLANK(B466), "", COUNTIF(Volunteer_Import!F466, "*Southwest Berkeley Berkeley Bowl*"))</f>
        <v/>
      </c>
      <c r="L466" s="1" t="str">
        <f> IF(ISBLANK(B466), "", COUNTIF(Volunteer_Import!F466, "*Other (open to local stores unlisted above)*"))</f>
        <v/>
      </c>
      <c r="M466" s="19" t="str">
        <f> IF(ISBLANK(B466), "", COUNTIF(Volunteer_Import!G466, "*Monday*"))</f>
        <v/>
      </c>
      <c r="N466" s="19" t="str">
        <f> IF(ISBLANK(B466), "", COUNTIF(Volunteer_Import!G466, "*Tuesday*"))</f>
        <v/>
      </c>
      <c r="O466" s="19" t="str">
        <f> IF(ISBLANK(B466), "", COUNTIF(Volunteer_Import!G466, "*Wednesday*"))</f>
        <v/>
      </c>
      <c r="P466" s="19" t="str">
        <f> IF(ISBLANK(B466), "", COUNTIF(Volunteer_Import!G466, "*Thursday*"))</f>
        <v/>
      </c>
      <c r="Q466" s="19" t="str">
        <f> IF(ISBLANK(B466), "", COUNTIF(Volunteer_Import!G466, "*Friday*"))</f>
        <v/>
      </c>
      <c r="R466" s="19" t="str">
        <f> IF(ISBLANK(B466), "", COUNTIF(Volunteer_Import!G466, "*Saturday*"))</f>
        <v/>
      </c>
      <c r="S466" s="19" t="str">
        <f> IF(ISBLANK(B466), "", COUNTIF(Volunteer_Import!G466, "*Sunday*"))</f>
        <v/>
      </c>
      <c r="T466" s="1" t="str">
        <f> IF(ISBLANK(B466), "", COUNTIF(Volunteer_Import!H466, "*6am - 8am*"))</f>
        <v/>
      </c>
      <c r="U466" s="19" t="str">
        <f> IF(ISBLANK(B466), "", COUNTIF(Volunteer_Import!H466, "*8am - 12pm*"))</f>
        <v/>
      </c>
      <c r="V466" s="19" t="str">
        <f> IF(ISBLANK(B466), "", COUNTIF(Volunteer_Import!H466, "*12pm - 3pm*"))</f>
        <v/>
      </c>
      <c r="W466" s="19" t="str">
        <f> IF(ISBLANK(B466), "", COUNTIF(Volunteer_Import!H466, "*3pm - 6pm*"))</f>
        <v/>
      </c>
      <c r="X466" s="19" t="str">
        <f> IF(ISBLANK(B466), "", COUNTIF(Volunteer_Import!H466, "*6pm - 9pm*"))</f>
        <v/>
      </c>
      <c r="Y466" s="19" t="str">
        <f> IF(ISBLANK(B466), "", COUNTIF(Volunteer_Import!H466, "*9pm - 11pm*"))</f>
        <v/>
      </c>
    </row>
    <row r="467">
      <c r="A467" s="1" t="str">
        <f t="array" ref="A467">IF(ISBLANK(B467), "", concatenate("V", ROW()))</f>
        <v/>
      </c>
      <c r="B467" s="1" t="str">
        <f>IFERROR(__xludf.DUMMYFUNCTION(" QUERY(Volunteer_Import!A467:H467, ""Select B"")"),"")</f>
        <v/>
      </c>
      <c r="C467" s="1" t="str">
        <f>IFERROR(__xludf.DUMMYFUNCTION(" IF(ISBLANK(B467), """", QUERY(Volunteer_Import!B467:I467, ""Select C""))"),"")</f>
        <v/>
      </c>
      <c r="D467" s="1" t="str">
        <f>IFERROR(__xludf.DUMMYFUNCTION(" IF(ISBLANK(B467), """", QUERY(Volunteer_Import!B467:I467, ""Select D""))"),"")</f>
        <v/>
      </c>
      <c r="E467" s="1" t="str">
        <f>IFERROR(__xludf.DUMMYFUNCTION(" IF(ISBLANK(B467), """", QUERY(Volunteer_Import!B467:I467, ""Select E""))"),"")</f>
        <v/>
      </c>
      <c r="F467" s="9" t="str">
        <f> IF(ISBLANK(B467), "", COUNTIF(Volunteer_Import!F467, "*Central Berkeley Trader Joe’s*"))</f>
        <v/>
      </c>
      <c r="G467" s="1" t="str">
        <f> IF(ISBLANK(B467), "", COUNTIF(Volunteer_Import!F467, "*North Berkeley Safeway*"))</f>
        <v/>
      </c>
      <c r="H467" s="1" t="str">
        <f> IF(ISBLANK(B467), "", COUNTIF(Volunteer_Import!F467, "*North Berkeley Trader Joe’s*"))</f>
        <v/>
      </c>
      <c r="I467" s="9" t="str">
        <f> IF(ISBLANK(B467), "", COUNTIF(Volunteer_Import!F467, "*South Berkeley Berkeley Bowl*"))</f>
        <v/>
      </c>
      <c r="J467" s="1" t="str">
        <f> IF(ISBLANK(B467), "", COUNTIF(Volunteer_Import!F467, "*South Berkeley/Oakland Safeway*"))</f>
        <v/>
      </c>
      <c r="K467" s="1" t="str">
        <f> IF(ISBLANK(B467), "", COUNTIF(Volunteer_Import!F467, "*Southwest Berkeley Berkeley Bowl*"))</f>
        <v/>
      </c>
      <c r="L467" s="1" t="str">
        <f> IF(ISBLANK(B467), "", COUNTIF(Volunteer_Import!F467, "*Other (open to local stores unlisted above)*"))</f>
        <v/>
      </c>
      <c r="M467" s="19" t="str">
        <f> IF(ISBLANK(B467), "", COUNTIF(Volunteer_Import!G467, "*Monday*"))</f>
        <v/>
      </c>
      <c r="N467" s="19" t="str">
        <f> IF(ISBLANK(B467), "", COUNTIF(Volunteer_Import!G467, "*Tuesday*"))</f>
        <v/>
      </c>
      <c r="O467" s="19" t="str">
        <f> IF(ISBLANK(B467), "", COUNTIF(Volunteer_Import!G467, "*Wednesday*"))</f>
        <v/>
      </c>
      <c r="P467" s="19" t="str">
        <f> IF(ISBLANK(B467), "", COUNTIF(Volunteer_Import!G467, "*Thursday*"))</f>
        <v/>
      </c>
      <c r="Q467" s="19" t="str">
        <f> IF(ISBLANK(B467), "", COUNTIF(Volunteer_Import!G467, "*Friday*"))</f>
        <v/>
      </c>
      <c r="R467" s="19" t="str">
        <f> IF(ISBLANK(B467), "", COUNTIF(Volunteer_Import!G467, "*Saturday*"))</f>
        <v/>
      </c>
      <c r="S467" s="19" t="str">
        <f> IF(ISBLANK(B467), "", COUNTIF(Volunteer_Import!G467, "*Sunday*"))</f>
        <v/>
      </c>
      <c r="T467" s="1" t="str">
        <f> IF(ISBLANK(B467), "", COUNTIF(Volunteer_Import!H467, "*6am - 8am*"))</f>
        <v/>
      </c>
      <c r="U467" s="19" t="str">
        <f> IF(ISBLANK(B467), "", COUNTIF(Volunteer_Import!H467, "*8am - 12pm*"))</f>
        <v/>
      </c>
      <c r="V467" s="19" t="str">
        <f> IF(ISBLANK(B467), "", COUNTIF(Volunteer_Import!H467, "*12pm - 3pm*"))</f>
        <v/>
      </c>
      <c r="W467" s="19" t="str">
        <f> IF(ISBLANK(B467), "", COUNTIF(Volunteer_Import!H467, "*3pm - 6pm*"))</f>
        <v/>
      </c>
      <c r="X467" s="19" t="str">
        <f> IF(ISBLANK(B467), "", COUNTIF(Volunteer_Import!H467, "*6pm - 9pm*"))</f>
        <v/>
      </c>
      <c r="Y467" s="19" t="str">
        <f> IF(ISBLANK(B467), "", COUNTIF(Volunteer_Import!H467, "*9pm - 11pm*"))</f>
        <v/>
      </c>
    </row>
    <row r="468">
      <c r="A468" s="1" t="str">
        <f t="array" ref="A468">IF(ISBLANK(B468), "", concatenate("V", ROW()))</f>
        <v/>
      </c>
      <c r="B468" s="1" t="str">
        <f>IFERROR(__xludf.DUMMYFUNCTION(" QUERY(Volunteer_Import!A468:H468, ""Select B"")"),"")</f>
        <v/>
      </c>
      <c r="C468" s="1" t="str">
        <f>IFERROR(__xludf.DUMMYFUNCTION(" IF(ISBLANK(B468), """", QUERY(Volunteer_Import!B468:I468, ""Select C""))"),"")</f>
        <v/>
      </c>
      <c r="D468" s="1" t="str">
        <f>IFERROR(__xludf.DUMMYFUNCTION(" IF(ISBLANK(B468), """", QUERY(Volunteer_Import!B468:I468, ""Select D""))"),"")</f>
        <v/>
      </c>
      <c r="E468" s="1" t="str">
        <f>IFERROR(__xludf.DUMMYFUNCTION(" IF(ISBLANK(B468), """", QUERY(Volunteer_Import!B468:I468, ""Select E""))"),"")</f>
        <v/>
      </c>
      <c r="F468" s="9" t="str">
        <f> IF(ISBLANK(B468), "", COUNTIF(Volunteer_Import!F468, "*Central Berkeley Trader Joe’s*"))</f>
        <v/>
      </c>
      <c r="G468" s="1" t="str">
        <f> IF(ISBLANK(B468), "", COUNTIF(Volunteer_Import!F468, "*North Berkeley Safeway*"))</f>
        <v/>
      </c>
      <c r="H468" s="1" t="str">
        <f> IF(ISBLANK(B468), "", COUNTIF(Volunteer_Import!F468, "*North Berkeley Trader Joe’s*"))</f>
        <v/>
      </c>
      <c r="I468" s="9" t="str">
        <f> IF(ISBLANK(B468), "", COUNTIF(Volunteer_Import!F468, "*South Berkeley Berkeley Bowl*"))</f>
        <v/>
      </c>
      <c r="J468" s="1" t="str">
        <f> IF(ISBLANK(B468), "", COUNTIF(Volunteer_Import!F468, "*South Berkeley/Oakland Safeway*"))</f>
        <v/>
      </c>
      <c r="K468" s="1" t="str">
        <f> IF(ISBLANK(B468), "", COUNTIF(Volunteer_Import!F468, "*Southwest Berkeley Berkeley Bowl*"))</f>
        <v/>
      </c>
      <c r="L468" s="1" t="str">
        <f> IF(ISBLANK(B468), "", COUNTIF(Volunteer_Import!F468, "*Other (open to local stores unlisted above)*"))</f>
        <v/>
      </c>
      <c r="M468" s="19" t="str">
        <f> IF(ISBLANK(B468), "", COUNTIF(Volunteer_Import!G468, "*Monday*"))</f>
        <v/>
      </c>
      <c r="N468" s="19" t="str">
        <f> IF(ISBLANK(B468), "", COUNTIF(Volunteer_Import!G468, "*Tuesday*"))</f>
        <v/>
      </c>
      <c r="O468" s="19" t="str">
        <f> IF(ISBLANK(B468), "", COUNTIF(Volunteer_Import!G468, "*Wednesday*"))</f>
        <v/>
      </c>
      <c r="P468" s="19" t="str">
        <f> IF(ISBLANK(B468), "", COUNTIF(Volunteer_Import!G468, "*Thursday*"))</f>
        <v/>
      </c>
      <c r="Q468" s="19" t="str">
        <f> IF(ISBLANK(B468), "", COUNTIF(Volunteer_Import!G468, "*Friday*"))</f>
        <v/>
      </c>
      <c r="R468" s="19" t="str">
        <f> IF(ISBLANK(B468), "", COUNTIF(Volunteer_Import!G468, "*Saturday*"))</f>
        <v/>
      </c>
      <c r="S468" s="19" t="str">
        <f> IF(ISBLANK(B468), "", COUNTIF(Volunteer_Import!G468, "*Sunday*"))</f>
        <v/>
      </c>
      <c r="T468" s="1" t="str">
        <f> IF(ISBLANK(B468), "", COUNTIF(Volunteer_Import!H468, "*6am - 8am*"))</f>
        <v/>
      </c>
      <c r="U468" s="19" t="str">
        <f> IF(ISBLANK(B468), "", COUNTIF(Volunteer_Import!H468, "*8am - 12pm*"))</f>
        <v/>
      </c>
      <c r="V468" s="19" t="str">
        <f> IF(ISBLANK(B468), "", COUNTIF(Volunteer_Import!H468, "*12pm - 3pm*"))</f>
        <v/>
      </c>
      <c r="W468" s="19" t="str">
        <f> IF(ISBLANK(B468), "", COUNTIF(Volunteer_Import!H468, "*3pm - 6pm*"))</f>
        <v/>
      </c>
      <c r="X468" s="19" t="str">
        <f> IF(ISBLANK(B468), "", COUNTIF(Volunteer_Import!H468, "*6pm - 9pm*"))</f>
        <v/>
      </c>
      <c r="Y468" s="19" t="str">
        <f> IF(ISBLANK(B468), "", COUNTIF(Volunteer_Import!H468, "*9pm - 11pm*"))</f>
        <v/>
      </c>
    </row>
    <row r="469">
      <c r="A469" s="1" t="str">
        <f t="array" ref="A469">IF(ISBLANK(B469), "", concatenate("V", ROW()))</f>
        <v/>
      </c>
      <c r="B469" s="1" t="str">
        <f>IFERROR(__xludf.DUMMYFUNCTION(" QUERY(Volunteer_Import!A469:H469, ""Select B"")"),"")</f>
        <v/>
      </c>
      <c r="C469" s="1" t="str">
        <f>IFERROR(__xludf.DUMMYFUNCTION(" IF(ISBLANK(B469), """", QUERY(Volunteer_Import!B469:I469, ""Select C""))"),"")</f>
        <v/>
      </c>
      <c r="D469" s="1" t="str">
        <f>IFERROR(__xludf.DUMMYFUNCTION(" IF(ISBLANK(B469), """", QUERY(Volunteer_Import!B469:I469, ""Select D""))"),"")</f>
        <v/>
      </c>
      <c r="E469" s="1" t="str">
        <f>IFERROR(__xludf.DUMMYFUNCTION(" IF(ISBLANK(B469), """", QUERY(Volunteer_Import!B469:I469, ""Select E""))"),"")</f>
        <v/>
      </c>
      <c r="F469" s="9" t="str">
        <f> IF(ISBLANK(B469), "", COUNTIF(Volunteer_Import!F469, "*Central Berkeley Trader Joe’s*"))</f>
        <v/>
      </c>
      <c r="G469" s="1" t="str">
        <f> IF(ISBLANK(B469), "", COUNTIF(Volunteer_Import!F469, "*North Berkeley Safeway*"))</f>
        <v/>
      </c>
      <c r="H469" s="1" t="str">
        <f> IF(ISBLANK(B469), "", COUNTIF(Volunteer_Import!F469, "*North Berkeley Trader Joe’s*"))</f>
        <v/>
      </c>
      <c r="I469" s="9" t="str">
        <f> IF(ISBLANK(B469), "", COUNTIF(Volunteer_Import!F469, "*South Berkeley Berkeley Bowl*"))</f>
        <v/>
      </c>
      <c r="J469" s="1" t="str">
        <f> IF(ISBLANK(B469), "", COUNTIF(Volunteer_Import!F469, "*South Berkeley/Oakland Safeway*"))</f>
        <v/>
      </c>
      <c r="K469" s="1" t="str">
        <f> IF(ISBLANK(B469), "", COUNTIF(Volunteer_Import!F469, "*Southwest Berkeley Berkeley Bowl*"))</f>
        <v/>
      </c>
      <c r="L469" s="1" t="str">
        <f> IF(ISBLANK(B469), "", COUNTIF(Volunteer_Import!F469, "*Other (open to local stores unlisted above)*"))</f>
        <v/>
      </c>
      <c r="M469" s="19" t="str">
        <f> IF(ISBLANK(B469), "", COUNTIF(Volunteer_Import!G469, "*Monday*"))</f>
        <v/>
      </c>
      <c r="N469" s="19" t="str">
        <f> IF(ISBLANK(B469), "", COUNTIF(Volunteer_Import!G469, "*Tuesday*"))</f>
        <v/>
      </c>
      <c r="O469" s="19" t="str">
        <f> IF(ISBLANK(B469), "", COUNTIF(Volunteer_Import!G469, "*Wednesday*"))</f>
        <v/>
      </c>
      <c r="P469" s="19" t="str">
        <f> IF(ISBLANK(B469), "", COUNTIF(Volunteer_Import!G469, "*Thursday*"))</f>
        <v/>
      </c>
      <c r="Q469" s="19" t="str">
        <f> IF(ISBLANK(B469), "", COUNTIF(Volunteer_Import!G469, "*Friday*"))</f>
        <v/>
      </c>
      <c r="R469" s="19" t="str">
        <f> IF(ISBLANK(B469), "", COUNTIF(Volunteer_Import!G469, "*Saturday*"))</f>
        <v/>
      </c>
      <c r="S469" s="19" t="str">
        <f> IF(ISBLANK(B469), "", COUNTIF(Volunteer_Import!G469, "*Sunday*"))</f>
        <v/>
      </c>
      <c r="T469" s="1" t="str">
        <f> IF(ISBLANK(B469), "", COUNTIF(Volunteer_Import!H469, "*6am - 8am*"))</f>
        <v/>
      </c>
      <c r="U469" s="19" t="str">
        <f> IF(ISBLANK(B469), "", COUNTIF(Volunteer_Import!H469, "*8am - 12pm*"))</f>
        <v/>
      </c>
      <c r="V469" s="19" t="str">
        <f> IF(ISBLANK(B469), "", COUNTIF(Volunteer_Import!H469, "*12pm - 3pm*"))</f>
        <v/>
      </c>
      <c r="W469" s="19" t="str">
        <f> IF(ISBLANK(B469), "", COUNTIF(Volunteer_Import!H469, "*3pm - 6pm*"))</f>
        <v/>
      </c>
      <c r="X469" s="19" t="str">
        <f> IF(ISBLANK(B469), "", COUNTIF(Volunteer_Import!H469, "*6pm - 9pm*"))</f>
        <v/>
      </c>
      <c r="Y469" s="19" t="str">
        <f> IF(ISBLANK(B469), "", COUNTIF(Volunteer_Import!H469, "*9pm - 11pm*"))</f>
        <v/>
      </c>
    </row>
    <row r="470">
      <c r="A470" s="1" t="str">
        <f t="array" ref="A470">IF(ISBLANK(B470), "", concatenate("V", ROW()))</f>
        <v/>
      </c>
      <c r="B470" s="1" t="str">
        <f>IFERROR(__xludf.DUMMYFUNCTION(" QUERY(Volunteer_Import!A470:H470, ""Select B"")"),"")</f>
        <v/>
      </c>
      <c r="C470" s="1" t="str">
        <f>IFERROR(__xludf.DUMMYFUNCTION(" IF(ISBLANK(B470), """", QUERY(Volunteer_Import!B470:I470, ""Select C""))"),"")</f>
        <v/>
      </c>
      <c r="D470" s="1" t="str">
        <f>IFERROR(__xludf.DUMMYFUNCTION(" IF(ISBLANK(B470), """", QUERY(Volunteer_Import!B470:I470, ""Select D""))"),"")</f>
        <v/>
      </c>
      <c r="E470" s="1" t="str">
        <f>IFERROR(__xludf.DUMMYFUNCTION(" IF(ISBLANK(B470), """", QUERY(Volunteer_Import!B470:I470, ""Select E""))"),"")</f>
        <v/>
      </c>
      <c r="F470" s="9" t="str">
        <f> IF(ISBLANK(B470), "", COUNTIF(Volunteer_Import!F470, "*Central Berkeley Trader Joe’s*"))</f>
        <v/>
      </c>
      <c r="G470" s="1" t="str">
        <f> IF(ISBLANK(B470), "", COUNTIF(Volunteer_Import!F470, "*North Berkeley Safeway*"))</f>
        <v/>
      </c>
      <c r="H470" s="1" t="str">
        <f> IF(ISBLANK(B470), "", COUNTIF(Volunteer_Import!F470, "*North Berkeley Trader Joe’s*"))</f>
        <v/>
      </c>
      <c r="I470" s="9" t="str">
        <f> IF(ISBLANK(B470), "", COUNTIF(Volunteer_Import!F470, "*South Berkeley Berkeley Bowl*"))</f>
        <v/>
      </c>
      <c r="J470" s="1" t="str">
        <f> IF(ISBLANK(B470), "", COUNTIF(Volunteer_Import!F470, "*South Berkeley/Oakland Safeway*"))</f>
        <v/>
      </c>
      <c r="K470" s="1" t="str">
        <f> IF(ISBLANK(B470), "", COUNTIF(Volunteer_Import!F470, "*Southwest Berkeley Berkeley Bowl*"))</f>
        <v/>
      </c>
      <c r="L470" s="1" t="str">
        <f> IF(ISBLANK(B470), "", COUNTIF(Volunteer_Import!F470, "*Other (open to local stores unlisted above)*"))</f>
        <v/>
      </c>
      <c r="M470" s="19" t="str">
        <f> IF(ISBLANK(B470), "", COUNTIF(Volunteer_Import!G470, "*Monday*"))</f>
        <v/>
      </c>
      <c r="N470" s="19" t="str">
        <f> IF(ISBLANK(B470), "", COUNTIF(Volunteer_Import!G470, "*Tuesday*"))</f>
        <v/>
      </c>
      <c r="O470" s="19" t="str">
        <f> IF(ISBLANK(B470), "", COUNTIF(Volunteer_Import!G470, "*Wednesday*"))</f>
        <v/>
      </c>
      <c r="P470" s="19" t="str">
        <f> IF(ISBLANK(B470), "", COUNTIF(Volunteer_Import!G470, "*Thursday*"))</f>
        <v/>
      </c>
      <c r="Q470" s="19" t="str">
        <f> IF(ISBLANK(B470), "", COUNTIF(Volunteer_Import!G470, "*Friday*"))</f>
        <v/>
      </c>
      <c r="R470" s="19" t="str">
        <f> IF(ISBLANK(B470), "", COUNTIF(Volunteer_Import!G470, "*Saturday*"))</f>
        <v/>
      </c>
      <c r="S470" s="19" t="str">
        <f> IF(ISBLANK(B470), "", COUNTIF(Volunteer_Import!G470, "*Sunday*"))</f>
        <v/>
      </c>
      <c r="T470" s="1" t="str">
        <f> IF(ISBLANK(B470), "", COUNTIF(Volunteer_Import!H470, "*6am - 8am*"))</f>
        <v/>
      </c>
      <c r="U470" s="19" t="str">
        <f> IF(ISBLANK(B470), "", COUNTIF(Volunteer_Import!H470, "*8am - 12pm*"))</f>
        <v/>
      </c>
      <c r="V470" s="19" t="str">
        <f> IF(ISBLANK(B470), "", COUNTIF(Volunteer_Import!H470, "*12pm - 3pm*"))</f>
        <v/>
      </c>
      <c r="W470" s="19" t="str">
        <f> IF(ISBLANK(B470), "", COUNTIF(Volunteer_Import!H470, "*3pm - 6pm*"))</f>
        <v/>
      </c>
      <c r="X470" s="19" t="str">
        <f> IF(ISBLANK(B470), "", COUNTIF(Volunteer_Import!H470, "*6pm - 9pm*"))</f>
        <v/>
      </c>
      <c r="Y470" s="19" t="str">
        <f> IF(ISBLANK(B470), "", COUNTIF(Volunteer_Import!H470, "*9pm - 11pm*"))</f>
        <v/>
      </c>
    </row>
    <row r="471">
      <c r="A471" s="1" t="str">
        <f t="array" ref="A471">IF(ISBLANK(B471), "", concatenate("V", ROW()))</f>
        <v/>
      </c>
      <c r="B471" s="1" t="str">
        <f>IFERROR(__xludf.DUMMYFUNCTION(" QUERY(Volunteer_Import!A471:H471, ""Select B"")"),"")</f>
        <v/>
      </c>
      <c r="C471" s="1" t="str">
        <f>IFERROR(__xludf.DUMMYFUNCTION(" IF(ISBLANK(B471), """", QUERY(Volunteer_Import!B471:I471, ""Select C""))"),"")</f>
        <v/>
      </c>
      <c r="D471" s="1" t="str">
        <f>IFERROR(__xludf.DUMMYFUNCTION(" IF(ISBLANK(B471), """", QUERY(Volunteer_Import!B471:I471, ""Select D""))"),"")</f>
        <v/>
      </c>
      <c r="E471" s="1" t="str">
        <f>IFERROR(__xludf.DUMMYFUNCTION(" IF(ISBLANK(B471), """", QUERY(Volunteer_Import!B471:I471, ""Select E""))"),"")</f>
        <v/>
      </c>
      <c r="F471" s="9" t="str">
        <f> IF(ISBLANK(B471), "", COUNTIF(Volunteer_Import!F471, "*Central Berkeley Trader Joe’s*"))</f>
        <v/>
      </c>
      <c r="G471" s="1" t="str">
        <f> IF(ISBLANK(B471), "", COUNTIF(Volunteer_Import!F471, "*North Berkeley Safeway*"))</f>
        <v/>
      </c>
      <c r="H471" s="1" t="str">
        <f> IF(ISBLANK(B471), "", COUNTIF(Volunteer_Import!F471, "*North Berkeley Trader Joe’s*"))</f>
        <v/>
      </c>
      <c r="I471" s="9" t="str">
        <f> IF(ISBLANK(B471), "", COUNTIF(Volunteer_Import!F471, "*South Berkeley Berkeley Bowl*"))</f>
        <v/>
      </c>
      <c r="J471" s="1" t="str">
        <f> IF(ISBLANK(B471), "", COUNTIF(Volunteer_Import!F471, "*South Berkeley/Oakland Safeway*"))</f>
        <v/>
      </c>
      <c r="K471" s="1" t="str">
        <f> IF(ISBLANK(B471), "", COUNTIF(Volunteer_Import!F471, "*Southwest Berkeley Berkeley Bowl*"))</f>
        <v/>
      </c>
      <c r="L471" s="1" t="str">
        <f> IF(ISBLANK(B471), "", COUNTIF(Volunteer_Import!F471, "*Other (open to local stores unlisted above)*"))</f>
        <v/>
      </c>
      <c r="M471" s="19" t="str">
        <f> IF(ISBLANK(B471), "", COUNTIF(Volunteer_Import!G471, "*Monday*"))</f>
        <v/>
      </c>
      <c r="N471" s="19" t="str">
        <f> IF(ISBLANK(B471), "", COUNTIF(Volunteer_Import!G471, "*Tuesday*"))</f>
        <v/>
      </c>
      <c r="O471" s="19" t="str">
        <f> IF(ISBLANK(B471), "", COUNTIF(Volunteer_Import!G471, "*Wednesday*"))</f>
        <v/>
      </c>
      <c r="P471" s="19" t="str">
        <f> IF(ISBLANK(B471), "", COUNTIF(Volunteer_Import!G471, "*Thursday*"))</f>
        <v/>
      </c>
      <c r="Q471" s="19" t="str">
        <f> IF(ISBLANK(B471), "", COUNTIF(Volunteer_Import!G471, "*Friday*"))</f>
        <v/>
      </c>
      <c r="R471" s="19" t="str">
        <f> IF(ISBLANK(B471), "", COUNTIF(Volunteer_Import!G471, "*Saturday*"))</f>
        <v/>
      </c>
      <c r="S471" s="19" t="str">
        <f> IF(ISBLANK(B471), "", COUNTIF(Volunteer_Import!G471, "*Sunday*"))</f>
        <v/>
      </c>
      <c r="T471" s="1" t="str">
        <f> IF(ISBLANK(B471), "", COUNTIF(Volunteer_Import!H471, "*6am - 8am*"))</f>
        <v/>
      </c>
      <c r="U471" s="19" t="str">
        <f> IF(ISBLANK(B471), "", COUNTIF(Volunteer_Import!H471, "*8am - 12pm*"))</f>
        <v/>
      </c>
      <c r="V471" s="19" t="str">
        <f> IF(ISBLANK(B471), "", COUNTIF(Volunteer_Import!H471, "*12pm - 3pm*"))</f>
        <v/>
      </c>
      <c r="W471" s="19" t="str">
        <f> IF(ISBLANK(B471), "", COUNTIF(Volunteer_Import!H471, "*3pm - 6pm*"))</f>
        <v/>
      </c>
      <c r="X471" s="19" t="str">
        <f> IF(ISBLANK(B471), "", COUNTIF(Volunteer_Import!H471, "*6pm - 9pm*"))</f>
        <v/>
      </c>
      <c r="Y471" s="19" t="str">
        <f> IF(ISBLANK(B471), "", COUNTIF(Volunteer_Import!H471, "*9pm - 11pm*"))</f>
        <v/>
      </c>
    </row>
    <row r="472">
      <c r="A472" s="1" t="str">
        <f t="array" ref="A472">IF(ISBLANK(B472), "", concatenate("V", ROW()))</f>
        <v/>
      </c>
      <c r="B472" s="1" t="str">
        <f>IFERROR(__xludf.DUMMYFUNCTION(" QUERY(Volunteer_Import!A472:H472, ""Select B"")"),"")</f>
        <v/>
      </c>
      <c r="C472" s="1" t="str">
        <f>IFERROR(__xludf.DUMMYFUNCTION(" IF(ISBLANK(B472), """", QUERY(Volunteer_Import!B472:I472, ""Select C""))"),"")</f>
        <v/>
      </c>
      <c r="D472" s="1" t="str">
        <f>IFERROR(__xludf.DUMMYFUNCTION(" IF(ISBLANK(B472), """", QUERY(Volunteer_Import!B472:I472, ""Select D""))"),"")</f>
        <v/>
      </c>
      <c r="E472" s="1" t="str">
        <f>IFERROR(__xludf.DUMMYFUNCTION(" IF(ISBLANK(B472), """", QUERY(Volunteer_Import!B472:I472, ""Select E""))"),"")</f>
        <v/>
      </c>
      <c r="F472" s="9" t="str">
        <f> IF(ISBLANK(B472), "", COUNTIF(Volunteer_Import!F472, "*Central Berkeley Trader Joe’s*"))</f>
        <v/>
      </c>
      <c r="G472" s="1" t="str">
        <f> IF(ISBLANK(B472), "", COUNTIF(Volunteer_Import!F472, "*North Berkeley Safeway*"))</f>
        <v/>
      </c>
      <c r="H472" s="1" t="str">
        <f> IF(ISBLANK(B472), "", COUNTIF(Volunteer_Import!F472, "*North Berkeley Trader Joe’s*"))</f>
        <v/>
      </c>
      <c r="I472" s="9" t="str">
        <f> IF(ISBLANK(B472), "", COUNTIF(Volunteer_Import!F472, "*South Berkeley Berkeley Bowl*"))</f>
        <v/>
      </c>
      <c r="J472" s="1" t="str">
        <f> IF(ISBLANK(B472), "", COUNTIF(Volunteer_Import!F472, "*South Berkeley/Oakland Safeway*"))</f>
        <v/>
      </c>
      <c r="K472" s="1" t="str">
        <f> IF(ISBLANK(B472), "", COUNTIF(Volunteer_Import!F472, "*Southwest Berkeley Berkeley Bowl*"))</f>
        <v/>
      </c>
      <c r="L472" s="1" t="str">
        <f> IF(ISBLANK(B472), "", COUNTIF(Volunteer_Import!F472, "*Other (open to local stores unlisted above)*"))</f>
        <v/>
      </c>
      <c r="M472" s="19" t="str">
        <f> IF(ISBLANK(B472), "", COUNTIF(Volunteer_Import!G472, "*Monday*"))</f>
        <v/>
      </c>
      <c r="N472" s="19" t="str">
        <f> IF(ISBLANK(B472), "", COUNTIF(Volunteer_Import!G472, "*Tuesday*"))</f>
        <v/>
      </c>
      <c r="O472" s="19" t="str">
        <f> IF(ISBLANK(B472), "", COUNTIF(Volunteer_Import!G472, "*Wednesday*"))</f>
        <v/>
      </c>
      <c r="P472" s="19" t="str">
        <f> IF(ISBLANK(B472), "", COUNTIF(Volunteer_Import!G472, "*Thursday*"))</f>
        <v/>
      </c>
      <c r="Q472" s="19" t="str">
        <f> IF(ISBLANK(B472), "", COUNTIF(Volunteer_Import!G472, "*Friday*"))</f>
        <v/>
      </c>
      <c r="R472" s="19" t="str">
        <f> IF(ISBLANK(B472), "", COUNTIF(Volunteer_Import!G472, "*Saturday*"))</f>
        <v/>
      </c>
      <c r="S472" s="19" t="str">
        <f> IF(ISBLANK(B472), "", COUNTIF(Volunteer_Import!G472, "*Sunday*"))</f>
        <v/>
      </c>
      <c r="T472" s="1" t="str">
        <f> IF(ISBLANK(B472), "", COUNTIF(Volunteer_Import!H472, "*6am - 8am*"))</f>
        <v/>
      </c>
      <c r="U472" s="19" t="str">
        <f> IF(ISBLANK(B472), "", COUNTIF(Volunteer_Import!H472, "*8am - 12pm*"))</f>
        <v/>
      </c>
      <c r="V472" s="19" t="str">
        <f> IF(ISBLANK(B472), "", COUNTIF(Volunteer_Import!H472, "*12pm - 3pm*"))</f>
        <v/>
      </c>
      <c r="W472" s="19" t="str">
        <f> IF(ISBLANK(B472), "", COUNTIF(Volunteer_Import!H472, "*3pm - 6pm*"))</f>
        <v/>
      </c>
      <c r="X472" s="19" t="str">
        <f> IF(ISBLANK(B472), "", COUNTIF(Volunteer_Import!H472, "*6pm - 9pm*"))</f>
        <v/>
      </c>
      <c r="Y472" s="19" t="str">
        <f> IF(ISBLANK(B472), "", COUNTIF(Volunteer_Import!H472, "*9pm - 11pm*"))</f>
        <v/>
      </c>
    </row>
    <row r="473">
      <c r="A473" s="1" t="str">
        <f t="array" ref="A473">IF(ISBLANK(B473), "", concatenate("V", ROW()))</f>
        <v/>
      </c>
      <c r="B473" s="1" t="str">
        <f>IFERROR(__xludf.DUMMYFUNCTION(" QUERY(Volunteer_Import!A473:H473, ""Select B"")"),"")</f>
        <v/>
      </c>
      <c r="C473" s="1" t="str">
        <f>IFERROR(__xludf.DUMMYFUNCTION(" IF(ISBLANK(B473), """", QUERY(Volunteer_Import!B473:I473, ""Select C""))"),"")</f>
        <v/>
      </c>
      <c r="D473" s="1" t="str">
        <f>IFERROR(__xludf.DUMMYFUNCTION(" IF(ISBLANK(B473), """", QUERY(Volunteer_Import!B473:I473, ""Select D""))"),"")</f>
        <v/>
      </c>
      <c r="E473" s="1" t="str">
        <f>IFERROR(__xludf.DUMMYFUNCTION(" IF(ISBLANK(B473), """", QUERY(Volunteer_Import!B473:I473, ""Select E""))"),"")</f>
        <v/>
      </c>
      <c r="F473" s="9" t="str">
        <f> IF(ISBLANK(B473), "", COUNTIF(Volunteer_Import!F473, "*Central Berkeley Trader Joe’s*"))</f>
        <v/>
      </c>
      <c r="G473" s="1" t="str">
        <f> IF(ISBLANK(B473), "", COUNTIF(Volunteer_Import!F473, "*North Berkeley Safeway*"))</f>
        <v/>
      </c>
      <c r="H473" s="1" t="str">
        <f> IF(ISBLANK(B473), "", COUNTIF(Volunteer_Import!F473, "*North Berkeley Trader Joe’s*"))</f>
        <v/>
      </c>
      <c r="I473" s="9" t="str">
        <f> IF(ISBLANK(B473), "", COUNTIF(Volunteer_Import!F473, "*South Berkeley Berkeley Bowl*"))</f>
        <v/>
      </c>
      <c r="J473" s="1" t="str">
        <f> IF(ISBLANK(B473), "", COUNTIF(Volunteer_Import!F473, "*South Berkeley/Oakland Safeway*"))</f>
        <v/>
      </c>
      <c r="K473" s="1" t="str">
        <f> IF(ISBLANK(B473), "", COUNTIF(Volunteer_Import!F473, "*Southwest Berkeley Berkeley Bowl*"))</f>
        <v/>
      </c>
      <c r="L473" s="1" t="str">
        <f> IF(ISBLANK(B473), "", COUNTIF(Volunteer_Import!F473, "*Other (open to local stores unlisted above)*"))</f>
        <v/>
      </c>
      <c r="M473" s="19" t="str">
        <f> IF(ISBLANK(B473), "", COUNTIF(Volunteer_Import!G473, "*Monday*"))</f>
        <v/>
      </c>
      <c r="N473" s="19" t="str">
        <f> IF(ISBLANK(B473), "", COUNTIF(Volunteer_Import!G473, "*Tuesday*"))</f>
        <v/>
      </c>
      <c r="O473" s="19" t="str">
        <f> IF(ISBLANK(B473), "", COUNTIF(Volunteer_Import!G473, "*Wednesday*"))</f>
        <v/>
      </c>
      <c r="P473" s="19" t="str">
        <f> IF(ISBLANK(B473), "", COUNTIF(Volunteer_Import!G473, "*Thursday*"))</f>
        <v/>
      </c>
      <c r="Q473" s="19" t="str">
        <f> IF(ISBLANK(B473), "", COUNTIF(Volunteer_Import!G473, "*Friday*"))</f>
        <v/>
      </c>
      <c r="R473" s="19" t="str">
        <f> IF(ISBLANK(B473), "", COUNTIF(Volunteer_Import!G473, "*Saturday*"))</f>
        <v/>
      </c>
      <c r="S473" s="19" t="str">
        <f> IF(ISBLANK(B473), "", COUNTIF(Volunteer_Import!G473, "*Sunday*"))</f>
        <v/>
      </c>
      <c r="T473" s="1" t="str">
        <f> IF(ISBLANK(B473), "", COUNTIF(Volunteer_Import!H473, "*6am - 8am*"))</f>
        <v/>
      </c>
      <c r="U473" s="19" t="str">
        <f> IF(ISBLANK(B473), "", COUNTIF(Volunteer_Import!H473, "*8am - 12pm*"))</f>
        <v/>
      </c>
      <c r="V473" s="19" t="str">
        <f> IF(ISBLANK(B473), "", COUNTIF(Volunteer_Import!H473, "*12pm - 3pm*"))</f>
        <v/>
      </c>
      <c r="W473" s="19" t="str">
        <f> IF(ISBLANK(B473), "", COUNTIF(Volunteer_Import!H473, "*3pm - 6pm*"))</f>
        <v/>
      </c>
      <c r="X473" s="19" t="str">
        <f> IF(ISBLANK(B473), "", COUNTIF(Volunteer_Import!H473, "*6pm - 9pm*"))</f>
        <v/>
      </c>
      <c r="Y473" s="19" t="str">
        <f> IF(ISBLANK(B473), "", COUNTIF(Volunteer_Import!H473, "*9pm - 11pm*"))</f>
        <v/>
      </c>
    </row>
    <row r="474">
      <c r="A474" s="1" t="str">
        <f t="array" ref="A474">IF(ISBLANK(B474), "", concatenate("V", ROW()))</f>
        <v/>
      </c>
      <c r="B474" s="1" t="str">
        <f>IFERROR(__xludf.DUMMYFUNCTION(" QUERY(Volunteer_Import!A474:H474, ""Select B"")"),"")</f>
        <v/>
      </c>
      <c r="C474" s="1" t="str">
        <f>IFERROR(__xludf.DUMMYFUNCTION(" IF(ISBLANK(B474), """", QUERY(Volunteer_Import!B474:I474, ""Select C""))"),"")</f>
        <v/>
      </c>
      <c r="D474" s="1" t="str">
        <f>IFERROR(__xludf.DUMMYFUNCTION(" IF(ISBLANK(B474), """", QUERY(Volunteer_Import!B474:I474, ""Select D""))"),"")</f>
        <v/>
      </c>
      <c r="E474" s="1" t="str">
        <f>IFERROR(__xludf.DUMMYFUNCTION(" IF(ISBLANK(B474), """", QUERY(Volunteer_Import!B474:I474, ""Select E""))"),"")</f>
        <v/>
      </c>
      <c r="F474" s="9" t="str">
        <f> IF(ISBLANK(B474), "", COUNTIF(Volunteer_Import!F474, "*Central Berkeley Trader Joe’s*"))</f>
        <v/>
      </c>
      <c r="G474" s="1" t="str">
        <f> IF(ISBLANK(B474), "", COUNTIF(Volunteer_Import!F474, "*North Berkeley Safeway*"))</f>
        <v/>
      </c>
      <c r="H474" s="1" t="str">
        <f> IF(ISBLANK(B474), "", COUNTIF(Volunteer_Import!F474, "*North Berkeley Trader Joe’s*"))</f>
        <v/>
      </c>
      <c r="I474" s="9" t="str">
        <f> IF(ISBLANK(B474), "", COUNTIF(Volunteer_Import!F474, "*South Berkeley Berkeley Bowl*"))</f>
        <v/>
      </c>
      <c r="J474" s="1" t="str">
        <f> IF(ISBLANK(B474), "", COUNTIF(Volunteer_Import!F474, "*South Berkeley/Oakland Safeway*"))</f>
        <v/>
      </c>
      <c r="K474" s="1" t="str">
        <f> IF(ISBLANK(B474), "", COUNTIF(Volunteer_Import!F474, "*Southwest Berkeley Berkeley Bowl*"))</f>
        <v/>
      </c>
      <c r="L474" s="1" t="str">
        <f> IF(ISBLANK(B474), "", COUNTIF(Volunteer_Import!F474, "*Other (open to local stores unlisted above)*"))</f>
        <v/>
      </c>
      <c r="M474" s="19" t="str">
        <f> IF(ISBLANK(B474), "", COUNTIF(Volunteer_Import!G474, "*Monday*"))</f>
        <v/>
      </c>
      <c r="N474" s="19" t="str">
        <f> IF(ISBLANK(B474), "", COUNTIF(Volunteer_Import!G474, "*Tuesday*"))</f>
        <v/>
      </c>
      <c r="O474" s="19" t="str">
        <f> IF(ISBLANK(B474), "", COUNTIF(Volunteer_Import!G474, "*Wednesday*"))</f>
        <v/>
      </c>
      <c r="P474" s="19" t="str">
        <f> IF(ISBLANK(B474), "", COUNTIF(Volunteer_Import!G474, "*Thursday*"))</f>
        <v/>
      </c>
      <c r="Q474" s="19" t="str">
        <f> IF(ISBLANK(B474), "", COUNTIF(Volunteer_Import!G474, "*Friday*"))</f>
        <v/>
      </c>
      <c r="R474" s="19" t="str">
        <f> IF(ISBLANK(B474), "", COUNTIF(Volunteer_Import!G474, "*Saturday*"))</f>
        <v/>
      </c>
      <c r="S474" s="19" t="str">
        <f> IF(ISBLANK(B474), "", COUNTIF(Volunteer_Import!G474, "*Sunday*"))</f>
        <v/>
      </c>
      <c r="T474" s="1" t="str">
        <f> IF(ISBLANK(B474), "", COUNTIF(Volunteer_Import!H474, "*6am - 8am*"))</f>
        <v/>
      </c>
      <c r="U474" s="19" t="str">
        <f> IF(ISBLANK(B474), "", COUNTIF(Volunteer_Import!H474, "*8am - 12pm*"))</f>
        <v/>
      </c>
      <c r="V474" s="19" t="str">
        <f> IF(ISBLANK(B474), "", COUNTIF(Volunteer_Import!H474, "*12pm - 3pm*"))</f>
        <v/>
      </c>
      <c r="W474" s="19" t="str">
        <f> IF(ISBLANK(B474), "", COUNTIF(Volunteer_Import!H474, "*3pm - 6pm*"))</f>
        <v/>
      </c>
      <c r="X474" s="19" t="str">
        <f> IF(ISBLANK(B474), "", COUNTIF(Volunteer_Import!H474, "*6pm - 9pm*"))</f>
        <v/>
      </c>
      <c r="Y474" s="19" t="str">
        <f> IF(ISBLANK(B474), "", COUNTIF(Volunteer_Import!H474, "*9pm - 11pm*"))</f>
        <v/>
      </c>
    </row>
    <row r="475">
      <c r="A475" s="1" t="str">
        <f t="array" ref="A475">IF(ISBLANK(B475), "", concatenate("V", ROW()))</f>
        <v/>
      </c>
      <c r="B475" s="1" t="str">
        <f>IFERROR(__xludf.DUMMYFUNCTION(" QUERY(Volunteer_Import!A475:H475, ""Select B"")"),"")</f>
        <v/>
      </c>
      <c r="C475" s="1" t="str">
        <f>IFERROR(__xludf.DUMMYFUNCTION(" IF(ISBLANK(B475), """", QUERY(Volunteer_Import!B475:I475, ""Select C""))"),"")</f>
        <v/>
      </c>
      <c r="D475" s="1" t="str">
        <f>IFERROR(__xludf.DUMMYFUNCTION(" IF(ISBLANK(B475), """", QUERY(Volunteer_Import!B475:I475, ""Select D""))"),"")</f>
        <v/>
      </c>
      <c r="E475" s="1" t="str">
        <f>IFERROR(__xludf.DUMMYFUNCTION(" IF(ISBLANK(B475), """", QUERY(Volunteer_Import!B475:I475, ""Select E""))"),"")</f>
        <v/>
      </c>
      <c r="F475" s="9" t="str">
        <f> IF(ISBLANK(B475), "", COUNTIF(Volunteer_Import!F475, "*Central Berkeley Trader Joe’s*"))</f>
        <v/>
      </c>
      <c r="G475" s="1" t="str">
        <f> IF(ISBLANK(B475), "", COUNTIF(Volunteer_Import!F475, "*North Berkeley Safeway*"))</f>
        <v/>
      </c>
      <c r="H475" s="1" t="str">
        <f> IF(ISBLANK(B475), "", COUNTIF(Volunteer_Import!F475, "*North Berkeley Trader Joe’s*"))</f>
        <v/>
      </c>
      <c r="I475" s="9" t="str">
        <f> IF(ISBLANK(B475), "", COUNTIF(Volunteer_Import!F475, "*South Berkeley Berkeley Bowl*"))</f>
        <v/>
      </c>
      <c r="J475" s="1" t="str">
        <f> IF(ISBLANK(B475), "", COUNTIF(Volunteer_Import!F475, "*South Berkeley/Oakland Safeway*"))</f>
        <v/>
      </c>
      <c r="K475" s="1" t="str">
        <f> IF(ISBLANK(B475), "", COUNTIF(Volunteer_Import!F475, "*Southwest Berkeley Berkeley Bowl*"))</f>
        <v/>
      </c>
      <c r="L475" s="1" t="str">
        <f> IF(ISBLANK(B475), "", COUNTIF(Volunteer_Import!F475, "*Other (open to local stores unlisted above)*"))</f>
        <v/>
      </c>
      <c r="M475" s="19" t="str">
        <f> IF(ISBLANK(B475), "", COUNTIF(Volunteer_Import!G475, "*Monday*"))</f>
        <v/>
      </c>
      <c r="N475" s="19" t="str">
        <f> IF(ISBLANK(B475), "", COUNTIF(Volunteer_Import!G475, "*Tuesday*"))</f>
        <v/>
      </c>
      <c r="O475" s="19" t="str">
        <f> IF(ISBLANK(B475), "", COUNTIF(Volunteer_Import!G475, "*Wednesday*"))</f>
        <v/>
      </c>
      <c r="P475" s="19" t="str">
        <f> IF(ISBLANK(B475), "", COUNTIF(Volunteer_Import!G475, "*Thursday*"))</f>
        <v/>
      </c>
      <c r="Q475" s="19" t="str">
        <f> IF(ISBLANK(B475), "", COUNTIF(Volunteer_Import!G475, "*Friday*"))</f>
        <v/>
      </c>
      <c r="R475" s="19" t="str">
        <f> IF(ISBLANK(B475), "", COUNTIF(Volunteer_Import!G475, "*Saturday*"))</f>
        <v/>
      </c>
      <c r="S475" s="19" t="str">
        <f> IF(ISBLANK(B475), "", COUNTIF(Volunteer_Import!G475, "*Sunday*"))</f>
        <v/>
      </c>
      <c r="T475" s="1" t="str">
        <f> IF(ISBLANK(B475), "", COUNTIF(Volunteer_Import!H475, "*6am - 8am*"))</f>
        <v/>
      </c>
      <c r="U475" s="19" t="str">
        <f> IF(ISBLANK(B475), "", COUNTIF(Volunteer_Import!H475, "*8am - 12pm*"))</f>
        <v/>
      </c>
      <c r="V475" s="19" t="str">
        <f> IF(ISBLANK(B475), "", COUNTIF(Volunteer_Import!H475, "*12pm - 3pm*"))</f>
        <v/>
      </c>
      <c r="W475" s="19" t="str">
        <f> IF(ISBLANK(B475), "", COUNTIF(Volunteer_Import!H475, "*3pm - 6pm*"))</f>
        <v/>
      </c>
      <c r="X475" s="19" t="str">
        <f> IF(ISBLANK(B475), "", COUNTIF(Volunteer_Import!H475, "*6pm - 9pm*"))</f>
        <v/>
      </c>
      <c r="Y475" s="19" t="str">
        <f> IF(ISBLANK(B475), "", COUNTIF(Volunteer_Import!H475, "*9pm - 11pm*"))</f>
        <v/>
      </c>
    </row>
    <row r="476">
      <c r="A476" s="1" t="str">
        <f t="array" ref="A476">IF(ISBLANK(B476), "", concatenate("V", ROW()))</f>
        <v/>
      </c>
      <c r="B476" s="1" t="str">
        <f>IFERROR(__xludf.DUMMYFUNCTION(" QUERY(Volunteer_Import!A476:H476, ""Select B"")"),"")</f>
        <v/>
      </c>
      <c r="C476" s="1" t="str">
        <f>IFERROR(__xludf.DUMMYFUNCTION(" IF(ISBLANK(B476), """", QUERY(Volunteer_Import!B476:I476, ""Select C""))"),"")</f>
        <v/>
      </c>
      <c r="D476" s="1" t="str">
        <f>IFERROR(__xludf.DUMMYFUNCTION(" IF(ISBLANK(B476), """", QUERY(Volunteer_Import!B476:I476, ""Select D""))"),"")</f>
        <v/>
      </c>
      <c r="E476" s="1" t="str">
        <f>IFERROR(__xludf.DUMMYFUNCTION(" IF(ISBLANK(B476), """", QUERY(Volunteer_Import!B476:I476, ""Select E""))"),"")</f>
        <v/>
      </c>
      <c r="F476" s="9" t="str">
        <f> IF(ISBLANK(B476), "", COUNTIF(Volunteer_Import!F476, "*Central Berkeley Trader Joe’s*"))</f>
        <v/>
      </c>
      <c r="G476" s="1" t="str">
        <f> IF(ISBLANK(B476), "", COUNTIF(Volunteer_Import!F476, "*North Berkeley Safeway*"))</f>
        <v/>
      </c>
      <c r="H476" s="1" t="str">
        <f> IF(ISBLANK(B476), "", COUNTIF(Volunteer_Import!F476, "*North Berkeley Trader Joe’s*"))</f>
        <v/>
      </c>
      <c r="I476" s="9" t="str">
        <f> IF(ISBLANK(B476), "", COUNTIF(Volunteer_Import!F476, "*South Berkeley Berkeley Bowl*"))</f>
        <v/>
      </c>
      <c r="J476" s="1" t="str">
        <f> IF(ISBLANK(B476), "", COUNTIF(Volunteer_Import!F476, "*South Berkeley/Oakland Safeway*"))</f>
        <v/>
      </c>
      <c r="K476" s="1" t="str">
        <f> IF(ISBLANK(B476), "", COUNTIF(Volunteer_Import!F476, "*Southwest Berkeley Berkeley Bowl*"))</f>
        <v/>
      </c>
      <c r="L476" s="1" t="str">
        <f> IF(ISBLANK(B476), "", COUNTIF(Volunteer_Import!F476, "*Other (open to local stores unlisted above)*"))</f>
        <v/>
      </c>
      <c r="M476" s="19" t="str">
        <f> IF(ISBLANK(B476), "", COUNTIF(Volunteer_Import!G476, "*Monday*"))</f>
        <v/>
      </c>
      <c r="N476" s="19" t="str">
        <f> IF(ISBLANK(B476), "", COUNTIF(Volunteer_Import!G476, "*Tuesday*"))</f>
        <v/>
      </c>
      <c r="O476" s="19" t="str">
        <f> IF(ISBLANK(B476), "", COUNTIF(Volunteer_Import!G476, "*Wednesday*"))</f>
        <v/>
      </c>
      <c r="P476" s="19" t="str">
        <f> IF(ISBLANK(B476), "", COUNTIF(Volunteer_Import!G476, "*Thursday*"))</f>
        <v/>
      </c>
      <c r="Q476" s="19" t="str">
        <f> IF(ISBLANK(B476), "", COUNTIF(Volunteer_Import!G476, "*Friday*"))</f>
        <v/>
      </c>
      <c r="R476" s="19" t="str">
        <f> IF(ISBLANK(B476), "", COUNTIF(Volunteer_Import!G476, "*Saturday*"))</f>
        <v/>
      </c>
      <c r="S476" s="19" t="str">
        <f> IF(ISBLANK(B476), "", COUNTIF(Volunteer_Import!G476, "*Sunday*"))</f>
        <v/>
      </c>
      <c r="T476" s="1" t="str">
        <f> IF(ISBLANK(B476), "", COUNTIF(Volunteer_Import!H476, "*6am - 8am*"))</f>
        <v/>
      </c>
      <c r="U476" s="19" t="str">
        <f> IF(ISBLANK(B476), "", COUNTIF(Volunteer_Import!H476, "*8am - 12pm*"))</f>
        <v/>
      </c>
      <c r="V476" s="19" t="str">
        <f> IF(ISBLANK(B476), "", COUNTIF(Volunteer_Import!H476, "*12pm - 3pm*"))</f>
        <v/>
      </c>
      <c r="W476" s="19" t="str">
        <f> IF(ISBLANK(B476), "", COUNTIF(Volunteer_Import!H476, "*3pm - 6pm*"))</f>
        <v/>
      </c>
      <c r="X476" s="19" t="str">
        <f> IF(ISBLANK(B476), "", COUNTIF(Volunteer_Import!H476, "*6pm - 9pm*"))</f>
        <v/>
      </c>
      <c r="Y476" s="19" t="str">
        <f> IF(ISBLANK(B476), "", COUNTIF(Volunteer_Import!H476, "*9pm - 11pm*"))</f>
        <v/>
      </c>
    </row>
    <row r="477">
      <c r="A477" s="1" t="str">
        <f t="array" ref="A477">IF(ISBLANK(B477), "", concatenate("V", ROW()))</f>
        <v/>
      </c>
      <c r="B477" s="1" t="str">
        <f>IFERROR(__xludf.DUMMYFUNCTION(" QUERY(Volunteer_Import!A477:H477, ""Select B"")"),"")</f>
        <v/>
      </c>
      <c r="C477" s="1" t="str">
        <f>IFERROR(__xludf.DUMMYFUNCTION(" IF(ISBLANK(B477), """", QUERY(Volunteer_Import!B477:I477, ""Select C""))"),"")</f>
        <v/>
      </c>
      <c r="D477" s="1" t="str">
        <f>IFERROR(__xludf.DUMMYFUNCTION(" IF(ISBLANK(B477), """", QUERY(Volunteer_Import!B477:I477, ""Select D""))"),"")</f>
        <v/>
      </c>
      <c r="E477" s="1" t="str">
        <f>IFERROR(__xludf.DUMMYFUNCTION(" IF(ISBLANK(B477), """", QUERY(Volunteer_Import!B477:I477, ""Select E""))"),"")</f>
        <v/>
      </c>
      <c r="F477" s="9" t="str">
        <f> IF(ISBLANK(B477), "", COUNTIF(Volunteer_Import!F477, "*Central Berkeley Trader Joe’s*"))</f>
        <v/>
      </c>
      <c r="G477" s="1" t="str">
        <f> IF(ISBLANK(B477), "", COUNTIF(Volunteer_Import!F477, "*North Berkeley Safeway*"))</f>
        <v/>
      </c>
      <c r="H477" s="1" t="str">
        <f> IF(ISBLANK(B477), "", COUNTIF(Volunteer_Import!F477, "*North Berkeley Trader Joe’s*"))</f>
        <v/>
      </c>
      <c r="I477" s="9" t="str">
        <f> IF(ISBLANK(B477), "", COUNTIF(Volunteer_Import!F477, "*South Berkeley Berkeley Bowl*"))</f>
        <v/>
      </c>
      <c r="J477" s="1" t="str">
        <f> IF(ISBLANK(B477), "", COUNTIF(Volunteer_Import!F477, "*South Berkeley/Oakland Safeway*"))</f>
        <v/>
      </c>
      <c r="K477" s="1" t="str">
        <f> IF(ISBLANK(B477), "", COUNTIF(Volunteer_Import!F477, "*Southwest Berkeley Berkeley Bowl*"))</f>
        <v/>
      </c>
      <c r="L477" s="1" t="str">
        <f> IF(ISBLANK(B477), "", COUNTIF(Volunteer_Import!F477, "*Other (open to local stores unlisted above)*"))</f>
        <v/>
      </c>
      <c r="M477" s="19" t="str">
        <f> IF(ISBLANK(B477), "", COUNTIF(Volunteer_Import!G477, "*Monday*"))</f>
        <v/>
      </c>
      <c r="N477" s="19" t="str">
        <f> IF(ISBLANK(B477), "", COUNTIF(Volunteer_Import!G477, "*Tuesday*"))</f>
        <v/>
      </c>
      <c r="O477" s="19" t="str">
        <f> IF(ISBLANK(B477), "", COUNTIF(Volunteer_Import!G477, "*Wednesday*"))</f>
        <v/>
      </c>
      <c r="P477" s="19" t="str">
        <f> IF(ISBLANK(B477), "", COUNTIF(Volunteer_Import!G477, "*Thursday*"))</f>
        <v/>
      </c>
      <c r="Q477" s="19" t="str">
        <f> IF(ISBLANK(B477), "", COUNTIF(Volunteer_Import!G477, "*Friday*"))</f>
        <v/>
      </c>
      <c r="R477" s="19" t="str">
        <f> IF(ISBLANK(B477), "", COUNTIF(Volunteer_Import!G477, "*Saturday*"))</f>
        <v/>
      </c>
      <c r="S477" s="19" t="str">
        <f> IF(ISBLANK(B477), "", COUNTIF(Volunteer_Import!G477, "*Sunday*"))</f>
        <v/>
      </c>
      <c r="T477" s="1" t="str">
        <f> IF(ISBLANK(B477), "", COUNTIF(Volunteer_Import!H477, "*6am - 8am*"))</f>
        <v/>
      </c>
      <c r="U477" s="19" t="str">
        <f> IF(ISBLANK(B477), "", COUNTIF(Volunteer_Import!H477, "*8am - 12pm*"))</f>
        <v/>
      </c>
      <c r="V477" s="19" t="str">
        <f> IF(ISBLANK(B477), "", COUNTIF(Volunteer_Import!H477, "*12pm - 3pm*"))</f>
        <v/>
      </c>
      <c r="W477" s="19" t="str">
        <f> IF(ISBLANK(B477), "", COUNTIF(Volunteer_Import!H477, "*3pm - 6pm*"))</f>
        <v/>
      </c>
      <c r="X477" s="19" t="str">
        <f> IF(ISBLANK(B477), "", COUNTIF(Volunteer_Import!H477, "*6pm - 9pm*"))</f>
        <v/>
      </c>
      <c r="Y477" s="19" t="str">
        <f> IF(ISBLANK(B477), "", COUNTIF(Volunteer_Import!H477, "*9pm - 11pm*"))</f>
        <v/>
      </c>
    </row>
    <row r="478">
      <c r="A478" s="1" t="str">
        <f t="array" ref="A478">IF(ISBLANK(B478), "", concatenate("V", ROW()))</f>
        <v/>
      </c>
      <c r="B478" s="1" t="str">
        <f>IFERROR(__xludf.DUMMYFUNCTION(" QUERY(Volunteer_Import!A478:H478, ""Select B"")"),"")</f>
        <v/>
      </c>
      <c r="C478" s="1" t="str">
        <f>IFERROR(__xludf.DUMMYFUNCTION(" IF(ISBLANK(B478), """", QUERY(Volunteer_Import!B478:I478, ""Select C""))"),"")</f>
        <v/>
      </c>
      <c r="D478" s="1" t="str">
        <f>IFERROR(__xludf.DUMMYFUNCTION(" IF(ISBLANK(B478), """", QUERY(Volunteer_Import!B478:I478, ""Select D""))"),"")</f>
        <v/>
      </c>
      <c r="E478" s="1" t="str">
        <f>IFERROR(__xludf.DUMMYFUNCTION(" IF(ISBLANK(B478), """", QUERY(Volunteer_Import!B478:I478, ""Select E""))"),"")</f>
        <v/>
      </c>
      <c r="F478" s="9" t="str">
        <f> IF(ISBLANK(B478), "", COUNTIF(Volunteer_Import!F478, "*Central Berkeley Trader Joe’s*"))</f>
        <v/>
      </c>
      <c r="G478" s="1" t="str">
        <f> IF(ISBLANK(B478), "", COUNTIF(Volunteer_Import!F478, "*North Berkeley Safeway*"))</f>
        <v/>
      </c>
      <c r="H478" s="1" t="str">
        <f> IF(ISBLANK(B478), "", COUNTIF(Volunteer_Import!F478, "*North Berkeley Trader Joe’s*"))</f>
        <v/>
      </c>
      <c r="I478" s="9" t="str">
        <f> IF(ISBLANK(B478), "", COUNTIF(Volunteer_Import!F478, "*South Berkeley Berkeley Bowl*"))</f>
        <v/>
      </c>
      <c r="J478" s="1" t="str">
        <f> IF(ISBLANK(B478), "", COUNTIF(Volunteer_Import!F478, "*South Berkeley/Oakland Safeway*"))</f>
        <v/>
      </c>
      <c r="K478" s="1" t="str">
        <f> IF(ISBLANK(B478), "", COUNTIF(Volunteer_Import!F478, "*Southwest Berkeley Berkeley Bowl*"))</f>
        <v/>
      </c>
      <c r="L478" s="1" t="str">
        <f> IF(ISBLANK(B478), "", COUNTIF(Volunteer_Import!F478, "*Other (open to local stores unlisted above)*"))</f>
        <v/>
      </c>
      <c r="M478" s="19" t="str">
        <f> IF(ISBLANK(B478), "", COUNTIF(Volunteer_Import!G478, "*Monday*"))</f>
        <v/>
      </c>
      <c r="N478" s="19" t="str">
        <f> IF(ISBLANK(B478), "", COUNTIF(Volunteer_Import!G478, "*Tuesday*"))</f>
        <v/>
      </c>
      <c r="O478" s="19" t="str">
        <f> IF(ISBLANK(B478), "", COUNTIF(Volunteer_Import!G478, "*Wednesday*"))</f>
        <v/>
      </c>
      <c r="P478" s="19" t="str">
        <f> IF(ISBLANK(B478), "", COUNTIF(Volunteer_Import!G478, "*Thursday*"))</f>
        <v/>
      </c>
      <c r="Q478" s="19" t="str">
        <f> IF(ISBLANK(B478), "", COUNTIF(Volunteer_Import!G478, "*Friday*"))</f>
        <v/>
      </c>
      <c r="R478" s="19" t="str">
        <f> IF(ISBLANK(B478), "", COUNTIF(Volunteer_Import!G478, "*Saturday*"))</f>
        <v/>
      </c>
      <c r="S478" s="19" t="str">
        <f> IF(ISBLANK(B478), "", COUNTIF(Volunteer_Import!G478, "*Sunday*"))</f>
        <v/>
      </c>
      <c r="T478" s="1" t="str">
        <f> IF(ISBLANK(B478), "", COUNTIF(Volunteer_Import!H478, "*6am - 8am*"))</f>
        <v/>
      </c>
      <c r="U478" s="19" t="str">
        <f> IF(ISBLANK(B478), "", COUNTIF(Volunteer_Import!H478, "*8am - 12pm*"))</f>
        <v/>
      </c>
      <c r="V478" s="19" t="str">
        <f> IF(ISBLANK(B478), "", COUNTIF(Volunteer_Import!H478, "*12pm - 3pm*"))</f>
        <v/>
      </c>
      <c r="W478" s="19" t="str">
        <f> IF(ISBLANK(B478), "", COUNTIF(Volunteer_Import!H478, "*3pm - 6pm*"))</f>
        <v/>
      </c>
      <c r="X478" s="19" t="str">
        <f> IF(ISBLANK(B478), "", COUNTIF(Volunteer_Import!H478, "*6pm - 9pm*"))</f>
        <v/>
      </c>
      <c r="Y478" s="19" t="str">
        <f> IF(ISBLANK(B478), "", COUNTIF(Volunteer_Import!H478, "*9pm - 11pm*"))</f>
        <v/>
      </c>
    </row>
    <row r="479">
      <c r="A479" s="1" t="str">
        <f t="array" ref="A479">IF(ISBLANK(B479), "", concatenate("V", ROW()))</f>
        <v/>
      </c>
      <c r="B479" s="1" t="str">
        <f>IFERROR(__xludf.DUMMYFUNCTION(" QUERY(Volunteer_Import!A479:H479, ""Select B"")"),"")</f>
        <v/>
      </c>
      <c r="C479" s="1" t="str">
        <f>IFERROR(__xludf.DUMMYFUNCTION(" IF(ISBLANK(B479), """", QUERY(Volunteer_Import!B479:I479, ""Select C""))"),"")</f>
        <v/>
      </c>
      <c r="D479" s="1" t="str">
        <f>IFERROR(__xludf.DUMMYFUNCTION(" IF(ISBLANK(B479), """", QUERY(Volunteer_Import!B479:I479, ""Select D""))"),"")</f>
        <v/>
      </c>
      <c r="E479" s="1" t="str">
        <f>IFERROR(__xludf.DUMMYFUNCTION(" IF(ISBLANK(B479), """", QUERY(Volunteer_Import!B479:I479, ""Select E""))"),"")</f>
        <v/>
      </c>
      <c r="F479" s="9" t="str">
        <f> IF(ISBLANK(B479), "", COUNTIF(Volunteer_Import!F479, "*Central Berkeley Trader Joe’s*"))</f>
        <v/>
      </c>
      <c r="G479" s="1" t="str">
        <f> IF(ISBLANK(B479), "", COUNTIF(Volunteer_Import!F479, "*North Berkeley Safeway*"))</f>
        <v/>
      </c>
      <c r="H479" s="1" t="str">
        <f> IF(ISBLANK(B479), "", COUNTIF(Volunteer_Import!F479, "*North Berkeley Trader Joe’s*"))</f>
        <v/>
      </c>
      <c r="I479" s="9" t="str">
        <f> IF(ISBLANK(B479), "", COUNTIF(Volunteer_Import!F479, "*South Berkeley Berkeley Bowl*"))</f>
        <v/>
      </c>
      <c r="J479" s="1" t="str">
        <f> IF(ISBLANK(B479), "", COUNTIF(Volunteer_Import!F479, "*South Berkeley/Oakland Safeway*"))</f>
        <v/>
      </c>
      <c r="K479" s="1" t="str">
        <f> IF(ISBLANK(B479), "", COUNTIF(Volunteer_Import!F479, "*Southwest Berkeley Berkeley Bowl*"))</f>
        <v/>
      </c>
      <c r="L479" s="1" t="str">
        <f> IF(ISBLANK(B479), "", COUNTIF(Volunteer_Import!F479, "*Other (open to local stores unlisted above)*"))</f>
        <v/>
      </c>
      <c r="M479" s="19" t="str">
        <f> IF(ISBLANK(B479), "", COUNTIF(Volunteer_Import!G479, "*Monday*"))</f>
        <v/>
      </c>
      <c r="N479" s="19" t="str">
        <f> IF(ISBLANK(B479), "", COUNTIF(Volunteer_Import!G479, "*Tuesday*"))</f>
        <v/>
      </c>
      <c r="O479" s="19" t="str">
        <f> IF(ISBLANK(B479), "", COUNTIF(Volunteer_Import!G479, "*Wednesday*"))</f>
        <v/>
      </c>
      <c r="P479" s="19" t="str">
        <f> IF(ISBLANK(B479), "", COUNTIF(Volunteer_Import!G479, "*Thursday*"))</f>
        <v/>
      </c>
      <c r="Q479" s="19" t="str">
        <f> IF(ISBLANK(B479), "", COUNTIF(Volunteer_Import!G479, "*Friday*"))</f>
        <v/>
      </c>
      <c r="R479" s="19" t="str">
        <f> IF(ISBLANK(B479), "", COUNTIF(Volunteer_Import!G479, "*Saturday*"))</f>
        <v/>
      </c>
      <c r="S479" s="19" t="str">
        <f> IF(ISBLANK(B479), "", COUNTIF(Volunteer_Import!G479, "*Sunday*"))</f>
        <v/>
      </c>
      <c r="T479" s="1" t="str">
        <f> IF(ISBLANK(B479), "", COUNTIF(Volunteer_Import!H479, "*6am - 8am*"))</f>
        <v/>
      </c>
      <c r="U479" s="19" t="str">
        <f> IF(ISBLANK(B479), "", COUNTIF(Volunteer_Import!H479, "*8am - 12pm*"))</f>
        <v/>
      </c>
      <c r="V479" s="19" t="str">
        <f> IF(ISBLANK(B479), "", COUNTIF(Volunteer_Import!H479, "*12pm - 3pm*"))</f>
        <v/>
      </c>
      <c r="W479" s="19" t="str">
        <f> IF(ISBLANK(B479), "", COUNTIF(Volunteer_Import!H479, "*3pm - 6pm*"))</f>
        <v/>
      </c>
      <c r="X479" s="19" t="str">
        <f> IF(ISBLANK(B479), "", COUNTIF(Volunteer_Import!H479, "*6pm - 9pm*"))</f>
        <v/>
      </c>
      <c r="Y479" s="19" t="str">
        <f> IF(ISBLANK(B479), "", COUNTIF(Volunteer_Import!H479, "*9pm - 11pm*"))</f>
        <v/>
      </c>
    </row>
    <row r="480">
      <c r="A480" s="1" t="str">
        <f t="array" ref="A480">IF(ISBLANK(B480), "", concatenate("V", ROW()))</f>
        <v/>
      </c>
      <c r="B480" s="1" t="str">
        <f>IFERROR(__xludf.DUMMYFUNCTION(" QUERY(Volunteer_Import!A480:H480, ""Select B"")"),"")</f>
        <v/>
      </c>
      <c r="C480" s="1" t="str">
        <f>IFERROR(__xludf.DUMMYFUNCTION(" IF(ISBLANK(B480), """", QUERY(Volunteer_Import!B480:I480, ""Select C""))"),"")</f>
        <v/>
      </c>
      <c r="D480" s="1" t="str">
        <f>IFERROR(__xludf.DUMMYFUNCTION(" IF(ISBLANK(B480), """", QUERY(Volunteer_Import!B480:I480, ""Select D""))"),"")</f>
        <v/>
      </c>
      <c r="E480" s="1" t="str">
        <f>IFERROR(__xludf.DUMMYFUNCTION(" IF(ISBLANK(B480), """", QUERY(Volunteer_Import!B480:I480, ""Select E""))"),"")</f>
        <v/>
      </c>
      <c r="F480" s="9" t="str">
        <f> IF(ISBLANK(B480), "", COUNTIF(Volunteer_Import!F480, "*Central Berkeley Trader Joe’s*"))</f>
        <v/>
      </c>
      <c r="G480" s="1" t="str">
        <f> IF(ISBLANK(B480), "", COUNTIF(Volunteer_Import!F480, "*North Berkeley Safeway*"))</f>
        <v/>
      </c>
      <c r="H480" s="1" t="str">
        <f> IF(ISBLANK(B480), "", COUNTIF(Volunteer_Import!F480, "*North Berkeley Trader Joe’s*"))</f>
        <v/>
      </c>
      <c r="I480" s="9" t="str">
        <f> IF(ISBLANK(B480), "", COUNTIF(Volunteer_Import!F480, "*South Berkeley Berkeley Bowl*"))</f>
        <v/>
      </c>
      <c r="J480" s="1" t="str">
        <f> IF(ISBLANK(B480), "", COUNTIF(Volunteer_Import!F480, "*South Berkeley/Oakland Safeway*"))</f>
        <v/>
      </c>
      <c r="K480" s="1" t="str">
        <f> IF(ISBLANK(B480), "", COUNTIF(Volunteer_Import!F480, "*Southwest Berkeley Berkeley Bowl*"))</f>
        <v/>
      </c>
      <c r="L480" s="1" t="str">
        <f> IF(ISBLANK(B480), "", COUNTIF(Volunteer_Import!F480, "*Other (open to local stores unlisted above)*"))</f>
        <v/>
      </c>
      <c r="M480" s="19" t="str">
        <f> IF(ISBLANK(B480), "", COUNTIF(Volunteer_Import!G480, "*Monday*"))</f>
        <v/>
      </c>
      <c r="N480" s="19" t="str">
        <f> IF(ISBLANK(B480), "", COUNTIF(Volunteer_Import!G480, "*Tuesday*"))</f>
        <v/>
      </c>
      <c r="O480" s="19" t="str">
        <f> IF(ISBLANK(B480), "", COUNTIF(Volunteer_Import!G480, "*Wednesday*"))</f>
        <v/>
      </c>
      <c r="P480" s="19" t="str">
        <f> IF(ISBLANK(B480), "", COUNTIF(Volunteer_Import!G480, "*Thursday*"))</f>
        <v/>
      </c>
      <c r="Q480" s="19" t="str">
        <f> IF(ISBLANK(B480), "", COUNTIF(Volunteer_Import!G480, "*Friday*"))</f>
        <v/>
      </c>
      <c r="R480" s="19" t="str">
        <f> IF(ISBLANK(B480), "", COUNTIF(Volunteer_Import!G480, "*Saturday*"))</f>
        <v/>
      </c>
      <c r="S480" s="19" t="str">
        <f> IF(ISBLANK(B480), "", COUNTIF(Volunteer_Import!G480, "*Sunday*"))</f>
        <v/>
      </c>
      <c r="T480" s="1" t="str">
        <f> IF(ISBLANK(B480), "", COUNTIF(Volunteer_Import!H480, "*6am - 8am*"))</f>
        <v/>
      </c>
      <c r="U480" s="19" t="str">
        <f> IF(ISBLANK(B480), "", COUNTIF(Volunteer_Import!H480, "*8am - 12pm*"))</f>
        <v/>
      </c>
      <c r="V480" s="19" t="str">
        <f> IF(ISBLANK(B480), "", COUNTIF(Volunteer_Import!H480, "*12pm - 3pm*"))</f>
        <v/>
      </c>
      <c r="W480" s="19" t="str">
        <f> IF(ISBLANK(B480), "", COUNTIF(Volunteer_Import!H480, "*3pm - 6pm*"))</f>
        <v/>
      </c>
      <c r="X480" s="19" t="str">
        <f> IF(ISBLANK(B480), "", COUNTIF(Volunteer_Import!H480, "*6pm - 9pm*"))</f>
        <v/>
      </c>
      <c r="Y480" s="19" t="str">
        <f> IF(ISBLANK(B480), "", COUNTIF(Volunteer_Import!H480, "*9pm - 11pm*"))</f>
        <v/>
      </c>
    </row>
    <row r="481">
      <c r="A481" s="1" t="str">
        <f t="array" ref="A481">IF(ISBLANK(B481), "", concatenate("V", ROW()))</f>
        <v/>
      </c>
      <c r="B481" s="1" t="str">
        <f>IFERROR(__xludf.DUMMYFUNCTION(" QUERY(Volunteer_Import!A481:H481, ""Select B"")"),"")</f>
        <v/>
      </c>
      <c r="C481" s="1" t="str">
        <f>IFERROR(__xludf.DUMMYFUNCTION(" IF(ISBLANK(B481), """", QUERY(Volunteer_Import!B481:I481, ""Select C""))"),"")</f>
        <v/>
      </c>
      <c r="D481" s="1" t="str">
        <f>IFERROR(__xludf.DUMMYFUNCTION(" IF(ISBLANK(B481), """", QUERY(Volunteer_Import!B481:I481, ""Select D""))"),"")</f>
        <v/>
      </c>
      <c r="E481" s="1" t="str">
        <f>IFERROR(__xludf.DUMMYFUNCTION(" IF(ISBLANK(B481), """", QUERY(Volunteer_Import!B481:I481, ""Select E""))"),"")</f>
        <v/>
      </c>
      <c r="F481" s="9" t="str">
        <f> IF(ISBLANK(B481), "", COUNTIF(Volunteer_Import!F481, "*Central Berkeley Trader Joe’s*"))</f>
        <v/>
      </c>
      <c r="G481" s="1" t="str">
        <f> IF(ISBLANK(B481), "", COUNTIF(Volunteer_Import!F481, "*North Berkeley Safeway*"))</f>
        <v/>
      </c>
      <c r="H481" s="1" t="str">
        <f> IF(ISBLANK(B481), "", COUNTIF(Volunteer_Import!F481, "*North Berkeley Trader Joe’s*"))</f>
        <v/>
      </c>
      <c r="I481" s="9" t="str">
        <f> IF(ISBLANK(B481), "", COUNTIF(Volunteer_Import!F481, "*South Berkeley Berkeley Bowl*"))</f>
        <v/>
      </c>
      <c r="J481" s="1" t="str">
        <f> IF(ISBLANK(B481), "", COUNTIF(Volunteer_Import!F481, "*South Berkeley/Oakland Safeway*"))</f>
        <v/>
      </c>
      <c r="K481" s="1" t="str">
        <f> IF(ISBLANK(B481), "", COUNTIF(Volunteer_Import!F481, "*Southwest Berkeley Berkeley Bowl*"))</f>
        <v/>
      </c>
      <c r="L481" s="1" t="str">
        <f> IF(ISBLANK(B481), "", COUNTIF(Volunteer_Import!F481, "*Other (open to local stores unlisted above)*"))</f>
        <v/>
      </c>
      <c r="M481" s="19" t="str">
        <f> IF(ISBLANK(B481), "", COUNTIF(Volunteer_Import!G481, "*Monday*"))</f>
        <v/>
      </c>
      <c r="N481" s="19" t="str">
        <f> IF(ISBLANK(B481), "", COUNTIF(Volunteer_Import!G481, "*Tuesday*"))</f>
        <v/>
      </c>
      <c r="O481" s="19" t="str">
        <f> IF(ISBLANK(B481), "", COUNTIF(Volunteer_Import!G481, "*Wednesday*"))</f>
        <v/>
      </c>
      <c r="P481" s="19" t="str">
        <f> IF(ISBLANK(B481), "", COUNTIF(Volunteer_Import!G481, "*Thursday*"))</f>
        <v/>
      </c>
      <c r="Q481" s="19" t="str">
        <f> IF(ISBLANK(B481), "", COUNTIF(Volunteer_Import!G481, "*Friday*"))</f>
        <v/>
      </c>
      <c r="R481" s="19" t="str">
        <f> IF(ISBLANK(B481), "", COUNTIF(Volunteer_Import!G481, "*Saturday*"))</f>
        <v/>
      </c>
      <c r="S481" s="19" t="str">
        <f> IF(ISBLANK(B481), "", COUNTIF(Volunteer_Import!G481, "*Sunday*"))</f>
        <v/>
      </c>
      <c r="T481" s="1" t="str">
        <f> IF(ISBLANK(B481), "", COUNTIF(Volunteer_Import!H481, "*6am - 8am*"))</f>
        <v/>
      </c>
      <c r="U481" s="19" t="str">
        <f> IF(ISBLANK(B481), "", COUNTIF(Volunteer_Import!H481, "*8am - 12pm*"))</f>
        <v/>
      </c>
      <c r="V481" s="19" t="str">
        <f> IF(ISBLANK(B481), "", COUNTIF(Volunteer_Import!H481, "*12pm - 3pm*"))</f>
        <v/>
      </c>
      <c r="W481" s="19" t="str">
        <f> IF(ISBLANK(B481), "", COUNTIF(Volunteer_Import!H481, "*3pm - 6pm*"))</f>
        <v/>
      </c>
      <c r="X481" s="19" t="str">
        <f> IF(ISBLANK(B481), "", COUNTIF(Volunteer_Import!H481, "*6pm - 9pm*"))</f>
        <v/>
      </c>
      <c r="Y481" s="19" t="str">
        <f> IF(ISBLANK(B481), "", COUNTIF(Volunteer_Import!H481, "*9pm - 11pm*"))</f>
        <v/>
      </c>
    </row>
    <row r="482">
      <c r="A482" s="1" t="str">
        <f t="array" ref="A482">IF(ISBLANK(B482), "", concatenate("V", ROW()))</f>
        <v/>
      </c>
      <c r="B482" s="1" t="str">
        <f>IFERROR(__xludf.DUMMYFUNCTION(" QUERY(Volunteer_Import!A482:H482, ""Select B"")"),"")</f>
        <v/>
      </c>
      <c r="C482" s="1" t="str">
        <f>IFERROR(__xludf.DUMMYFUNCTION(" IF(ISBLANK(B482), """", QUERY(Volunteer_Import!B482:I482, ""Select C""))"),"")</f>
        <v/>
      </c>
      <c r="D482" s="1" t="str">
        <f>IFERROR(__xludf.DUMMYFUNCTION(" IF(ISBLANK(B482), """", QUERY(Volunteer_Import!B482:I482, ""Select D""))"),"")</f>
        <v/>
      </c>
      <c r="E482" s="1" t="str">
        <f>IFERROR(__xludf.DUMMYFUNCTION(" IF(ISBLANK(B482), """", QUERY(Volunteer_Import!B482:I482, ""Select E""))"),"")</f>
        <v/>
      </c>
      <c r="F482" s="9" t="str">
        <f> IF(ISBLANK(B482), "", COUNTIF(Volunteer_Import!F482, "*Central Berkeley Trader Joe’s*"))</f>
        <v/>
      </c>
      <c r="G482" s="1" t="str">
        <f> IF(ISBLANK(B482), "", COUNTIF(Volunteer_Import!F482, "*North Berkeley Safeway*"))</f>
        <v/>
      </c>
      <c r="H482" s="1" t="str">
        <f> IF(ISBLANK(B482), "", COUNTIF(Volunteer_Import!F482, "*North Berkeley Trader Joe’s*"))</f>
        <v/>
      </c>
      <c r="I482" s="9" t="str">
        <f> IF(ISBLANK(B482), "", COUNTIF(Volunteer_Import!F482, "*South Berkeley Berkeley Bowl*"))</f>
        <v/>
      </c>
      <c r="J482" s="1" t="str">
        <f> IF(ISBLANK(B482), "", COUNTIF(Volunteer_Import!F482, "*South Berkeley/Oakland Safeway*"))</f>
        <v/>
      </c>
      <c r="K482" s="1" t="str">
        <f> IF(ISBLANK(B482), "", COUNTIF(Volunteer_Import!F482, "*Southwest Berkeley Berkeley Bowl*"))</f>
        <v/>
      </c>
      <c r="L482" s="1" t="str">
        <f> IF(ISBLANK(B482), "", COUNTIF(Volunteer_Import!F482, "*Other (open to local stores unlisted above)*"))</f>
        <v/>
      </c>
      <c r="M482" s="19" t="str">
        <f> IF(ISBLANK(B482), "", COUNTIF(Volunteer_Import!G482, "*Monday*"))</f>
        <v/>
      </c>
      <c r="N482" s="19" t="str">
        <f> IF(ISBLANK(B482), "", COUNTIF(Volunteer_Import!G482, "*Tuesday*"))</f>
        <v/>
      </c>
      <c r="O482" s="19" t="str">
        <f> IF(ISBLANK(B482), "", COUNTIF(Volunteer_Import!G482, "*Wednesday*"))</f>
        <v/>
      </c>
      <c r="P482" s="19" t="str">
        <f> IF(ISBLANK(B482), "", COUNTIF(Volunteer_Import!G482, "*Thursday*"))</f>
        <v/>
      </c>
      <c r="Q482" s="19" t="str">
        <f> IF(ISBLANK(B482), "", COUNTIF(Volunteer_Import!G482, "*Friday*"))</f>
        <v/>
      </c>
      <c r="R482" s="19" t="str">
        <f> IF(ISBLANK(B482), "", COUNTIF(Volunteer_Import!G482, "*Saturday*"))</f>
        <v/>
      </c>
      <c r="S482" s="19" t="str">
        <f> IF(ISBLANK(B482), "", COUNTIF(Volunteer_Import!G482, "*Sunday*"))</f>
        <v/>
      </c>
      <c r="T482" s="1" t="str">
        <f> IF(ISBLANK(B482), "", COUNTIF(Volunteer_Import!H482, "*6am - 8am*"))</f>
        <v/>
      </c>
      <c r="U482" s="19" t="str">
        <f> IF(ISBLANK(B482), "", COUNTIF(Volunteer_Import!H482, "*8am - 12pm*"))</f>
        <v/>
      </c>
      <c r="V482" s="19" t="str">
        <f> IF(ISBLANK(B482), "", COUNTIF(Volunteer_Import!H482, "*12pm - 3pm*"))</f>
        <v/>
      </c>
      <c r="W482" s="19" t="str">
        <f> IF(ISBLANK(B482), "", COUNTIF(Volunteer_Import!H482, "*3pm - 6pm*"))</f>
        <v/>
      </c>
      <c r="X482" s="19" t="str">
        <f> IF(ISBLANK(B482), "", COUNTIF(Volunteer_Import!H482, "*6pm - 9pm*"))</f>
        <v/>
      </c>
      <c r="Y482" s="19" t="str">
        <f> IF(ISBLANK(B482), "", COUNTIF(Volunteer_Import!H482, "*9pm - 11pm*"))</f>
        <v/>
      </c>
    </row>
    <row r="483">
      <c r="A483" s="1" t="str">
        <f t="array" ref="A483">IF(ISBLANK(B483), "", concatenate("V", ROW()))</f>
        <v/>
      </c>
      <c r="B483" s="1" t="str">
        <f>IFERROR(__xludf.DUMMYFUNCTION(" QUERY(Volunteer_Import!A483:H483, ""Select B"")"),"")</f>
        <v/>
      </c>
      <c r="C483" s="1" t="str">
        <f>IFERROR(__xludf.DUMMYFUNCTION(" IF(ISBLANK(B483), """", QUERY(Volunteer_Import!B483:I483, ""Select C""))"),"")</f>
        <v/>
      </c>
      <c r="D483" s="1" t="str">
        <f>IFERROR(__xludf.DUMMYFUNCTION(" IF(ISBLANK(B483), """", QUERY(Volunteer_Import!B483:I483, ""Select D""))"),"")</f>
        <v/>
      </c>
      <c r="E483" s="1" t="str">
        <f>IFERROR(__xludf.DUMMYFUNCTION(" IF(ISBLANK(B483), """", QUERY(Volunteer_Import!B483:I483, ""Select E""))"),"")</f>
        <v/>
      </c>
      <c r="F483" s="9" t="str">
        <f> IF(ISBLANK(B483), "", COUNTIF(Volunteer_Import!F483, "*Central Berkeley Trader Joe’s*"))</f>
        <v/>
      </c>
      <c r="G483" s="1" t="str">
        <f> IF(ISBLANK(B483), "", COUNTIF(Volunteer_Import!F483, "*North Berkeley Safeway*"))</f>
        <v/>
      </c>
      <c r="H483" s="1" t="str">
        <f> IF(ISBLANK(B483), "", COUNTIF(Volunteer_Import!F483, "*North Berkeley Trader Joe’s*"))</f>
        <v/>
      </c>
      <c r="I483" s="9" t="str">
        <f> IF(ISBLANK(B483), "", COUNTIF(Volunteer_Import!F483, "*South Berkeley Berkeley Bowl*"))</f>
        <v/>
      </c>
      <c r="J483" s="1" t="str">
        <f> IF(ISBLANK(B483), "", COUNTIF(Volunteer_Import!F483, "*South Berkeley/Oakland Safeway*"))</f>
        <v/>
      </c>
      <c r="K483" s="1" t="str">
        <f> IF(ISBLANK(B483), "", COUNTIF(Volunteer_Import!F483, "*Southwest Berkeley Berkeley Bowl*"))</f>
        <v/>
      </c>
      <c r="L483" s="1" t="str">
        <f> IF(ISBLANK(B483), "", COUNTIF(Volunteer_Import!F483, "*Other (open to local stores unlisted above)*"))</f>
        <v/>
      </c>
      <c r="M483" s="19" t="str">
        <f> IF(ISBLANK(B483), "", COUNTIF(Volunteer_Import!G483, "*Monday*"))</f>
        <v/>
      </c>
      <c r="N483" s="19" t="str">
        <f> IF(ISBLANK(B483), "", COUNTIF(Volunteer_Import!G483, "*Tuesday*"))</f>
        <v/>
      </c>
      <c r="O483" s="19" t="str">
        <f> IF(ISBLANK(B483), "", COUNTIF(Volunteer_Import!G483, "*Wednesday*"))</f>
        <v/>
      </c>
      <c r="P483" s="19" t="str">
        <f> IF(ISBLANK(B483), "", COUNTIF(Volunteer_Import!G483, "*Thursday*"))</f>
        <v/>
      </c>
      <c r="Q483" s="19" t="str">
        <f> IF(ISBLANK(B483), "", COUNTIF(Volunteer_Import!G483, "*Friday*"))</f>
        <v/>
      </c>
      <c r="R483" s="19" t="str">
        <f> IF(ISBLANK(B483), "", COUNTIF(Volunteer_Import!G483, "*Saturday*"))</f>
        <v/>
      </c>
      <c r="S483" s="19" t="str">
        <f> IF(ISBLANK(B483), "", COUNTIF(Volunteer_Import!G483, "*Sunday*"))</f>
        <v/>
      </c>
      <c r="T483" s="1" t="str">
        <f> IF(ISBLANK(B483), "", COUNTIF(Volunteer_Import!H483, "*6am - 8am*"))</f>
        <v/>
      </c>
      <c r="U483" s="19" t="str">
        <f> IF(ISBLANK(B483), "", COUNTIF(Volunteer_Import!H483, "*8am - 12pm*"))</f>
        <v/>
      </c>
      <c r="V483" s="19" t="str">
        <f> IF(ISBLANK(B483), "", COUNTIF(Volunteer_Import!H483, "*12pm - 3pm*"))</f>
        <v/>
      </c>
      <c r="W483" s="19" t="str">
        <f> IF(ISBLANK(B483), "", COUNTIF(Volunteer_Import!H483, "*3pm - 6pm*"))</f>
        <v/>
      </c>
      <c r="X483" s="19" t="str">
        <f> IF(ISBLANK(B483), "", COUNTIF(Volunteer_Import!H483, "*6pm - 9pm*"))</f>
        <v/>
      </c>
      <c r="Y483" s="19" t="str">
        <f> IF(ISBLANK(B483), "", COUNTIF(Volunteer_Import!H483, "*9pm - 11pm*"))</f>
        <v/>
      </c>
    </row>
    <row r="484">
      <c r="A484" s="1" t="str">
        <f t="array" ref="A484">IF(ISBLANK(B484), "", concatenate("V", ROW()))</f>
        <v/>
      </c>
      <c r="B484" s="1" t="str">
        <f>IFERROR(__xludf.DUMMYFUNCTION(" QUERY(Volunteer_Import!A484:H484, ""Select B"")"),"")</f>
        <v/>
      </c>
      <c r="C484" s="1" t="str">
        <f>IFERROR(__xludf.DUMMYFUNCTION(" IF(ISBLANK(B484), """", QUERY(Volunteer_Import!B484:I484, ""Select C""))"),"")</f>
        <v/>
      </c>
      <c r="D484" s="1" t="str">
        <f>IFERROR(__xludf.DUMMYFUNCTION(" IF(ISBLANK(B484), """", QUERY(Volunteer_Import!B484:I484, ""Select D""))"),"")</f>
        <v/>
      </c>
      <c r="E484" s="1" t="str">
        <f>IFERROR(__xludf.DUMMYFUNCTION(" IF(ISBLANK(B484), """", QUERY(Volunteer_Import!B484:I484, ""Select E""))"),"")</f>
        <v/>
      </c>
      <c r="F484" s="9" t="str">
        <f> IF(ISBLANK(B484), "", COUNTIF(Volunteer_Import!F484, "*Central Berkeley Trader Joe’s*"))</f>
        <v/>
      </c>
      <c r="G484" s="1" t="str">
        <f> IF(ISBLANK(B484), "", COUNTIF(Volunteer_Import!F484, "*North Berkeley Safeway*"))</f>
        <v/>
      </c>
      <c r="H484" s="1" t="str">
        <f> IF(ISBLANK(B484), "", COUNTIF(Volunteer_Import!F484, "*North Berkeley Trader Joe’s*"))</f>
        <v/>
      </c>
      <c r="I484" s="9" t="str">
        <f> IF(ISBLANK(B484), "", COUNTIF(Volunteer_Import!F484, "*South Berkeley Berkeley Bowl*"))</f>
        <v/>
      </c>
      <c r="J484" s="1" t="str">
        <f> IF(ISBLANK(B484), "", COUNTIF(Volunteer_Import!F484, "*South Berkeley/Oakland Safeway*"))</f>
        <v/>
      </c>
      <c r="K484" s="1" t="str">
        <f> IF(ISBLANK(B484), "", COUNTIF(Volunteer_Import!F484, "*Southwest Berkeley Berkeley Bowl*"))</f>
        <v/>
      </c>
      <c r="L484" s="1" t="str">
        <f> IF(ISBLANK(B484), "", COUNTIF(Volunteer_Import!F484, "*Other (open to local stores unlisted above)*"))</f>
        <v/>
      </c>
      <c r="M484" s="19" t="str">
        <f> IF(ISBLANK(B484), "", COUNTIF(Volunteer_Import!G484, "*Monday*"))</f>
        <v/>
      </c>
      <c r="N484" s="19" t="str">
        <f> IF(ISBLANK(B484), "", COUNTIF(Volunteer_Import!G484, "*Tuesday*"))</f>
        <v/>
      </c>
      <c r="O484" s="19" t="str">
        <f> IF(ISBLANK(B484), "", COUNTIF(Volunteer_Import!G484, "*Wednesday*"))</f>
        <v/>
      </c>
      <c r="P484" s="19" t="str">
        <f> IF(ISBLANK(B484), "", COUNTIF(Volunteer_Import!G484, "*Thursday*"))</f>
        <v/>
      </c>
      <c r="Q484" s="19" t="str">
        <f> IF(ISBLANK(B484), "", COUNTIF(Volunteer_Import!G484, "*Friday*"))</f>
        <v/>
      </c>
      <c r="R484" s="19" t="str">
        <f> IF(ISBLANK(B484), "", COUNTIF(Volunteer_Import!G484, "*Saturday*"))</f>
        <v/>
      </c>
      <c r="S484" s="19" t="str">
        <f> IF(ISBLANK(B484), "", COUNTIF(Volunteer_Import!G484, "*Sunday*"))</f>
        <v/>
      </c>
      <c r="T484" s="1" t="str">
        <f> IF(ISBLANK(B484), "", COUNTIF(Volunteer_Import!H484, "*6am - 8am*"))</f>
        <v/>
      </c>
      <c r="U484" s="19" t="str">
        <f> IF(ISBLANK(B484), "", COUNTIF(Volunteer_Import!H484, "*8am - 12pm*"))</f>
        <v/>
      </c>
      <c r="V484" s="19" t="str">
        <f> IF(ISBLANK(B484), "", COUNTIF(Volunteer_Import!H484, "*12pm - 3pm*"))</f>
        <v/>
      </c>
      <c r="W484" s="19" t="str">
        <f> IF(ISBLANK(B484), "", COUNTIF(Volunteer_Import!H484, "*3pm - 6pm*"))</f>
        <v/>
      </c>
      <c r="X484" s="19" t="str">
        <f> IF(ISBLANK(B484), "", COUNTIF(Volunteer_Import!H484, "*6pm - 9pm*"))</f>
        <v/>
      </c>
      <c r="Y484" s="19" t="str">
        <f> IF(ISBLANK(B484), "", COUNTIF(Volunteer_Import!H484, "*9pm - 11pm*"))</f>
        <v/>
      </c>
    </row>
    <row r="485">
      <c r="A485" s="1" t="str">
        <f t="array" ref="A485">IF(ISBLANK(B485), "", concatenate("V", ROW()))</f>
        <v/>
      </c>
      <c r="B485" s="1" t="str">
        <f>IFERROR(__xludf.DUMMYFUNCTION(" QUERY(Volunteer_Import!A485:H485, ""Select B"")"),"")</f>
        <v/>
      </c>
      <c r="C485" s="1" t="str">
        <f>IFERROR(__xludf.DUMMYFUNCTION(" IF(ISBLANK(B485), """", QUERY(Volunteer_Import!B485:I485, ""Select C""))"),"")</f>
        <v/>
      </c>
      <c r="D485" s="1" t="str">
        <f>IFERROR(__xludf.DUMMYFUNCTION(" IF(ISBLANK(B485), """", QUERY(Volunteer_Import!B485:I485, ""Select D""))"),"")</f>
        <v/>
      </c>
      <c r="E485" s="1" t="str">
        <f>IFERROR(__xludf.DUMMYFUNCTION(" IF(ISBLANK(B485), """", QUERY(Volunteer_Import!B485:I485, ""Select E""))"),"")</f>
        <v/>
      </c>
      <c r="F485" s="9" t="str">
        <f> IF(ISBLANK(B485), "", COUNTIF(Volunteer_Import!F485, "*Central Berkeley Trader Joe’s*"))</f>
        <v/>
      </c>
      <c r="G485" s="1" t="str">
        <f> IF(ISBLANK(B485), "", COUNTIF(Volunteer_Import!F485, "*North Berkeley Safeway*"))</f>
        <v/>
      </c>
      <c r="H485" s="1" t="str">
        <f> IF(ISBLANK(B485), "", COUNTIF(Volunteer_Import!F485, "*North Berkeley Trader Joe’s*"))</f>
        <v/>
      </c>
      <c r="I485" s="9" t="str">
        <f> IF(ISBLANK(B485), "", COUNTIF(Volunteer_Import!F485, "*South Berkeley Berkeley Bowl*"))</f>
        <v/>
      </c>
      <c r="J485" s="1" t="str">
        <f> IF(ISBLANK(B485), "", COUNTIF(Volunteer_Import!F485, "*South Berkeley/Oakland Safeway*"))</f>
        <v/>
      </c>
      <c r="K485" s="1" t="str">
        <f> IF(ISBLANK(B485), "", COUNTIF(Volunteer_Import!F485, "*Southwest Berkeley Berkeley Bowl*"))</f>
        <v/>
      </c>
      <c r="L485" s="1" t="str">
        <f> IF(ISBLANK(B485), "", COUNTIF(Volunteer_Import!F485, "*Other (open to local stores unlisted above)*"))</f>
        <v/>
      </c>
      <c r="M485" s="19" t="str">
        <f> IF(ISBLANK(B485), "", COUNTIF(Volunteer_Import!G485, "*Monday*"))</f>
        <v/>
      </c>
      <c r="N485" s="19" t="str">
        <f> IF(ISBLANK(B485), "", COUNTIF(Volunteer_Import!G485, "*Tuesday*"))</f>
        <v/>
      </c>
      <c r="O485" s="19" t="str">
        <f> IF(ISBLANK(B485), "", COUNTIF(Volunteer_Import!G485, "*Wednesday*"))</f>
        <v/>
      </c>
      <c r="P485" s="19" t="str">
        <f> IF(ISBLANK(B485), "", COUNTIF(Volunteer_Import!G485, "*Thursday*"))</f>
        <v/>
      </c>
      <c r="Q485" s="19" t="str">
        <f> IF(ISBLANK(B485), "", COUNTIF(Volunteer_Import!G485, "*Friday*"))</f>
        <v/>
      </c>
      <c r="R485" s="19" t="str">
        <f> IF(ISBLANK(B485), "", COUNTIF(Volunteer_Import!G485, "*Saturday*"))</f>
        <v/>
      </c>
      <c r="S485" s="19" t="str">
        <f> IF(ISBLANK(B485), "", COUNTIF(Volunteer_Import!G485, "*Sunday*"))</f>
        <v/>
      </c>
      <c r="T485" s="1" t="str">
        <f> IF(ISBLANK(B485), "", COUNTIF(Volunteer_Import!H485, "*6am - 8am*"))</f>
        <v/>
      </c>
      <c r="U485" s="19" t="str">
        <f> IF(ISBLANK(B485), "", COUNTIF(Volunteer_Import!H485, "*8am - 12pm*"))</f>
        <v/>
      </c>
      <c r="V485" s="19" t="str">
        <f> IF(ISBLANK(B485), "", COUNTIF(Volunteer_Import!H485, "*12pm - 3pm*"))</f>
        <v/>
      </c>
      <c r="W485" s="19" t="str">
        <f> IF(ISBLANK(B485), "", COUNTIF(Volunteer_Import!H485, "*3pm - 6pm*"))</f>
        <v/>
      </c>
      <c r="X485" s="19" t="str">
        <f> IF(ISBLANK(B485), "", COUNTIF(Volunteer_Import!H485, "*6pm - 9pm*"))</f>
        <v/>
      </c>
      <c r="Y485" s="19" t="str">
        <f> IF(ISBLANK(B485), "", COUNTIF(Volunteer_Import!H485, "*9pm - 11pm*"))</f>
        <v/>
      </c>
    </row>
    <row r="486">
      <c r="A486" s="1" t="str">
        <f t="array" ref="A486">IF(ISBLANK(B486), "", concatenate("V", ROW()))</f>
        <v/>
      </c>
      <c r="B486" s="1" t="str">
        <f>IFERROR(__xludf.DUMMYFUNCTION(" QUERY(Volunteer_Import!A486:H486, ""Select B"")"),"")</f>
        <v/>
      </c>
      <c r="C486" s="1" t="str">
        <f>IFERROR(__xludf.DUMMYFUNCTION(" IF(ISBLANK(B486), """", QUERY(Volunteer_Import!B486:I486, ""Select C""))"),"")</f>
        <v/>
      </c>
      <c r="D486" s="1" t="str">
        <f>IFERROR(__xludf.DUMMYFUNCTION(" IF(ISBLANK(B486), """", QUERY(Volunteer_Import!B486:I486, ""Select D""))"),"")</f>
        <v/>
      </c>
      <c r="E486" s="1" t="str">
        <f>IFERROR(__xludf.DUMMYFUNCTION(" IF(ISBLANK(B486), """", QUERY(Volunteer_Import!B486:I486, ""Select E""))"),"")</f>
        <v/>
      </c>
      <c r="F486" s="9" t="str">
        <f> IF(ISBLANK(B486), "", COUNTIF(Volunteer_Import!F486, "*Central Berkeley Trader Joe’s*"))</f>
        <v/>
      </c>
      <c r="G486" s="1" t="str">
        <f> IF(ISBLANK(B486), "", COUNTIF(Volunteer_Import!F486, "*North Berkeley Safeway*"))</f>
        <v/>
      </c>
      <c r="H486" s="1" t="str">
        <f> IF(ISBLANK(B486), "", COUNTIF(Volunteer_Import!F486, "*North Berkeley Trader Joe’s*"))</f>
        <v/>
      </c>
      <c r="I486" s="9" t="str">
        <f> IF(ISBLANK(B486), "", COUNTIF(Volunteer_Import!F486, "*South Berkeley Berkeley Bowl*"))</f>
        <v/>
      </c>
      <c r="J486" s="1" t="str">
        <f> IF(ISBLANK(B486), "", COUNTIF(Volunteer_Import!F486, "*South Berkeley/Oakland Safeway*"))</f>
        <v/>
      </c>
      <c r="K486" s="1" t="str">
        <f> IF(ISBLANK(B486), "", COUNTIF(Volunteer_Import!F486, "*Southwest Berkeley Berkeley Bowl*"))</f>
        <v/>
      </c>
      <c r="L486" s="1" t="str">
        <f> IF(ISBLANK(B486), "", COUNTIF(Volunteer_Import!F486, "*Other (open to local stores unlisted above)*"))</f>
        <v/>
      </c>
      <c r="M486" s="19" t="str">
        <f> IF(ISBLANK(B486), "", COUNTIF(Volunteer_Import!G486, "*Monday*"))</f>
        <v/>
      </c>
      <c r="N486" s="19" t="str">
        <f> IF(ISBLANK(B486), "", COUNTIF(Volunteer_Import!G486, "*Tuesday*"))</f>
        <v/>
      </c>
      <c r="O486" s="19" t="str">
        <f> IF(ISBLANK(B486), "", COUNTIF(Volunteer_Import!G486, "*Wednesday*"))</f>
        <v/>
      </c>
      <c r="P486" s="19" t="str">
        <f> IF(ISBLANK(B486), "", COUNTIF(Volunteer_Import!G486, "*Thursday*"))</f>
        <v/>
      </c>
      <c r="Q486" s="19" t="str">
        <f> IF(ISBLANK(B486), "", COUNTIF(Volunteer_Import!G486, "*Friday*"))</f>
        <v/>
      </c>
      <c r="R486" s="19" t="str">
        <f> IF(ISBLANK(B486), "", COUNTIF(Volunteer_Import!G486, "*Saturday*"))</f>
        <v/>
      </c>
      <c r="S486" s="19" t="str">
        <f> IF(ISBLANK(B486), "", COUNTIF(Volunteer_Import!G486, "*Sunday*"))</f>
        <v/>
      </c>
      <c r="T486" s="1" t="str">
        <f> IF(ISBLANK(B486), "", COUNTIF(Volunteer_Import!H486, "*6am - 8am*"))</f>
        <v/>
      </c>
      <c r="U486" s="19" t="str">
        <f> IF(ISBLANK(B486), "", COUNTIF(Volunteer_Import!H486, "*8am - 12pm*"))</f>
        <v/>
      </c>
      <c r="V486" s="19" t="str">
        <f> IF(ISBLANK(B486), "", COUNTIF(Volunteer_Import!H486, "*12pm - 3pm*"))</f>
        <v/>
      </c>
      <c r="W486" s="19" t="str">
        <f> IF(ISBLANK(B486), "", COUNTIF(Volunteer_Import!H486, "*3pm - 6pm*"))</f>
        <v/>
      </c>
      <c r="X486" s="19" t="str">
        <f> IF(ISBLANK(B486), "", COUNTIF(Volunteer_Import!H486, "*6pm - 9pm*"))</f>
        <v/>
      </c>
      <c r="Y486" s="19" t="str">
        <f> IF(ISBLANK(B486), "", COUNTIF(Volunteer_Import!H486, "*9pm - 11pm*"))</f>
        <v/>
      </c>
    </row>
    <row r="487">
      <c r="A487" s="1" t="str">
        <f t="array" ref="A487">IF(ISBLANK(B487), "", concatenate("V", ROW()))</f>
        <v/>
      </c>
      <c r="B487" s="1" t="str">
        <f>IFERROR(__xludf.DUMMYFUNCTION(" QUERY(Volunteer_Import!A487:H487, ""Select B"")"),"")</f>
        <v/>
      </c>
      <c r="C487" s="1" t="str">
        <f>IFERROR(__xludf.DUMMYFUNCTION(" IF(ISBLANK(B487), """", QUERY(Volunteer_Import!B487:I487, ""Select C""))"),"")</f>
        <v/>
      </c>
      <c r="D487" s="1" t="str">
        <f>IFERROR(__xludf.DUMMYFUNCTION(" IF(ISBLANK(B487), """", QUERY(Volunteer_Import!B487:I487, ""Select D""))"),"")</f>
        <v/>
      </c>
      <c r="E487" s="1" t="str">
        <f>IFERROR(__xludf.DUMMYFUNCTION(" IF(ISBLANK(B487), """", QUERY(Volunteer_Import!B487:I487, ""Select E""))"),"")</f>
        <v/>
      </c>
      <c r="F487" s="9" t="str">
        <f> IF(ISBLANK(B487), "", COUNTIF(Volunteer_Import!F487, "*Central Berkeley Trader Joe’s*"))</f>
        <v/>
      </c>
      <c r="G487" s="1" t="str">
        <f> IF(ISBLANK(B487), "", COUNTIF(Volunteer_Import!F487, "*North Berkeley Safeway*"))</f>
        <v/>
      </c>
      <c r="H487" s="1" t="str">
        <f> IF(ISBLANK(B487), "", COUNTIF(Volunteer_Import!F487, "*North Berkeley Trader Joe’s*"))</f>
        <v/>
      </c>
      <c r="I487" s="9" t="str">
        <f> IF(ISBLANK(B487), "", COUNTIF(Volunteer_Import!F487, "*South Berkeley Berkeley Bowl*"))</f>
        <v/>
      </c>
      <c r="J487" s="1" t="str">
        <f> IF(ISBLANK(B487), "", COUNTIF(Volunteer_Import!F487, "*South Berkeley/Oakland Safeway*"))</f>
        <v/>
      </c>
      <c r="K487" s="1" t="str">
        <f> IF(ISBLANK(B487), "", COUNTIF(Volunteer_Import!F487, "*Southwest Berkeley Berkeley Bowl*"))</f>
        <v/>
      </c>
      <c r="L487" s="1" t="str">
        <f> IF(ISBLANK(B487), "", COUNTIF(Volunteer_Import!F487, "*Other (open to local stores unlisted above)*"))</f>
        <v/>
      </c>
      <c r="M487" s="19" t="str">
        <f> IF(ISBLANK(B487), "", COUNTIF(Volunteer_Import!G487, "*Monday*"))</f>
        <v/>
      </c>
      <c r="N487" s="19" t="str">
        <f> IF(ISBLANK(B487), "", COUNTIF(Volunteer_Import!G487, "*Tuesday*"))</f>
        <v/>
      </c>
      <c r="O487" s="19" t="str">
        <f> IF(ISBLANK(B487), "", COUNTIF(Volunteer_Import!G487, "*Wednesday*"))</f>
        <v/>
      </c>
      <c r="P487" s="19" t="str">
        <f> IF(ISBLANK(B487), "", COUNTIF(Volunteer_Import!G487, "*Thursday*"))</f>
        <v/>
      </c>
      <c r="Q487" s="19" t="str">
        <f> IF(ISBLANK(B487), "", COUNTIF(Volunteer_Import!G487, "*Friday*"))</f>
        <v/>
      </c>
      <c r="R487" s="19" t="str">
        <f> IF(ISBLANK(B487), "", COUNTIF(Volunteer_Import!G487, "*Saturday*"))</f>
        <v/>
      </c>
      <c r="S487" s="19" t="str">
        <f> IF(ISBLANK(B487), "", COUNTIF(Volunteer_Import!G487, "*Sunday*"))</f>
        <v/>
      </c>
      <c r="T487" s="1" t="str">
        <f> IF(ISBLANK(B487), "", COUNTIF(Volunteer_Import!H487, "*6am - 8am*"))</f>
        <v/>
      </c>
      <c r="U487" s="19" t="str">
        <f> IF(ISBLANK(B487), "", COUNTIF(Volunteer_Import!H487, "*8am - 12pm*"))</f>
        <v/>
      </c>
      <c r="V487" s="19" t="str">
        <f> IF(ISBLANK(B487), "", COUNTIF(Volunteer_Import!H487, "*12pm - 3pm*"))</f>
        <v/>
      </c>
      <c r="W487" s="19" t="str">
        <f> IF(ISBLANK(B487), "", COUNTIF(Volunteer_Import!H487, "*3pm - 6pm*"))</f>
        <v/>
      </c>
      <c r="X487" s="19" t="str">
        <f> IF(ISBLANK(B487), "", COUNTIF(Volunteer_Import!H487, "*6pm - 9pm*"))</f>
        <v/>
      </c>
      <c r="Y487" s="19" t="str">
        <f> IF(ISBLANK(B487), "", COUNTIF(Volunteer_Import!H487, "*9pm - 11pm*"))</f>
        <v/>
      </c>
    </row>
    <row r="488">
      <c r="A488" s="1" t="str">
        <f t="array" ref="A488">IF(ISBLANK(B488), "", concatenate("V", ROW()))</f>
        <v/>
      </c>
      <c r="B488" s="1" t="str">
        <f>IFERROR(__xludf.DUMMYFUNCTION(" QUERY(Volunteer_Import!A488:H488, ""Select B"")"),"")</f>
        <v/>
      </c>
      <c r="C488" s="1" t="str">
        <f>IFERROR(__xludf.DUMMYFUNCTION(" IF(ISBLANK(B488), """", QUERY(Volunteer_Import!B488:I488, ""Select C""))"),"")</f>
        <v/>
      </c>
      <c r="D488" s="1" t="str">
        <f>IFERROR(__xludf.DUMMYFUNCTION(" IF(ISBLANK(B488), """", QUERY(Volunteer_Import!B488:I488, ""Select D""))"),"")</f>
        <v/>
      </c>
      <c r="E488" s="1" t="str">
        <f>IFERROR(__xludf.DUMMYFUNCTION(" IF(ISBLANK(B488), """", QUERY(Volunteer_Import!B488:I488, ""Select E""))"),"")</f>
        <v/>
      </c>
      <c r="F488" s="9" t="str">
        <f> IF(ISBLANK(B488), "", COUNTIF(Volunteer_Import!F488, "*Central Berkeley Trader Joe’s*"))</f>
        <v/>
      </c>
      <c r="G488" s="1" t="str">
        <f> IF(ISBLANK(B488), "", COUNTIF(Volunteer_Import!F488, "*North Berkeley Safeway*"))</f>
        <v/>
      </c>
      <c r="H488" s="1" t="str">
        <f> IF(ISBLANK(B488), "", COUNTIF(Volunteer_Import!F488, "*North Berkeley Trader Joe’s*"))</f>
        <v/>
      </c>
      <c r="I488" s="9" t="str">
        <f> IF(ISBLANK(B488), "", COUNTIF(Volunteer_Import!F488, "*South Berkeley Berkeley Bowl*"))</f>
        <v/>
      </c>
      <c r="J488" s="1" t="str">
        <f> IF(ISBLANK(B488), "", COUNTIF(Volunteer_Import!F488, "*South Berkeley/Oakland Safeway*"))</f>
        <v/>
      </c>
      <c r="K488" s="1" t="str">
        <f> IF(ISBLANK(B488), "", COUNTIF(Volunteer_Import!F488, "*Southwest Berkeley Berkeley Bowl*"))</f>
        <v/>
      </c>
      <c r="L488" s="1" t="str">
        <f> IF(ISBLANK(B488), "", COUNTIF(Volunteer_Import!F488, "*Other (open to local stores unlisted above)*"))</f>
        <v/>
      </c>
      <c r="M488" s="19" t="str">
        <f> IF(ISBLANK(B488), "", COUNTIF(Volunteer_Import!G488, "*Monday*"))</f>
        <v/>
      </c>
      <c r="N488" s="19" t="str">
        <f> IF(ISBLANK(B488), "", COUNTIF(Volunteer_Import!G488, "*Tuesday*"))</f>
        <v/>
      </c>
      <c r="O488" s="19" t="str">
        <f> IF(ISBLANK(B488), "", COUNTIF(Volunteer_Import!G488, "*Wednesday*"))</f>
        <v/>
      </c>
      <c r="P488" s="19" t="str">
        <f> IF(ISBLANK(B488), "", COUNTIF(Volunteer_Import!G488, "*Thursday*"))</f>
        <v/>
      </c>
      <c r="Q488" s="19" t="str">
        <f> IF(ISBLANK(B488), "", COUNTIF(Volunteer_Import!G488, "*Friday*"))</f>
        <v/>
      </c>
      <c r="R488" s="19" t="str">
        <f> IF(ISBLANK(B488), "", COUNTIF(Volunteer_Import!G488, "*Saturday*"))</f>
        <v/>
      </c>
      <c r="S488" s="19" t="str">
        <f> IF(ISBLANK(B488), "", COUNTIF(Volunteer_Import!G488, "*Sunday*"))</f>
        <v/>
      </c>
      <c r="T488" s="1" t="str">
        <f> IF(ISBLANK(B488), "", COUNTIF(Volunteer_Import!H488, "*6am - 8am*"))</f>
        <v/>
      </c>
      <c r="U488" s="19" t="str">
        <f> IF(ISBLANK(B488), "", COUNTIF(Volunteer_Import!H488, "*8am - 12pm*"))</f>
        <v/>
      </c>
      <c r="V488" s="19" t="str">
        <f> IF(ISBLANK(B488), "", COUNTIF(Volunteer_Import!H488, "*12pm - 3pm*"))</f>
        <v/>
      </c>
      <c r="W488" s="19" t="str">
        <f> IF(ISBLANK(B488), "", COUNTIF(Volunteer_Import!H488, "*3pm - 6pm*"))</f>
        <v/>
      </c>
      <c r="X488" s="19" t="str">
        <f> IF(ISBLANK(B488), "", COUNTIF(Volunteer_Import!H488, "*6pm - 9pm*"))</f>
        <v/>
      </c>
      <c r="Y488" s="19" t="str">
        <f> IF(ISBLANK(B488), "", COUNTIF(Volunteer_Import!H488, "*9pm - 11pm*"))</f>
        <v/>
      </c>
    </row>
    <row r="489">
      <c r="A489" s="1" t="str">
        <f t="array" ref="A489">IF(ISBLANK(B489), "", concatenate("V", ROW()))</f>
        <v/>
      </c>
      <c r="B489" s="1" t="str">
        <f>IFERROR(__xludf.DUMMYFUNCTION(" QUERY(Volunteer_Import!A489:H489, ""Select B"")"),"")</f>
        <v/>
      </c>
      <c r="C489" s="1" t="str">
        <f>IFERROR(__xludf.DUMMYFUNCTION(" IF(ISBLANK(B489), """", QUERY(Volunteer_Import!B489:I489, ""Select C""))"),"")</f>
        <v/>
      </c>
      <c r="D489" s="1" t="str">
        <f>IFERROR(__xludf.DUMMYFUNCTION(" IF(ISBLANK(B489), """", QUERY(Volunteer_Import!B489:I489, ""Select D""))"),"")</f>
        <v/>
      </c>
      <c r="E489" s="1" t="str">
        <f>IFERROR(__xludf.DUMMYFUNCTION(" IF(ISBLANK(B489), """", QUERY(Volunteer_Import!B489:I489, ""Select E""))"),"")</f>
        <v/>
      </c>
      <c r="F489" s="9" t="str">
        <f> IF(ISBLANK(B489), "", COUNTIF(Volunteer_Import!F489, "*Central Berkeley Trader Joe’s*"))</f>
        <v/>
      </c>
      <c r="G489" s="1" t="str">
        <f> IF(ISBLANK(B489), "", COUNTIF(Volunteer_Import!F489, "*North Berkeley Safeway*"))</f>
        <v/>
      </c>
      <c r="H489" s="1" t="str">
        <f> IF(ISBLANK(B489), "", COUNTIF(Volunteer_Import!F489, "*North Berkeley Trader Joe’s*"))</f>
        <v/>
      </c>
      <c r="I489" s="9" t="str">
        <f> IF(ISBLANK(B489), "", COUNTIF(Volunteer_Import!F489, "*South Berkeley Berkeley Bowl*"))</f>
        <v/>
      </c>
      <c r="J489" s="1" t="str">
        <f> IF(ISBLANK(B489), "", COUNTIF(Volunteer_Import!F489, "*South Berkeley/Oakland Safeway*"))</f>
        <v/>
      </c>
      <c r="K489" s="1" t="str">
        <f> IF(ISBLANK(B489), "", COUNTIF(Volunteer_Import!F489, "*Southwest Berkeley Berkeley Bowl*"))</f>
        <v/>
      </c>
      <c r="L489" s="1" t="str">
        <f> IF(ISBLANK(B489), "", COUNTIF(Volunteer_Import!F489, "*Other (open to local stores unlisted above)*"))</f>
        <v/>
      </c>
      <c r="M489" s="19" t="str">
        <f> IF(ISBLANK(B489), "", COUNTIF(Volunteer_Import!G489, "*Monday*"))</f>
        <v/>
      </c>
      <c r="N489" s="19" t="str">
        <f> IF(ISBLANK(B489), "", COUNTIF(Volunteer_Import!G489, "*Tuesday*"))</f>
        <v/>
      </c>
      <c r="O489" s="19" t="str">
        <f> IF(ISBLANK(B489), "", COUNTIF(Volunteer_Import!G489, "*Wednesday*"))</f>
        <v/>
      </c>
      <c r="P489" s="19" t="str">
        <f> IF(ISBLANK(B489), "", COUNTIF(Volunteer_Import!G489, "*Thursday*"))</f>
        <v/>
      </c>
      <c r="Q489" s="19" t="str">
        <f> IF(ISBLANK(B489), "", COUNTIF(Volunteer_Import!G489, "*Friday*"))</f>
        <v/>
      </c>
      <c r="R489" s="19" t="str">
        <f> IF(ISBLANK(B489), "", COUNTIF(Volunteer_Import!G489, "*Saturday*"))</f>
        <v/>
      </c>
      <c r="S489" s="19" t="str">
        <f> IF(ISBLANK(B489), "", COUNTIF(Volunteer_Import!G489, "*Sunday*"))</f>
        <v/>
      </c>
      <c r="T489" s="1" t="str">
        <f> IF(ISBLANK(B489), "", COUNTIF(Volunteer_Import!H489, "*6am - 8am*"))</f>
        <v/>
      </c>
      <c r="U489" s="19" t="str">
        <f> IF(ISBLANK(B489), "", COUNTIF(Volunteer_Import!H489, "*8am - 12pm*"))</f>
        <v/>
      </c>
      <c r="V489" s="19" t="str">
        <f> IF(ISBLANK(B489), "", COUNTIF(Volunteer_Import!H489, "*12pm - 3pm*"))</f>
        <v/>
      </c>
      <c r="W489" s="19" t="str">
        <f> IF(ISBLANK(B489), "", COUNTIF(Volunteer_Import!H489, "*3pm - 6pm*"))</f>
        <v/>
      </c>
      <c r="X489" s="19" t="str">
        <f> IF(ISBLANK(B489), "", COUNTIF(Volunteer_Import!H489, "*6pm - 9pm*"))</f>
        <v/>
      </c>
      <c r="Y489" s="19" t="str">
        <f> IF(ISBLANK(B489), "", COUNTIF(Volunteer_Import!H489, "*9pm - 11pm*"))</f>
        <v/>
      </c>
    </row>
    <row r="490">
      <c r="A490" s="1" t="str">
        <f t="array" ref="A490">IF(ISBLANK(B490), "", concatenate("V", ROW()))</f>
        <v/>
      </c>
      <c r="B490" s="1" t="str">
        <f>IFERROR(__xludf.DUMMYFUNCTION(" QUERY(Volunteer_Import!A490:H490, ""Select B"")"),"")</f>
        <v/>
      </c>
      <c r="C490" s="1" t="str">
        <f>IFERROR(__xludf.DUMMYFUNCTION(" IF(ISBLANK(B490), """", QUERY(Volunteer_Import!B490:I490, ""Select C""))"),"")</f>
        <v/>
      </c>
      <c r="D490" s="1" t="str">
        <f>IFERROR(__xludf.DUMMYFUNCTION(" IF(ISBLANK(B490), """", QUERY(Volunteer_Import!B490:I490, ""Select D""))"),"")</f>
        <v/>
      </c>
      <c r="E490" s="1" t="str">
        <f>IFERROR(__xludf.DUMMYFUNCTION(" IF(ISBLANK(B490), """", QUERY(Volunteer_Import!B490:I490, ""Select E""))"),"")</f>
        <v/>
      </c>
      <c r="F490" s="9" t="str">
        <f> IF(ISBLANK(B490), "", COUNTIF(Volunteer_Import!F490, "*Central Berkeley Trader Joe’s*"))</f>
        <v/>
      </c>
      <c r="G490" s="1" t="str">
        <f> IF(ISBLANK(B490), "", COUNTIF(Volunteer_Import!F490, "*North Berkeley Safeway*"))</f>
        <v/>
      </c>
      <c r="H490" s="1" t="str">
        <f> IF(ISBLANK(B490), "", COUNTIF(Volunteer_Import!F490, "*North Berkeley Trader Joe’s*"))</f>
        <v/>
      </c>
      <c r="I490" s="9" t="str">
        <f> IF(ISBLANK(B490), "", COUNTIF(Volunteer_Import!F490, "*South Berkeley Berkeley Bowl*"))</f>
        <v/>
      </c>
      <c r="J490" s="1" t="str">
        <f> IF(ISBLANK(B490), "", COUNTIF(Volunteer_Import!F490, "*South Berkeley/Oakland Safeway*"))</f>
        <v/>
      </c>
      <c r="K490" s="1" t="str">
        <f> IF(ISBLANK(B490), "", COUNTIF(Volunteer_Import!F490, "*Southwest Berkeley Berkeley Bowl*"))</f>
        <v/>
      </c>
      <c r="L490" s="1" t="str">
        <f> IF(ISBLANK(B490), "", COUNTIF(Volunteer_Import!F490, "*Other (open to local stores unlisted above)*"))</f>
        <v/>
      </c>
      <c r="M490" s="19" t="str">
        <f> IF(ISBLANK(B490), "", COUNTIF(Volunteer_Import!G490, "*Monday*"))</f>
        <v/>
      </c>
      <c r="N490" s="19" t="str">
        <f> IF(ISBLANK(B490), "", COUNTIF(Volunteer_Import!G490, "*Tuesday*"))</f>
        <v/>
      </c>
      <c r="O490" s="19" t="str">
        <f> IF(ISBLANK(B490), "", COUNTIF(Volunteer_Import!G490, "*Wednesday*"))</f>
        <v/>
      </c>
      <c r="P490" s="19" t="str">
        <f> IF(ISBLANK(B490), "", COUNTIF(Volunteer_Import!G490, "*Thursday*"))</f>
        <v/>
      </c>
      <c r="Q490" s="19" t="str">
        <f> IF(ISBLANK(B490), "", COUNTIF(Volunteer_Import!G490, "*Friday*"))</f>
        <v/>
      </c>
      <c r="R490" s="19" t="str">
        <f> IF(ISBLANK(B490), "", COUNTIF(Volunteer_Import!G490, "*Saturday*"))</f>
        <v/>
      </c>
      <c r="S490" s="19" t="str">
        <f> IF(ISBLANK(B490), "", COUNTIF(Volunteer_Import!G490, "*Sunday*"))</f>
        <v/>
      </c>
      <c r="T490" s="1" t="str">
        <f> IF(ISBLANK(B490), "", COUNTIF(Volunteer_Import!H490, "*6am - 8am*"))</f>
        <v/>
      </c>
      <c r="U490" s="19" t="str">
        <f> IF(ISBLANK(B490), "", COUNTIF(Volunteer_Import!H490, "*8am - 12pm*"))</f>
        <v/>
      </c>
      <c r="V490" s="19" t="str">
        <f> IF(ISBLANK(B490), "", COUNTIF(Volunteer_Import!H490, "*12pm - 3pm*"))</f>
        <v/>
      </c>
      <c r="W490" s="19" t="str">
        <f> IF(ISBLANK(B490), "", COUNTIF(Volunteer_Import!H490, "*3pm - 6pm*"))</f>
        <v/>
      </c>
      <c r="X490" s="19" t="str">
        <f> IF(ISBLANK(B490), "", COUNTIF(Volunteer_Import!H490, "*6pm - 9pm*"))</f>
        <v/>
      </c>
      <c r="Y490" s="19" t="str">
        <f> IF(ISBLANK(B490), "", COUNTIF(Volunteer_Import!H490, "*9pm - 11pm*"))</f>
        <v/>
      </c>
    </row>
    <row r="491">
      <c r="A491" s="1" t="str">
        <f t="array" ref="A491">IF(ISBLANK(B491), "", concatenate("V", ROW()))</f>
        <v/>
      </c>
      <c r="B491" s="1" t="str">
        <f>IFERROR(__xludf.DUMMYFUNCTION(" QUERY(Volunteer_Import!A491:H491, ""Select B"")"),"")</f>
        <v/>
      </c>
      <c r="C491" s="1" t="str">
        <f>IFERROR(__xludf.DUMMYFUNCTION(" IF(ISBLANK(B491), """", QUERY(Volunteer_Import!B491:I491, ""Select C""))"),"")</f>
        <v/>
      </c>
      <c r="D491" s="1" t="str">
        <f>IFERROR(__xludf.DUMMYFUNCTION(" IF(ISBLANK(B491), """", QUERY(Volunteer_Import!B491:I491, ""Select D""))"),"")</f>
        <v/>
      </c>
      <c r="E491" s="1" t="str">
        <f>IFERROR(__xludf.DUMMYFUNCTION(" IF(ISBLANK(B491), """", QUERY(Volunteer_Import!B491:I491, ""Select E""))"),"")</f>
        <v/>
      </c>
      <c r="F491" s="9" t="str">
        <f> IF(ISBLANK(B491), "", COUNTIF(Volunteer_Import!F491, "*Central Berkeley Trader Joe’s*"))</f>
        <v/>
      </c>
      <c r="G491" s="1" t="str">
        <f> IF(ISBLANK(B491), "", COUNTIF(Volunteer_Import!F491, "*North Berkeley Safeway*"))</f>
        <v/>
      </c>
      <c r="H491" s="1" t="str">
        <f> IF(ISBLANK(B491), "", COUNTIF(Volunteer_Import!F491, "*North Berkeley Trader Joe’s*"))</f>
        <v/>
      </c>
      <c r="I491" s="9" t="str">
        <f> IF(ISBLANK(B491), "", COUNTIF(Volunteer_Import!F491, "*South Berkeley Berkeley Bowl*"))</f>
        <v/>
      </c>
      <c r="J491" s="1" t="str">
        <f> IF(ISBLANK(B491), "", COUNTIF(Volunteer_Import!F491, "*South Berkeley/Oakland Safeway*"))</f>
        <v/>
      </c>
      <c r="K491" s="1" t="str">
        <f> IF(ISBLANK(B491), "", COUNTIF(Volunteer_Import!F491, "*Southwest Berkeley Berkeley Bowl*"))</f>
        <v/>
      </c>
      <c r="L491" s="1" t="str">
        <f> IF(ISBLANK(B491), "", COUNTIF(Volunteer_Import!F491, "*Other (open to local stores unlisted above)*"))</f>
        <v/>
      </c>
      <c r="M491" s="19" t="str">
        <f> IF(ISBLANK(B491), "", COUNTIF(Volunteer_Import!G491, "*Monday*"))</f>
        <v/>
      </c>
      <c r="N491" s="19" t="str">
        <f> IF(ISBLANK(B491), "", COUNTIF(Volunteer_Import!G491, "*Tuesday*"))</f>
        <v/>
      </c>
      <c r="O491" s="19" t="str">
        <f> IF(ISBLANK(B491), "", COUNTIF(Volunteer_Import!G491, "*Wednesday*"))</f>
        <v/>
      </c>
      <c r="P491" s="19" t="str">
        <f> IF(ISBLANK(B491), "", COUNTIF(Volunteer_Import!G491, "*Thursday*"))</f>
        <v/>
      </c>
      <c r="Q491" s="19" t="str">
        <f> IF(ISBLANK(B491), "", COUNTIF(Volunteer_Import!G491, "*Friday*"))</f>
        <v/>
      </c>
      <c r="R491" s="19" t="str">
        <f> IF(ISBLANK(B491), "", COUNTIF(Volunteer_Import!G491, "*Saturday*"))</f>
        <v/>
      </c>
      <c r="S491" s="19" t="str">
        <f> IF(ISBLANK(B491), "", COUNTIF(Volunteer_Import!G491, "*Sunday*"))</f>
        <v/>
      </c>
      <c r="T491" s="1" t="str">
        <f> IF(ISBLANK(B491), "", COUNTIF(Volunteer_Import!H491, "*6am - 8am*"))</f>
        <v/>
      </c>
      <c r="U491" s="19" t="str">
        <f> IF(ISBLANK(B491), "", COUNTIF(Volunteer_Import!H491, "*8am - 12pm*"))</f>
        <v/>
      </c>
      <c r="V491" s="19" t="str">
        <f> IF(ISBLANK(B491), "", COUNTIF(Volunteer_Import!H491, "*12pm - 3pm*"))</f>
        <v/>
      </c>
      <c r="W491" s="19" t="str">
        <f> IF(ISBLANK(B491), "", COUNTIF(Volunteer_Import!H491, "*3pm - 6pm*"))</f>
        <v/>
      </c>
      <c r="X491" s="19" t="str">
        <f> IF(ISBLANK(B491), "", COUNTIF(Volunteer_Import!H491, "*6pm - 9pm*"))</f>
        <v/>
      </c>
      <c r="Y491" s="19" t="str">
        <f> IF(ISBLANK(B491), "", COUNTIF(Volunteer_Import!H491, "*9pm - 11pm*"))</f>
        <v/>
      </c>
    </row>
    <row r="492">
      <c r="A492" s="1" t="str">
        <f t="array" ref="A492">IF(ISBLANK(B492), "", concatenate("V", ROW()))</f>
        <v/>
      </c>
      <c r="B492" s="1" t="str">
        <f>IFERROR(__xludf.DUMMYFUNCTION(" QUERY(Volunteer_Import!A492:H492, ""Select B"")"),"")</f>
        <v/>
      </c>
      <c r="C492" s="1" t="str">
        <f>IFERROR(__xludf.DUMMYFUNCTION(" IF(ISBLANK(B492), """", QUERY(Volunteer_Import!B492:I492, ""Select C""))"),"")</f>
        <v/>
      </c>
      <c r="D492" s="1" t="str">
        <f>IFERROR(__xludf.DUMMYFUNCTION(" IF(ISBLANK(B492), """", QUERY(Volunteer_Import!B492:I492, ""Select D""))"),"")</f>
        <v/>
      </c>
      <c r="E492" s="1" t="str">
        <f>IFERROR(__xludf.DUMMYFUNCTION(" IF(ISBLANK(B492), """", QUERY(Volunteer_Import!B492:I492, ""Select E""))"),"")</f>
        <v/>
      </c>
      <c r="F492" s="9" t="str">
        <f> IF(ISBLANK(B492), "", COUNTIF(Volunteer_Import!F492, "*Central Berkeley Trader Joe’s*"))</f>
        <v/>
      </c>
      <c r="G492" s="1" t="str">
        <f> IF(ISBLANK(B492), "", COUNTIF(Volunteer_Import!F492, "*North Berkeley Safeway*"))</f>
        <v/>
      </c>
      <c r="H492" s="1" t="str">
        <f> IF(ISBLANK(B492), "", COUNTIF(Volunteer_Import!F492, "*North Berkeley Trader Joe’s*"))</f>
        <v/>
      </c>
      <c r="I492" s="9" t="str">
        <f> IF(ISBLANK(B492), "", COUNTIF(Volunteer_Import!F492, "*South Berkeley Berkeley Bowl*"))</f>
        <v/>
      </c>
      <c r="J492" s="1" t="str">
        <f> IF(ISBLANK(B492), "", COUNTIF(Volunteer_Import!F492, "*South Berkeley/Oakland Safeway*"))</f>
        <v/>
      </c>
      <c r="K492" s="1" t="str">
        <f> IF(ISBLANK(B492), "", COUNTIF(Volunteer_Import!F492, "*Southwest Berkeley Berkeley Bowl*"))</f>
        <v/>
      </c>
      <c r="L492" s="1" t="str">
        <f> IF(ISBLANK(B492), "", COUNTIF(Volunteer_Import!F492, "*Other (open to local stores unlisted above)*"))</f>
        <v/>
      </c>
      <c r="M492" s="19" t="str">
        <f> IF(ISBLANK(B492), "", COUNTIF(Volunteer_Import!G492, "*Monday*"))</f>
        <v/>
      </c>
      <c r="N492" s="19" t="str">
        <f> IF(ISBLANK(B492), "", COUNTIF(Volunteer_Import!G492, "*Tuesday*"))</f>
        <v/>
      </c>
      <c r="O492" s="19" t="str">
        <f> IF(ISBLANK(B492), "", COUNTIF(Volunteer_Import!G492, "*Wednesday*"))</f>
        <v/>
      </c>
      <c r="P492" s="19" t="str">
        <f> IF(ISBLANK(B492), "", COUNTIF(Volunteer_Import!G492, "*Thursday*"))</f>
        <v/>
      </c>
      <c r="Q492" s="19" t="str">
        <f> IF(ISBLANK(B492), "", COUNTIF(Volunteer_Import!G492, "*Friday*"))</f>
        <v/>
      </c>
      <c r="R492" s="19" t="str">
        <f> IF(ISBLANK(B492), "", COUNTIF(Volunteer_Import!G492, "*Saturday*"))</f>
        <v/>
      </c>
      <c r="S492" s="19" t="str">
        <f> IF(ISBLANK(B492), "", COUNTIF(Volunteer_Import!G492, "*Sunday*"))</f>
        <v/>
      </c>
      <c r="T492" s="1" t="str">
        <f> IF(ISBLANK(B492), "", COUNTIF(Volunteer_Import!H492, "*6am - 8am*"))</f>
        <v/>
      </c>
      <c r="U492" s="19" t="str">
        <f> IF(ISBLANK(B492), "", COUNTIF(Volunteer_Import!H492, "*8am - 12pm*"))</f>
        <v/>
      </c>
      <c r="V492" s="19" t="str">
        <f> IF(ISBLANK(B492), "", COUNTIF(Volunteer_Import!H492, "*12pm - 3pm*"))</f>
        <v/>
      </c>
      <c r="W492" s="19" t="str">
        <f> IF(ISBLANK(B492), "", COUNTIF(Volunteer_Import!H492, "*3pm - 6pm*"))</f>
        <v/>
      </c>
      <c r="X492" s="19" t="str">
        <f> IF(ISBLANK(B492), "", COUNTIF(Volunteer_Import!H492, "*6pm - 9pm*"))</f>
        <v/>
      </c>
      <c r="Y492" s="19" t="str">
        <f> IF(ISBLANK(B492), "", COUNTIF(Volunteer_Import!H492, "*9pm - 11pm*"))</f>
        <v/>
      </c>
    </row>
    <row r="493">
      <c r="A493" s="1" t="str">
        <f t="array" ref="A493">IF(ISBLANK(B493), "", concatenate("V", ROW()))</f>
        <v/>
      </c>
      <c r="B493" s="1" t="str">
        <f>IFERROR(__xludf.DUMMYFUNCTION(" QUERY(Volunteer_Import!A493:H493, ""Select B"")"),"")</f>
        <v/>
      </c>
      <c r="C493" s="1" t="str">
        <f>IFERROR(__xludf.DUMMYFUNCTION(" IF(ISBLANK(B493), """", QUERY(Volunteer_Import!B493:I493, ""Select C""))"),"")</f>
        <v/>
      </c>
      <c r="D493" s="1" t="str">
        <f>IFERROR(__xludf.DUMMYFUNCTION(" IF(ISBLANK(B493), """", QUERY(Volunteer_Import!B493:I493, ""Select D""))"),"")</f>
        <v/>
      </c>
      <c r="E493" s="1" t="str">
        <f>IFERROR(__xludf.DUMMYFUNCTION(" IF(ISBLANK(B493), """", QUERY(Volunteer_Import!B493:I493, ""Select E""))"),"")</f>
        <v/>
      </c>
      <c r="F493" s="9" t="str">
        <f> IF(ISBLANK(B493), "", COUNTIF(Volunteer_Import!F493, "*Central Berkeley Trader Joe’s*"))</f>
        <v/>
      </c>
      <c r="G493" s="1" t="str">
        <f> IF(ISBLANK(B493), "", COUNTIF(Volunteer_Import!F493, "*North Berkeley Safeway*"))</f>
        <v/>
      </c>
      <c r="H493" s="1" t="str">
        <f> IF(ISBLANK(B493), "", COUNTIF(Volunteer_Import!F493, "*North Berkeley Trader Joe’s*"))</f>
        <v/>
      </c>
      <c r="I493" s="9" t="str">
        <f> IF(ISBLANK(B493), "", COUNTIF(Volunteer_Import!F493, "*South Berkeley Berkeley Bowl*"))</f>
        <v/>
      </c>
      <c r="J493" s="1" t="str">
        <f> IF(ISBLANK(B493), "", COUNTIF(Volunteer_Import!F493, "*South Berkeley/Oakland Safeway*"))</f>
        <v/>
      </c>
      <c r="K493" s="1" t="str">
        <f> IF(ISBLANK(B493), "", COUNTIF(Volunteer_Import!F493, "*Southwest Berkeley Berkeley Bowl*"))</f>
        <v/>
      </c>
      <c r="L493" s="1" t="str">
        <f> IF(ISBLANK(B493), "", COUNTIF(Volunteer_Import!F493, "*Other (open to local stores unlisted above)*"))</f>
        <v/>
      </c>
      <c r="M493" s="19" t="str">
        <f> IF(ISBLANK(B493), "", COUNTIF(Volunteer_Import!G493, "*Monday*"))</f>
        <v/>
      </c>
      <c r="N493" s="19" t="str">
        <f> IF(ISBLANK(B493), "", COUNTIF(Volunteer_Import!G493, "*Tuesday*"))</f>
        <v/>
      </c>
      <c r="O493" s="19" t="str">
        <f> IF(ISBLANK(B493), "", COUNTIF(Volunteer_Import!G493, "*Wednesday*"))</f>
        <v/>
      </c>
      <c r="P493" s="19" t="str">
        <f> IF(ISBLANK(B493), "", COUNTIF(Volunteer_Import!G493, "*Thursday*"))</f>
        <v/>
      </c>
      <c r="Q493" s="19" t="str">
        <f> IF(ISBLANK(B493), "", COUNTIF(Volunteer_Import!G493, "*Friday*"))</f>
        <v/>
      </c>
      <c r="R493" s="19" t="str">
        <f> IF(ISBLANK(B493), "", COUNTIF(Volunteer_Import!G493, "*Saturday*"))</f>
        <v/>
      </c>
      <c r="S493" s="19" t="str">
        <f> IF(ISBLANK(B493), "", COUNTIF(Volunteer_Import!G493, "*Sunday*"))</f>
        <v/>
      </c>
      <c r="T493" s="1" t="str">
        <f> IF(ISBLANK(B493), "", COUNTIF(Volunteer_Import!H493, "*6am - 8am*"))</f>
        <v/>
      </c>
      <c r="U493" s="19" t="str">
        <f> IF(ISBLANK(B493), "", COUNTIF(Volunteer_Import!H493, "*8am - 12pm*"))</f>
        <v/>
      </c>
      <c r="V493" s="19" t="str">
        <f> IF(ISBLANK(B493), "", COUNTIF(Volunteer_Import!H493, "*12pm - 3pm*"))</f>
        <v/>
      </c>
      <c r="W493" s="19" t="str">
        <f> IF(ISBLANK(B493), "", COUNTIF(Volunteer_Import!H493, "*3pm - 6pm*"))</f>
        <v/>
      </c>
      <c r="X493" s="19" t="str">
        <f> IF(ISBLANK(B493), "", COUNTIF(Volunteer_Import!H493, "*6pm - 9pm*"))</f>
        <v/>
      </c>
      <c r="Y493" s="19" t="str">
        <f> IF(ISBLANK(B493), "", COUNTIF(Volunteer_Import!H493, "*9pm - 11pm*"))</f>
        <v/>
      </c>
    </row>
    <row r="494">
      <c r="A494" s="1" t="str">
        <f t="array" ref="A494">IF(ISBLANK(B494), "", concatenate("V", ROW()))</f>
        <v/>
      </c>
      <c r="B494" s="1" t="str">
        <f>IFERROR(__xludf.DUMMYFUNCTION(" QUERY(Volunteer_Import!A494:H494, ""Select B"")"),"")</f>
        <v/>
      </c>
      <c r="C494" s="1" t="str">
        <f>IFERROR(__xludf.DUMMYFUNCTION(" IF(ISBLANK(B494), """", QUERY(Volunteer_Import!B494:I494, ""Select C""))"),"")</f>
        <v/>
      </c>
      <c r="D494" s="1" t="str">
        <f>IFERROR(__xludf.DUMMYFUNCTION(" IF(ISBLANK(B494), """", QUERY(Volunteer_Import!B494:I494, ""Select D""))"),"")</f>
        <v/>
      </c>
      <c r="E494" s="1" t="str">
        <f>IFERROR(__xludf.DUMMYFUNCTION(" IF(ISBLANK(B494), """", QUERY(Volunteer_Import!B494:I494, ""Select E""))"),"")</f>
        <v/>
      </c>
      <c r="F494" s="9" t="str">
        <f> IF(ISBLANK(B494), "", COUNTIF(Volunteer_Import!F494, "*Central Berkeley Trader Joe’s*"))</f>
        <v/>
      </c>
      <c r="G494" s="1" t="str">
        <f> IF(ISBLANK(B494), "", COUNTIF(Volunteer_Import!F494, "*North Berkeley Safeway*"))</f>
        <v/>
      </c>
      <c r="H494" s="1" t="str">
        <f> IF(ISBLANK(B494), "", COUNTIF(Volunteer_Import!F494, "*North Berkeley Trader Joe’s*"))</f>
        <v/>
      </c>
      <c r="I494" s="9" t="str">
        <f> IF(ISBLANK(B494), "", COUNTIF(Volunteer_Import!F494, "*South Berkeley Berkeley Bowl*"))</f>
        <v/>
      </c>
      <c r="J494" s="1" t="str">
        <f> IF(ISBLANK(B494), "", COUNTIF(Volunteer_Import!F494, "*South Berkeley/Oakland Safeway*"))</f>
        <v/>
      </c>
      <c r="K494" s="1" t="str">
        <f> IF(ISBLANK(B494), "", COUNTIF(Volunteer_Import!F494, "*Southwest Berkeley Berkeley Bowl*"))</f>
        <v/>
      </c>
      <c r="L494" s="1" t="str">
        <f> IF(ISBLANK(B494), "", COUNTIF(Volunteer_Import!F494, "*Other (open to local stores unlisted above)*"))</f>
        <v/>
      </c>
      <c r="M494" s="19" t="str">
        <f> IF(ISBLANK(B494), "", COUNTIF(Volunteer_Import!G494, "*Monday*"))</f>
        <v/>
      </c>
      <c r="N494" s="19" t="str">
        <f> IF(ISBLANK(B494), "", COUNTIF(Volunteer_Import!G494, "*Tuesday*"))</f>
        <v/>
      </c>
      <c r="O494" s="19" t="str">
        <f> IF(ISBLANK(B494), "", COUNTIF(Volunteer_Import!G494, "*Wednesday*"))</f>
        <v/>
      </c>
      <c r="P494" s="19" t="str">
        <f> IF(ISBLANK(B494), "", COUNTIF(Volunteer_Import!G494, "*Thursday*"))</f>
        <v/>
      </c>
      <c r="Q494" s="19" t="str">
        <f> IF(ISBLANK(B494), "", COUNTIF(Volunteer_Import!G494, "*Friday*"))</f>
        <v/>
      </c>
      <c r="R494" s="19" t="str">
        <f> IF(ISBLANK(B494), "", COUNTIF(Volunteer_Import!G494, "*Saturday*"))</f>
        <v/>
      </c>
      <c r="S494" s="19" t="str">
        <f> IF(ISBLANK(B494), "", COUNTIF(Volunteer_Import!G494, "*Sunday*"))</f>
        <v/>
      </c>
      <c r="T494" s="1" t="str">
        <f> IF(ISBLANK(B494), "", COUNTIF(Volunteer_Import!H494, "*6am - 8am*"))</f>
        <v/>
      </c>
      <c r="U494" s="19" t="str">
        <f> IF(ISBLANK(B494), "", COUNTIF(Volunteer_Import!H494, "*8am - 12pm*"))</f>
        <v/>
      </c>
      <c r="V494" s="19" t="str">
        <f> IF(ISBLANK(B494), "", COUNTIF(Volunteer_Import!H494, "*12pm - 3pm*"))</f>
        <v/>
      </c>
      <c r="W494" s="19" t="str">
        <f> IF(ISBLANK(B494), "", COUNTIF(Volunteer_Import!H494, "*3pm - 6pm*"))</f>
        <v/>
      </c>
      <c r="X494" s="19" t="str">
        <f> IF(ISBLANK(B494), "", COUNTIF(Volunteer_Import!H494, "*6pm - 9pm*"))</f>
        <v/>
      </c>
      <c r="Y494" s="19" t="str">
        <f> IF(ISBLANK(B494), "", COUNTIF(Volunteer_Import!H494, "*9pm - 11pm*"))</f>
        <v/>
      </c>
    </row>
    <row r="495">
      <c r="A495" s="1" t="str">
        <f t="array" ref="A495">IF(ISBLANK(B495), "", concatenate("V", ROW()))</f>
        <v/>
      </c>
      <c r="B495" s="1" t="str">
        <f>IFERROR(__xludf.DUMMYFUNCTION(" QUERY(Volunteer_Import!A495:H495, ""Select B"")"),"")</f>
        <v/>
      </c>
      <c r="C495" s="1" t="str">
        <f>IFERROR(__xludf.DUMMYFUNCTION(" IF(ISBLANK(B495), """", QUERY(Volunteer_Import!B495:I495, ""Select C""))"),"")</f>
        <v/>
      </c>
      <c r="D495" s="1" t="str">
        <f>IFERROR(__xludf.DUMMYFUNCTION(" IF(ISBLANK(B495), """", QUERY(Volunteer_Import!B495:I495, ""Select D""))"),"")</f>
        <v/>
      </c>
      <c r="E495" s="1" t="str">
        <f>IFERROR(__xludf.DUMMYFUNCTION(" IF(ISBLANK(B495), """", QUERY(Volunteer_Import!B495:I495, ""Select E""))"),"")</f>
        <v/>
      </c>
      <c r="F495" s="9" t="str">
        <f> IF(ISBLANK(B495), "", COUNTIF(Volunteer_Import!F495, "*Central Berkeley Trader Joe’s*"))</f>
        <v/>
      </c>
      <c r="G495" s="1" t="str">
        <f> IF(ISBLANK(B495), "", COUNTIF(Volunteer_Import!F495, "*North Berkeley Safeway*"))</f>
        <v/>
      </c>
      <c r="H495" s="1" t="str">
        <f> IF(ISBLANK(B495), "", COUNTIF(Volunteer_Import!F495, "*North Berkeley Trader Joe’s*"))</f>
        <v/>
      </c>
      <c r="I495" s="9" t="str">
        <f> IF(ISBLANK(B495), "", COUNTIF(Volunteer_Import!F495, "*South Berkeley Berkeley Bowl*"))</f>
        <v/>
      </c>
      <c r="J495" s="1" t="str">
        <f> IF(ISBLANK(B495), "", COUNTIF(Volunteer_Import!F495, "*South Berkeley/Oakland Safeway*"))</f>
        <v/>
      </c>
      <c r="K495" s="1" t="str">
        <f> IF(ISBLANK(B495), "", COUNTIF(Volunteer_Import!F495, "*Southwest Berkeley Berkeley Bowl*"))</f>
        <v/>
      </c>
      <c r="L495" s="1" t="str">
        <f> IF(ISBLANK(B495), "", COUNTIF(Volunteer_Import!F495, "*Other (open to local stores unlisted above)*"))</f>
        <v/>
      </c>
      <c r="M495" s="19" t="str">
        <f> IF(ISBLANK(B495), "", COUNTIF(Volunteer_Import!G495, "*Monday*"))</f>
        <v/>
      </c>
      <c r="N495" s="19" t="str">
        <f> IF(ISBLANK(B495), "", COUNTIF(Volunteer_Import!G495, "*Tuesday*"))</f>
        <v/>
      </c>
      <c r="O495" s="19" t="str">
        <f> IF(ISBLANK(B495), "", COUNTIF(Volunteer_Import!G495, "*Wednesday*"))</f>
        <v/>
      </c>
      <c r="P495" s="19" t="str">
        <f> IF(ISBLANK(B495), "", COUNTIF(Volunteer_Import!G495, "*Thursday*"))</f>
        <v/>
      </c>
      <c r="Q495" s="19" t="str">
        <f> IF(ISBLANK(B495), "", COUNTIF(Volunteer_Import!G495, "*Friday*"))</f>
        <v/>
      </c>
      <c r="R495" s="19" t="str">
        <f> IF(ISBLANK(B495), "", COUNTIF(Volunteer_Import!G495, "*Saturday*"))</f>
        <v/>
      </c>
      <c r="S495" s="19" t="str">
        <f> IF(ISBLANK(B495), "", COUNTIF(Volunteer_Import!G495, "*Sunday*"))</f>
        <v/>
      </c>
      <c r="T495" s="1" t="str">
        <f> IF(ISBLANK(B495), "", COUNTIF(Volunteer_Import!H495, "*6am - 8am*"))</f>
        <v/>
      </c>
      <c r="U495" s="19" t="str">
        <f> IF(ISBLANK(B495), "", COUNTIF(Volunteer_Import!H495, "*8am - 12pm*"))</f>
        <v/>
      </c>
      <c r="V495" s="19" t="str">
        <f> IF(ISBLANK(B495), "", COUNTIF(Volunteer_Import!H495, "*12pm - 3pm*"))</f>
        <v/>
      </c>
      <c r="W495" s="19" t="str">
        <f> IF(ISBLANK(B495), "", COUNTIF(Volunteer_Import!H495, "*3pm - 6pm*"))</f>
        <v/>
      </c>
      <c r="X495" s="19" t="str">
        <f> IF(ISBLANK(B495), "", COUNTIF(Volunteer_Import!H495, "*6pm - 9pm*"))</f>
        <v/>
      </c>
      <c r="Y495" s="19" t="str">
        <f> IF(ISBLANK(B495), "", COUNTIF(Volunteer_Import!H495, "*9pm - 11pm*"))</f>
        <v/>
      </c>
    </row>
    <row r="496">
      <c r="A496" s="1" t="str">
        <f t="array" ref="A496">IF(ISBLANK(B496), "", concatenate("V", ROW()))</f>
        <v/>
      </c>
      <c r="B496" s="1" t="str">
        <f>IFERROR(__xludf.DUMMYFUNCTION(" QUERY(Volunteer_Import!A496:H496, ""Select B"")"),"")</f>
        <v/>
      </c>
      <c r="C496" s="1" t="str">
        <f>IFERROR(__xludf.DUMMYFUNCTION(" IF(ISBLANK(B496), """", QUERY(Volunteer_Import!B496:I496, ""Select C""))"),"")</f>
        <v/>
      </c>
      <c r="D496" s="1" t="str">
        <f>IFERROR(__xludf.DUMMYFUNCTION(" IF(ISBLANK(B496), """", QUERY(Volunteer_Import!B496:I496, ""Select D""))"),"")</f>
        <v/>
      </c>
      <c r="E496" s="1" t="str">
        <f>IFERROR(__xludf.DUMMYFUNCTION(" IF(ISBLANK(B496), """", QUERY(Volunteer_Import!B496:I496, ""Select E""))"),"")</f>
        <v/>
      </c>
      <c r="F496" s="9" t="str">
        <f> IF(ISBLANK(B496), "", COUNTIF(Volunteer_Import!F496, "*Central Berkeley Trader Joe’s*"))</f>
        <v/>
      </c>
      <c r="G496" s="1" t="str">
        <f> IF(ISBLANK(B496), "", COUNTIF(Volunteer_Import!F496, "*North Berkeley Safeway*"))</f>
        <v/>
      </c>
      <c r="H496" s="1" t="str">
        <f> IF(ISBLANK(B496), "", COUNTIF(Volunteer_Import!F496, "*North Berkeley Trader Joe’s*"))</f>
        <v/>
      </c>
      <c r="I496" s="9" t="str">
        <f> IF(ISBLANK(B496), "", COUNTIF(Volunteer_Import!F496, "*South Berkeley Berkeley Bowl*"))</f>
        <v/>
      </c>
      <c r="J496" s="1" t="str">
        <f> IF(ISBLANK(B496), "", COUNTIF(Volunteer_Import!F496, "*South Berkeley/Oakland Safeway*"))</f>
        <v/>
      </c>
      <c r="K496" s="1" t="str">
        <f> IF(ISBLANK(B496), "", COUNTIF(Volunteer_Import!F496, "*Southwest Berkeley Berkeley Bowl*"))</f>
        <v/>
      </c>
      <c r="L496" s="1" t="str">
        <f> IF(ISBLANK(B496), "", COUNTIF(Volunteer_Import!F496, "*Other (open to local stores unlisted above)*"))</f>
        <v/>
      </c>
      <c r="M496" s="19" t="str">
        <f> IF(ISBLANK(B496), "", COUNTIF(Volunteer_Import!G496, "*Monday*"))</f>
        <v/>
      </c>
      <c r="N496" s="19" t="str">
        <f> IF(ISBLANK(B496), "", COUNTIF(Volunteer_Import!G496, "*Tuesday*"))</f>
        <v/>
      </c>
      <c r="O496" s="19" t="str">
        <f> IF(ISBLANK(B496), "", COUNTIF(Volunteer_Import!G496, "*Wednesday*"))</f>
        <v/>
      </c>
      <c r="P496" s="19" t="str">
        <f> IF(ISBLANK(B496), "", COUNTIF(Volunteer_Import!G496, "*Thursday*"))</f>
        <v/>
      </c>
      <c r="Q496" s="19" t="str">
        <f> IF(ISBLANK(B496), "", COUNTIF(Volunteer_Import!G496, "*Friday*"))</f>
        <v/>
      </c>
      <c r="R496" s="19" t="str">
        <f> IF(ISBLANK(B496), "", COUNTIF(Volunteer_Import!G496, "*Saturday*"))</f>
        <v/>
      </c>
      <c r="S496" s="19" t="str">
        <f> IF(ISBLANK(B496), "", COUNTIF(Volunteer_Import!G496, "*Sunday*"))</f>
        <v/>
      </c>
      <c r="T496" s="1" t="str">
        <f> IF(ISBLANK(B496), "", COUNTIF(Volunteer_Import!H496, "*6am - 8am*"))</f>
        <v/>
      </c>
      <c r="U496" s="19" t="str">
        <f> IF(ISBLANK(B496), "", COUNTIF(Volunteer_Import!H496, "*8am - 12pm*"))</f>
        <v/>
      </c>
      <c r="V496" s="19" t="str">
        <f> IF(ISBLANK(B496), "", COUNTIF(Volunteer_Import!H496, "*12pm - 3pm*"))</f>
        <v/>
      </c>
      <c r="W496" s="19" t="str">
        <f> IF(ISBLANK(B496), "", COUNTIF(Volunteer_Import!H496, "*3pm - 6pm*"))</f>
        <v/>
      </c>
      <c r="X496" s="19" t="str">
        <f> IF(ISBLANK(B496), "", COUNTIF(Volunteer_Import!H496, "*6pm - 9pm*"))</f>
        <v/>
      </c>
      <c r="Y496" s="19" t="str">
        <f> IF(ISBLANK(B496), "", COUNTIF(Volunteer_Import!H496, "*9pm - 11pm*"))</f>
        <v/>
      </c>
    </row>
    <row r="497">
      <c r="A497" s="1" t="str">
        <f t="array" ref="A497">IF(ISBLANK(B497), "", concatenate("V", ROW()))</f>
        <v/>
      </c>
      <c r="B497" s="1" t="str">
        <f>IFERROR(__xludf.DUMMYFUNCTION(" QUERY(Volunteer_Import!A497:H497, ""Select B"")"),"")</f>
        <v/>
      </c>
      <c r="C497" s="1" t="str">
        <f>IFERROR(__xludf.DUMMYFUNCTION(" IF(ISBLANK(B497), """", QUERY(Volunteer_Import!B497:I497, ""Select C""))"),"")</f>
        <v/>
      </c>
      <c r="D497" s="1" t="str">
        <f>IFERROR(__xludf.DUMMYFUNCTION(" IF(ISBLANK(B497), """", QUERY(Volunteer_Import!B497:I497, ""Select D""))"),"")</f>
        <v/>
      </c>
      <c r="E497" s="1" t="str">
        <f>IFERROR(__xludf.DUMMYFUNCTION(" IF(ISBLANK(B497), """", QUERY(Volunteer_Import!B497:I497, ""Select E""))"),"")</f>
        <v/>
      </c>
      <c r="F497" s="9" t="str">
        <f> IF(ISBLANK(B497), "", COUNTIF(Volunteer_Import!F497, "*Central Berkeley Trader Joe’s*"))</f>
        <v/>
      </c>
      <c r="G497" s="1" t="str">
        <f> IF(ISBLANK(B497), "", COUNTIF(Volunteer_Import!F497, "*North Berkeley Safeway*"))</f>
        <v/>
      </c>
      <c r="H497" s="1" t="str">
        <f> IF(ISBLANK(B497), "", COUNTIF(Volunteer_Import!F497, "*North Berkeley Trader Joe’s*"))</f>
        <v/>
      </c>
      <c r="I497" s="9" t="str">
        <f> IF(ISBLANK(B497), "", COUNTIF(Volunteer_Import!F497, "*South Berkeley Berkeley Bowl*"))</f>
        <v/>
      </c>
      <c r="J497" s="1" t="str">
        <f> IF(ISBLANK(B497), "", COUNTIF(Volunteer_Import!F497, "*South Berkeley/Oakland Safeway*"))</f>
        <v/>
      </c>
      <c r="K497" s="1" t="str">
        <f> IF(ISBLANK(B497), "", COUNTIF(Volunteer_Import!F497, "*Southwest Berkeley Berkeley Bowl*"))</f>
        <v/>
      </c>
      <c r="L497" s="1" t="str">
        <f> IF(ISBLANK(B497), "", COUNTIF(Volunteer_Import!F497, "*Other (open to local stores unlisted above)*"))</f>
        <v/>
      </c>
      <c r="M497" s="19" t="str">
        <f> IF(ISBLANK(B497), "", COUNTIF(Volunteer_Import!G497, "*Monday*"))</f>
        <v/>
      </c>
      <c r="N497" s="19" t="str">
        <f> IF(ISBLANK(B497), "", COUNTIF(Volunteer_Import!G497, "*Tuesday*"))</f>
        <v/>
      </c>
      <c r="O497" s="19" t="str">
        <f> IF(ISBLANK(B497), "", COUNTIF(Volunteer_Import!G497, "*Wednesday*"))</f>
        <v/>
      </c>
      <c r="P497" s="19" t="str">
        <f> IF(ISBLANK(B497), "", COUNTIF(Volunteer_Import!G497, "*Thursday*"))</f>
        <v/>
      </c>
      <c r="Q497" s="19" t="str">
        <f> IF(ISBLANK(B497), "", COUNTIF(Volunteer_Import!G497, "*Friday*"))</f>
        <v/>
      </c>
      <c r="R497" s="19" t="str">
        <f> IF(ISBLANK(B497), "", COUNTIF(Volunteer_Import!G497, "*Saturday*"))</f>
        <v/>
      </c>
      <c r="S497" s="19" t="str">
        <f> IF(ISBLANK(B497), "", COUNTIF(Volunteer_Import!G497, "*Sunday*"))</f>
        <v/>
      </c>
      <c r="T497" s="1" t="str">
        <f> IF(ISBLANK(B497), "", COUNTIF(Volunteer_Import!H497, "*6am - 8am*"))</f>
        <v/>
      </c>
      <c r="U497" s="19" t="str">
        <f> IF(ISBLANK(B497), "", COUNTIF(Volunteer_Import!H497, "*8am - 12pm*"))</f>
        <v/>
      </c>
      <c r="V497" s="19" t="str">
        <f> IF(ISBLANK(B497), "", COUNTIF(Volunteer_Import!H497, "*12pm - 3pm*"))</f>
        <v/>
      </c>
      <c r="W497" s="19" t="str">
        <f> IF(ISBLANK(B497), "", COUNTIF(Volunteer_Import!H497, "*3pm - 6pm*"))</f>
        <v/>
      </c>
      <c r="X497" s="19" t="str">
        <f> IF(ISBLANK(B497), "", COUNTIF(Volunteer_Import!H497, "*6pm - 9pm*"))</f>
        <v/>
      </c>
      <c r="Y497" s="19" t="str">
        <f> IF(ISBLANK(B497), "", COUNTIF(Volunteer_Import!H497, "*9pm - 11pm*"))</f>
        <v/>
      </c>
    </row>
    <row r="498">
      <c r="A498" s="1" t="str">
        <f t="array" ref="A498">IF(ISBLANK(B498), "", concatenate("V", ROW()))</f>
        <v/>
      </c>
      <c r="B498" s="1" t="str">
        <f>IFERROR(__xludf.DUMMYFUNCTION(" QUERY(Volunteer_Import!A498:H498, ""Select B"")"),"")</f>
        <v/>
      </c>
      <c r="C498" s="1" t="str">
        <f>IFERROR(__xludf.DUMMYFUNCTION(" IF(ISBLANK(B498), """", QUERY(Volunteer_Import!B498:I498, ""Select C""))"),"")</f>
        <v/>
      </c>
      <c r="D498" s="1" t="str">
        <f>IFERROR(__xludf.DUMMYFUNCTION(" IF(ISBLANK(B498), """", QUERY(Volunteer_Import!B498:I498, ""Select D""))"),"")</f>
        <v/>
      </c>
      <c r="E498" s="1" t="str">
        <f>IFERROR(__xludf.DUMMYFUNCTION(" IF(ISBLANK(B498), """", QUERY(Volunteer_Import!B498:I498, ""Select E""))"),"")</f>
        <v/>
      </c>
      <c r="F498" s="9" t="str">
        <f> IF(ISBLANK(B498), "", COUNTIF(Volunteer_Import!F498, "*Central Berkeley Trader Joe’s*"))</f>
        <v/>
      </c>
      <c r="G498" s="1" t="str">
        <f> IF(ISBLANK(B498), "", COUNTIF(Volunteer_Import!F498, "*North Berkeley Safeway*"))</f>
        <v/>
      </c>
      <c r="H498" s="1" t="str">
        <f> IF(ISBLANK(B498), "", COUNTIF(Volunteer_Import!F498, "*North Berkeley Trader Joe’s*"))</f>
        <v/>
      </c>
      <c r="I498" s="9" t="str">
        <f> IF(ISBLANK(B498), "", COUNTIF(Volunteer_Import!F498, "*South Berkeley Berkeley Bowl*"))</f>
        <v/>
      </c>
      <c r="J498" s="1" t="str">
        <f> IF(ISBLANK(B498), "", COUNTIF(Volunteer_Import!F498, "*South Berkeley/Oakland Safeway*"))</f>
        <v/>
      </c>
      <c r="K498" s="1" t="str">
        <f> IF(ISBLANK(B498), "", COUNTIF(Volunteer_Import!F498, "*Southwest Berkeley Berkeley Bowl*"))</f>
        <v/>
      </c>
      <c r="L498" s="1" t="str">
        <f> IF(ISBLANK(B498), "", COUNTIF(Volunteer_Import!F498, "*Other (open to local stores unlisted above)*"))</f>
        <v/>
      </c>
      <c r="M498" s="19" t="str">
        <f> IF(ISBLANK(B498), "", COUNTIF(Volunteer_Import!G498, "*Monday*"))</f>
        <v/>
      </c>
      <c r="N498" s="19" t="str">
        <f> IF(ISBLANK(B498), "", COUNTIF(Volunteer_Import!G498, "*Tuesday*"))</f>
        <v/>
      </c>
      <c r="O498" s="19" t="str">
        <f> IF(ISBLANK(B498), "", COUNTIF(Volunteer_Import!G498, "*Wednesday*"))</f>
        <v/>
      </c>
      <c r="P498" s="19" t="str">
        <f> IF(ISBLANK(B498), "", COUNTIF(Volunteer_Import!G498, "*Thursday*"))</f>
        <v/>
      </c>
      <c r="Q498" s="19" t="str">
        <f> IF(ISBLANK(B498), "", COUNTIF(Volunteer_Import!G498, "*Friday*"))</f>
        <v/>
      </c>
      <c r="R498" s="19" t="str">
        <f> IF(ISBLANK(B498), "", COUNTIF(Volunteer_Import!G498, "*Saturday*"))</f>
        <v/>
      </c>
      <c r="S498" s="19" t="str">
        <f> IF(ISBLANK(B498), "", COUNTIF(Volunteer_Import!G498, "*Sunday*"))</f>
        <v/>
      </c>
      <c r="T498" s="1" t="str">
        <f> IF(ISBLANK(B498), "", COUNTIF(Volunteer_Import!H498, "*6am - 8am*"))</f>
        <v/>
      </c>
      <c r="U498" s="19" t="str">
        <f> IF(ISBLANK(B498), "", COUNTIF(Volunteer_Import!H498, "*8am - 12pm*"))</f>
        <v/>
      </c>
      <c r="V498" s="19" t="str">
        <f> IF(ISBLANK(B498), "", COUNTIF(Volunteer_Import!H498, "*12pm - 3pm*"))</f>
        <v/>
      </c>
      <c r="W498" s="19" t="str">
        <f> IF(ISBLANK(B498), "", COUNTIF(Volunteer_Import!H498, "*3pm - 6pm*"))</f>
        <v/>
      </c>
      <c r="X498" s="19" t="str">
        <f> IF(ISBLANK(B498), "", COUNTIF(Volunteer_Import!H498, "*6pm - 9pm*"))</f>
        <v/>
      </c>
      <c r="Y498" s="19" t="str">
        <f> IF(ISBLANK(B498), "", COUNTIF(Volunteer_Import!H498, "*9pm - 11pm*"))</f>
        <v/>
      </c>
    </row>
    <row r="499">
      <c r="A499" s="1" t="str">
        <f t="array" ref="A499">IF(ISBLANK(B499), "", concatenate("V", ROW()))</f>
        <v/>
      </c>
      <c r="B499" s="1" t="str">
        <f>IFERROR(__xludf.DUMMYFUNCTION(" QUERY(Volunteer_Import!A499:H499, ""Select B"")"),"")</f>
        <v/>
      </c>
      <c r="C499" s="1" t="str">
        <f>IFERROR(__xludf.DUMMYFUNCTION(" IF(ISBLANK(B499), """", QUERY(Volunteer_Import!B499:I499, ""Select C""))"),"")</f>
        <v/>
      </c>
      <c r="D499" s="1" t="str">
        <f>IFERROR(__xludf.DUMMYFUNCTION(" IF(ISBLANK(B499), """", QUERY(Volunteer_Import!B499:I499, ""Select D""))"),"")</f>
        <v/>
      </c>
      <c r="E499" s="1" t="str">
        <f>IFERROR(__xludf.DUMMYFUNCTION(" IF(ISBLANK(B499), """", QUERY(Volunteer_Import!B499:I499, ""Select E""))"),"")</f>
        <v/>
      </c>
      <c r="F499" s="9" t="str">
        <f> IF(ISBLANK(B499), "", COUNTIF(Volunteer_Import!F499, "*Central Berkeley Trader Joe’s*"))</f>
        <v/>
      </c>
      <c r="G499" s="1" t="str">
        <f> IF(ISBLANK(B499), "", COUNTIF(Volunteer_Import!F499, "*North Berkeley Safeway*"))</f>
        <v/>
      </c>
      <c r="H499" s="1" t="str">
        <f> IF(ISBLANK(B499), "", COUNTIF(Volunteer_Import!F499, "*North Berkeley Trader Joe’s*"))</f>
        <v/>
      </c>
      <c r="I499" s="9" t="str">
        <f> IF(ISBLANK(B499), "", COUNTIF(Volunteer_Import!F499, "*South Berkeley Berkeley Bowl*"))</f>
        <v/>
      </c>
      <c r="J499" s="1" t="str">
        <f> IF(ISBLANK(B499), "", COUNTIF(Volunteer_Import!F499, "*South Berkeley/Oakland Safeway*"))</f>
        <v/>
      </c>
      <c r="K499" s="1" t="str">
        <f> IF(ISBLANK(B499), "", COUNTIF(Volunteer_Import!F499, "*Southwest Berkeley Berkeley Bowl*"))</f>
        <v/>
      </c>
      <c r="L499" s="1" t="str">
        <f> IF(ISBLANK(B499), "", COUNTIF(Volunteer_Import!F499, "*Other (open to local stores unlisted above)*"))</f>
        <v/>
      </c>
      <c r="M499" s="19" t="str">
        <f> IF(ISBLANK(B499), "", COUNTIF(Volunteer_Import!G499, "*Monday*"))</f>
        <v/>
      </c>
      <c r="N499" s="19" t="str">
        <f> IF(ISBLANK(B499), "", COUNTIF(Volunteer_Import!G499, "*Tuesday*"))</f>
        <v/>
      </c>
      <c r="O499" s="19" t="str">
        <f> IF(ISBLANK(B499), "", COUNTIF(Volunteer_Import!G499, "*Wednesday*"))</f>
        <v/>
      </c>
      <c r="P499" s="19" t="str">
        <f> IF(ISBLANK(B499), "", COUNTIF(Volunteer_Import!G499, "*Thursday*"))</f>
        <v/>
      </c>
      <c r="Q499" s="19" t="str">
        <f> IF(ISBLANK(B499), "", COUNTIF(Volunteer_Import!G499, "*Friday*"))</f>
        <v/>
      </c>
      <c r="R499" s="19" t="str">
        <f> IF(ISBLANK(B499), "", COUNTIF(Volunteer_Import!G499, "*Saturday*"))</f>
        <v/>
      </c>
      <c r="S499" s="19" t="str">
        <f> IF(ISBLANK(B499), "", COUNTIF(Volunteer_Import!G499, "*Sunday*"))</f>
        <v/>
      </c>
      <c r="T499" s="1" t="str">
        <f> IF(ISBLANK(B499), "", COUNTIF(Volunteer_Import!H499, "*6am - 8am*"))</f>
        <v/>
      </c>
      <c r="U499" s="19" t="str">
        <f> IF(ISBLANK(B499), "", COUNTIF(Volunteer_Import!H499, "*8am - 12pm*"))</f>
        <v/>
      </c>
      <c r="V499" s="19" t="str">
        <f> IF(ISBLANK(B499), "", COUNTIF(Volunteer_Import!H499, "*12pm - 3pm*"))</f>
        <v/>
      </c>
      <c r="W499" s="19" t="str">
        <f> IF(ISBLANK(B499), "", COUNTIF(Volunteer_Import!H499, "*3pm - 6pm*"))</f>
        <v/>
      </c>
      <c r="X499" s="19" t="str">
        <f> IF(ISBLANK(B499), "", COUNTIF(Volunteer_Import!H499, "*6pm - 9pm*"))</f>
        <v/>
      </c>
      <c r="Y499" s="19" t="str">
        <f> IF(ISBLANK(B499), "", COUNTIF(Volunteer_Import!H499, "*9pm - 11pm*"))</f>
        <v/>
      </c>
    </row>
    <row r="500">
      <c r="A500" s="1" t="str">
        <f t="array" ref="A500">IF(ISBLANK(B500), "", concatenate("V", ROW()))</f>
        <v/>
      </c>
      <c r="B500" s="1" t="str">
        <f>IFERROR(__xludf.DUMMYFUNCTION(" QUERY(Volunteer_Import!A500:H500, ""Select B"")"),"")</f>
        <v/>
      </c>
      <c r="C500" s="1" t="str">
        <f>IFERROR(__xludf.DUMMYFUNCTION(" IF(ISBLANK(B500), """", QUERY(Volunteer_Import!B500:I500, ""Select C""))"),"")</f>
        <v/>
      </c>
      <c r="D500" s="1" t="str">
        <f>IFERROR(__xludf.DUMMYFUNCTION(" IF(ISBLANK(B500), """", QUERY(Volunteer_Import!B500:I500, ""Select D""))"),"")</f>
        <v/>
      </c>
      <c r="E500" s="1" t="str">
        <f>IFERROR(__xludf.DUMMYFUNCTION(" IF(ISBLANK(B500), """", QUERY(Volunteer_Import!B500:I500, ""Select E""))"),"")</f>
        <v/>
      </c>
      <c r="F500" s="9" t="str">
        <f> IF(ISBLANK(B500), "", COUNTIF(Volunteer_Import!F500, "*Central Berkeley Trader Joe’s*"))</f>
        <v/>
      </c>
      <c r="G500" s="1" t="str">
        <f> IF(ISBLANK(B500), "", COUNTIF(Volunteer_Import!F500, "*North Berkeley Safeway*"))</f>
        <v/>
      </c>
      <c r="H500" s="1" t="str">
        <f> IF(ISBLANK(B500), "", COUNTIF(Volunteer_Import!F500, "*North Berkeley Trader Joe’s*"))</f>
        <v/>
      </c>
      <c r="I500" s="9" t="str">
        <f> IF(ISBLANK(B500), "", COUNTIF(Volunteer_Import!F500, "*South Berkeley Berkeley Bowl*"))</f>
        <v/>
      </c>
      <c r="J500" s="1" t="str">
        <f> IF(ISBLANK(B500), "", COUNTIF(Volunteer_Import!F500, "*South Berkeley/Oakland Safeway*"))</f>
        <v/>
      </c>
      <c r="K500" s="1" t="str">
        <f> IF(ISBLANK(B500), "", COUNTIF(Volunteer_Import!F500, "*Southwest Berkeley Berkeley Bowl*"))</f>
        <v/>
      </c>
      <c r="L500" s="1" t="str">
        <f> IF(ISBLANK(B500), "", COUNTIF(Volunteer_Import!F500, "*Other (open to local stores unlisted above)*"))</f>
        <v/>
      </c>
      <c r="M500" s="19" t="str">
        <f> IF(ISBLANK(B500), "", COUNTIF(Volunteer_Import!G500, "*Monday*"))</f>
        <v/>
      </c>
      <c r="N500" s="19" t="str">
        <f> IF(ISBLANK(B500), "", COUNTIF(Volunteer_Import!G500, "*Tuesday*"))</f>
        <v/>
      </c>
      <c r="O500" s="19" t="str">
        <f> IF(ISBLANK(B500), "", COUNTIF(Volunteer_Import!G500, "*Wednesday*"))</f>
        <v/>
      </c>
      <c r="P500" s="19" t="str">
        <f> IF(ISBLANK(B500), "", COUNTIF(Volunteer_Import!G500, "*Thursday*"))</f>
        <v/>
      </c>
      <c r="Q500" s="19" t="str">
        <f> IF(ISBLANK(B500), "", COUNTIF(Volunteer_Import!G500, "*Friday*"))</f>
        <v/>
      </c>
      <c r="R500" s="19" t="str">
        <f> IF(ISBLANK(B500), "", COUNTIF(Volunteer_Import!G500, "*Saturday*"))</f>
        <v/>
      </c>
      <c r="S500" s="19" t="str">
        <f> IF(ISBLANK(B500), "", COUNTIF(Volunteer_Import!G500, "*Sunday*"))</f>
        <v/>
      </c>
      <c r="T500" s="1" t="str">
        <f> IF(ISBLANK(B500), "", COUNTIF(Volunteer_Import!H500, "*6am - 8am*"))</f>
        <v/>
      </c>
      <c r="U500" s="19" t="str">
        <f> IF(ISBLANK(B500), "", COUNTIF(Volunteer_Import!H500, "*8am - 12pm*"))</f>
        <v/>
      </c>
      <c r="V500" s="19" t="str">
        <f> IF(ISBLANK(B500), "", COUNTIF(Volunteer_Import!H500, "*12pm - 3pm*"))</f>
        <v/>
      </c>
      <c r="W500" s="19" t="str">
        <f> IF(ISBLANK(B500), "", COUNTIF(Volunteer_Import!H500, "*3pm - 6pm*"))</f>
        <v/>
      </c>
      <c r="X500" s="19" t="str">
        <f> IF(ISBLANK(B500), "", COUNTIF(Volunteer_Import!H500, "*6pm - 9pm*"))</f>
        <v/>
      </c>
      <c r="Y500" s="19" t="str">
        <f> IF(ISBLANK(B500), "", COUNTIF(Volunteer_Import!H500, "*9pm - 11pm*"))</f>
        <v/>
      </c>
    </row>
    <row r="501">
      <c r="A501" s="1" t="str">
        <f t="array" ref="A501">IF(ISBLANK(B501), "", concatenate("V", ROW()))</f>
        <v/>
      </c>
      <c r="B501" s="1" t="str">
        <f>IFERROR(__xludf.DUMMYFUNCTION(" QUERY(Volunteer_Import!A501:H501, ""Select B"")"),"")</f>
        <v/>
      </c>
      <c r="C501" s="1" t="str">
        <f>IFERROR(__xludf.DUMMYFUNCTION(" IF(ISBLANK(B501), """", QUERY(Volunteer_Import!B501:I501, ""Select C""))"),"")</f>
        <v/>
      </c>
      <c r="D501" s="1" t="str">
        <f>IFERROR(__xludf.DUMMYFUNCTION(" IF(ISBLANK(B501), """", QUERY(Volunteer_Import!B501:I501, ""Select D""))"),"")</f>
        <v/>
      </c>
      <c r="E501" s="1" t="str">
        <f>IFERROR(__xludf.DUMMYFUNCTION(" IF(ISBLANK(B501), """", QUERY(Volunteer_Import!B501:I501, ""Select E""))"),"")</f>
        <v/>
      </c>
      <c r="F501" s="9" t="str">
        <f> IF(ISBLANK(B501), "", COUNTIF(Volunteer_Import!F501, "*Central Berkeley Trader Joe’s*"))</f>
        <v/>
      </c>
      <c r="G501" s="1" t="str">
        <f> IF(ISBLANK(B501), "", COUNTIF(Volunteer_Import!F501, "*North Berkeley Safeway*"))</f>
        <v/>
      </c>
      <c r="H501" s="1" t="str">
        <f> IF(ISBLANK(B501), "", COUNTIF(Volunteer_Import!F501, "*North Berkeley Trader Joe’s*"))</f>
        <v/>
      </c>
      <c r="I501" s="9" t="str">
        <f> IF(ISBLANK(B501), "", COUNTIF(Volunteer_Import!F501, "*South Berkeley Berkeley Bowl*"))</f>
        <v/>
      </c>
      <c r="J501" s="1" t="str">
        <f> IF(ISBLANK(B501), "", COUNTIF(Volunteer_Import!F501, "*South Berkeley/Oakland Safeway*"))</f>
        <v/>
      </c>
      <c r="K501" s="1" t="str">
        <f> IF(ISBLANK(B501), "", COUNTIF(Volunteer_Import!F501, "*Southwest Berkeley Berkeley Bowl*"))</f>
        <v/>
      </c>
      <c r="L501" s="1" t="str">
        <f> IF(ISBLANK(B501), "", COUNTIF(Volunteer_Import!F501, "*Other (open to local stores unlisted above)*"))</f>
        <v/>
      </c>
      <c r="M501" s="19" t="str">
        <f> IF(ISBLANK(B501), "", COUNTIF(Volunteer_Import!G501, "*Monday*"))</f>
        <v/>
      </c>
      <c r="N501" s="19" t="str">
        <f> IF(ISBLANK(B501), "", COUNTIF(Volunteer_Import!G501, "*Tuesday*"))</f>
        <v/>
      </c>
      <c r="O501" s="19" t="str">
        <f> IF(ISBLANK(B501), "", COUNTIF(Volunteer_Import!G501, "*Wednesday*"))</f>
        <v/>
      </c>
      <c r="P501" s="19" t="str">
        <f> IF(ISBLANK(B501), "", COUNTIF(Volunteer_Import!G501, "*Thursday*"))</f>
        <v/>
      </c>
      <c r="Q501" s="19" t="str">
        <f> IF(ISBLANK(B501), "", COUNTIF(Volunteer_Import!G501, "*Friday*"))</f>
        <v/>
      </c>
      <c r="R501" s="19" t="str">
        <f> IF(ISBLANK(B501), "", COUNTIF(Volunteer_Import!G501, "*Saturday*"))</f>
        <v/>
      </c>
      <c r="S501" s="19" t="str">
        <f> IF(ISBLANK(B501), "", COUNTIF(Volunteer_Import!G501, "*Sunday*"))</f>
        <v/>
      </c>
      <c r="T501" s="1" t="str">
        <f> IF(ISBLANK(B501), "", COUNTIF(Volunteer_Import!H501, "*6am - 8am*"))</f>
        <v/>
      </c>
      <c r="U501" s="19" t="str">
        <f> IF(ISBLANK(B501), "", COUNTIF(Volunteer_Import!H501, "*8am - 12pm*"))</f>
        <v/>
      </c>
      <c r="V501" s="19" t="str">
        <f> IF(ISBLANK(B501), "", COUNTIF(Volunteer_Import!H501, "*12pm - 3pm*"))</f>
        <v/>
      </c>
      <c r="W501" s="19" t="str">
        <f> IF(ISBLANK(B501), "", COUNTIF(Volunteer_Import!H501, "*3pm - 6pm*"))</f>
        <v/>
      </c>
      <c r="X501" s="19" t="str">
        <f> IF(ISBLANK(B501), "", COUNTIF(Volunteer_Import!H501, "*6pm - 9pm*"))</f>
        <v/>
      </c>
      <c r="Y501" s="19" t="str">
        <f> IF(ISBLANK(B501), "", COUNTIF(Volunteer_Import!H501, "*9pm - 11pm*"))</f>
        <v/>
      </c>
    </row>
    <row r="502">
      <c r="A502" s="1" t="str">
        <f t="array" ref="A502">IF(ISBLANK(B502), "", concatenate("V", ROW()))</f>
        <v/>
      </c>
      <c r="B502" s="1" t="str">
        <f>IFERROR(__xludf.DUMMYFUNCTION(" QUERY(Volunteer_Import!A502:H502, ""Select B"")"),"")</f>
        <v/>
      </c>
      <c r="C502" s="1" t="str">
        <f>IFERROR(__xludf.DUMMYFUNCTION(" IF(ISBLANK(B502), """", QUERY(Volunteer_Import!B502:I502, ""Select C""))"),"")</f>
        <v/>
      </c>
      <c r="D502" s="1" t="str">
        <f>IFERROR(__xludf.DUMMYFUNCTION(" IF(ISBLANK(B502), """", QUERY(Volunteer_Import!B502:I502, ""Select D""))"),"")</f>
        <v/>
      </c>
      <c r="E502" s="1" t="str">
        <f>IFERROR(__xludf.DUMMYFUNCTION(" IF(ISBLANK(B502), """", QUERY(Volunteer_Import!B502:I502, ""Select E""))"),"")</f>
        <v/>
      </c>
      <c r="F502" s="9" t="str">
        <f> IF(ISBLANK(B502), "", COUNTIF(Volunteer_Import!F502, "*Central Berkeley Trader Joe’s*"))</f>
        <v/>
      </c>
      <c r="G502" s="1" t="str">
        <f> IF(ISBLANK(B502), "", COUNTIF(Volunteer_Import!F502, "*North Berkeley Safeway*"))</f>
        <v/>
      </c>
      <c r="H502" s="1" t="str">
        <f> IF(ISBLANK(B502), "", COUNTIF(Volunteer_Import!F502, "*North Berkeley Trader Joe’s*"))</f>
        <v/>
      </c>
      <c r="I502" s="9" t="str">
        <f> IF(ISBLANK(B502), "", COUNTIF(Volunteer_Import!F502, "*South Berkeley Berkeley Bowl*"))</f>
        <v/>
      </c>
      <c r="J502" s="1" t="str">
        <f> IF(ISBLANK(B502), "", COUNTIF(Volunteer_Import!F502, "*South Berkeley/Oakland Safeway*"))</f>
        <v/>
      </c>
      <c r="K502" s="1" t="str">
        <f> IF(ISBLANK(B502), "", COUNTIF(Volunteer_Import!F502, "*Southwest Berkeley Berkeley Bowl*"))</f>
        <v/>
      </c>
      <c r="L502" s="1" t="str">
        <f> IF(ISBLANK(B502), "", COUNTIF(Volunteer_Import!F502, "*Other (open to local stores unlisted above)*"))</f>
        <v/>
      </c>
      <c r="M502" s="19" t="str">
        <f> IF(ISBLANK(B502), "", COUNTIF(Volunteer_Import!G502, "*Monday*"))</f>
        <v/>
      </c>
      <c r="N502" s="19" t="str">
        <f> IF(ISBLANK(B502), "", COUNTIF(Volunteer_Import!G502, "*Tuesday*"))</f>
        <v/>
      </c>
      <c r="O502" s="19" t="str">
        <f> IF(ISBLANK(B502), "", COUNTIF(Volunteer_Import!G502, "*Wednesday*"))</f>
        <v/>
      </c>
      <c r="P502" s="19" t="str">
        <f> IF(ISBLANK(B502), "", COUNTIF(Volunteer_Import!G502, "*Thursday*"))</f>
        <v/>
      </c>
      <c r="Q502" s="19" t="str">
        <f> IF(ISBLANK(B502), "", COUNTIF(Volunteer_Import!G502, "*Friday*"))</f>
        <v/>
      </c>
      <c r="R502" s="19" t="str">
        <f> IF(ISBLANK(B502), "", COUNTIF(Volunteer_Import!G502, "*Saturday*"))</f>
        <v/>
      </c>
      <c r="S502" s="19" t="str">
        <f> IF(ISBLANK(B502), "", COUNTIF(Volunteer_Import!G502, "*Sunday*"))</f>
        <v/>
      </c>
      <c r="T502" s="1" t="str">
        <f> IF(ISBLANK(B502), "", COUNTIF(Volunteer_Import!H502, "*6am - 8am*"))</f>
        <v/>
      </c>
      <c r="U502" s="19" t="str">
        <f> IF(ISBLANK(B502), "", COUNTIF(Volunteer_Import!H502, "*8am - 12pm*"))</f>
        <v/>
      </c>
      <c r="V502" s="19" t="str">
        <f> IF(ISBLANK(B502), "", COUNTIF(Volunteer_Import!H502, "*12pm - 3pm*"))</f>
        <v/>
      </c>
      <c r="W502" s="19" t="str">
        <f> IF(ISBLANK(B502), "", COUNTIF(Volunteer_Import!H502, "*3pm - 6pm*"))</f>
        <v/>
      </c>
      <c r="X502" s="19" t="str">
        <f> IF(ISBLANK(B502), "", COUNTIF(Volunteer_Import!H502, "*6pm - 9pm*"))</f>
        <v/>
      </c>
      <c r="Y502" s="19" t="str">
        <f> IF(ISBLANK(B502), "", COUNTIF(Volunteer_Import!H502, "*9pm - 11pm*"))</f>
        <v/>
      </c>
    </row>
    <row r="503">
      <c r="A503" s="1" t="str">
        <f t="array" ref="A503">IF(ISBLANK(B503), "", concatenate("V", ROW()))</f>
        <v/>
      </c>
      <c r="B503" s="1" t="str">
        <f>IFERROR(__xludf.DUMMYFUNCTION(" QUERY(Volunteer_Import!A503:H503, ""Select B"")"),"")</f>
        <v/>
      </c>
      <c r="C503" s="1" t="str">
        <f>IFERROR(__xludf.DUMMYFUNCTION(" IF(ISBLANK(B503), """", QUERY(Volunteer_Import!B503:I503, ""Select C""))"),"")</f>
        <v/>
      </c>
      <c r="D503" s="1" t="str">
        <f>IFERROR(__xludf.DUMMYFUNCTION(" IF(ISBLANK(B503), """", QUERY(Volunteer_Import!B503:I503, ""Select D""))"),"")</f>
        <v/>
      </c>
      <c r="E503" s="1" t="str">
        <f>IFERROR(__xludf.DUMMYFUNCTION(" IF(ISBLANK(B503), """", QUERY(Volunteer_Import!B503:I503, ""Select E""))"),"")</f>
        <v/>
      </c>
      <c r="F503" s="9" t="str">
        <f> IF(ISBLANK(B503), "", COUNTIF(Volunteer_Import!F503, "*Central Berkeley Trader Joe’s*"))</f>
        <v/>
      </c>
      <c r="G503" s="1" t="str">
        <f> IF(ISBLANK(B503), "", COUNTIF(Volunteer_Import!F503, "*North Berkeley Safeway*"))</f>
        <v/>
      </c>
      <c r="H503" s="1" t="str">
        <f> IF(ISBLANK(B503), "", COUNTIF(Volunteer_Import!F503, "*North Berkeley Trader Joe’s*"))</f>
        <v/>
      </c>
      <c r="I503" s="9" t="str">
        <f> IF(ISBLANK(B503), "", COUNTIF(Volunteer_Import!F503, "*South Berkeley Berkeley Bowl*"))</f>
        <v/>
      </c>
      <c r="J503" s="1" t="str">
        <f> IF(ISBLANK(B503), "", COUNTIF(Volunteer_Import!F503, "*South Berkeley/Oakland Safeway*"))</f>
        <v/>
      </c>
      <c r="K503" s="1" t="str">
        <f> IF(ISBLANK(B503), "", COUNTIF(Volunteer_Import!F503, "*Southwest Berkeley Berkeley Bowl*"))</f>
        <v/>
      </c>
      <c r="L503" s="1" t="str">
        <f> IF(ISBLANK(B503), "", COUNTIF(Volunteer_Import!F503, "*Other (open to local stores unlisted above)*"))</f>
        <v/>
      </c>
      <c r="M503" s="19" t="str">
        <f> IF(ISBLANK(B503), "", COUNTIF(Volunteer_Import!G503, "*Monday*"))</f>
        <v/>
      </c>
      <c r="N503" s="19" t="str">
        <f> IF(ISBLANK(B503), "", COUNTIF(Volunteer_Import!G503, "*Tuesday*"))</f>
        <v/>
      </c>
      <c r="O503" s="19" t="str">
        <f> IF(ISBLANK(B503), "", COUNTIF(Volunteer_Import!G503, "*Wednesday*"))</f>
        <v/>
      </c>
      <c r="P503" s="19" t="str">
        <f> IF(ISBLANK(B503), "", COUNTIF(Volunteer_Import!G503, "*Thursday*"))</f>
        <v/>
      </c>
      <c r="Q503" s="19" t="str">
        <f> IF(ISBLANK(B503), "", COUNTIF(Volunteer_Import!G503, "*Friday*"))</f>
        <v/>
      </c>
      <c r="R503" s="19" t="str">
        <f> IF(ISBLANK(B503), "", COUNTIF(Volunteer_Import!G503, "*Saturday*"))</f>
        <v/>
      </c>
      <c r="S503" s="19" t="str">
        <f> IF(ISBLANK(B503), "", COUNTIF(Volunteer_Import!G503, "*Sunday*"))</f>
        <v/>
      </c>
      <c r="T503" s="1" t="str">
        <f> IF(ISBLANK(B503), "", COUNTIF(Volunteer_Import!H503, "*6am - 8am*"))</f>
        <v/>
      </c>
      <c r="U503" s="19" t="str">
        <f> IF(ISBLANK(B503), "", COUNTIF(Volunteer_Import!H503, "*8am - 12pm*"))</f>
        <v/>
      </c>
      <c r="V503" s="19" t="str">
        <f> IF(ISBLANK(B503), "", COUNTIF(Volunteer_Import!H503, "*12pm - 3pm*"))</f>
        <v/>
      </c>
      <c r="W503" s="19" t="str">
        <f> IF(ISBLANK(B503), "", COUNTIF(Volunteer_Import!H503, "*3pm - 6pm*"))</f>
        <v/>
      </c>
      <c r="X503" s="19" t="str">
        <f> IF(ISBLANK(B503), "", COUNTIF(Volunteer_Import!H503, "*6pm - 9pm*"))</f>
        <v/>
      </c>
      <c r="Y503" s="19" t="str">
        <f> IF(ISBLANK(B503), "", COUNTIF(Volunteer_Import!H503, "*9pm - 11pm*"))</f>
        <v/>
      </c>
    </row>
    <row r="504">
      <c r="A504" s="1" t="str">
        <f t="array" ref="A504">IF(ISBLANK(B504), "", concatenate("V", ROW()))</f>
        <v/>
      </c>
      <c r="B504" s="1" t="str">
        <f>IFERROR(__xludf.DUMMYFUNCTION(" QUERY(Volunteer_Import!A504:H504, ""Select B"")"),"")</f>
        <v/>
      </c>
      <c r="C504" s="1" t="str">
        <f>IFERROR(__xludf.DUMMYFUNCTION(" IF(ISBLANK(B504), """", QUERY(Volunteer_Import!B504:I504, ""Select C""))"),"")</f>
        <v/>
      </c>
      <c r="D504" s="1" t="str">
        <f>IFERROR(__xludf.DUMMYFUNCTION(" IF(ISBLANK(B504), """", QUERY(Volunteer_Import!B504:I504, ""Select D""))"),"")</f>
        <v/>
      </c>
      <c r="E504" s="1" t="str">
        <f>IFERROR(__xludf.DUMMYFUNCTION(" IF(ISBLANK(B504), """", QUERY(Volunteer_Import!B504:I504, ""Select E""))"),"")</f>
        <v/>
      </c>
      <c r="F504" s="9" t="str">
        <f> IF(ISBLANK(B504), "", COUNTIF(Volunteer_Import!F504, "*Central Berkeley Trader Joe’s*"))</f>
        <v/>
      </c>
      <c r="G504" s="1" t="str">
        <f> IF(ISBLANK(B504), "", COUNTIF(Volunteer_Import!F504, "*North Berkeley Safeway*"))</f>
        <v/>
      </c>
      <c r="H504" s="1" t="str">
        <f> IF(ISBLANK(B504), "", COUNTIF(Volunteer_Import!F504, "*North Berkeley Trader Joe’s*"))</f>
        <v/>
      </c>
      <c r="I504" s="9" t="str">
        <f> IF(ISBLANK(B504), "", COUNTIF(Volunteer_Import!F504, "*South Berkeley Berkeley Bowl*"))</f>
        <v/>
      </c>
      <c r="J504" s="1" t="str">
        <f> IF(ISBLANK(B504), "", COUNTIF(Volunteer_Import!F504, "*South Berkeley/Oakland Safeway*"))</f>
        <v/>
      </c>
      <c r="K504" s="1" t="str">
        <f> IF(ISBLANK(B504), "", COUNTIF(Volunteer_Import!F504, "*Southwest Berkeley Berkeley Bowl*"))</f>
        <v/>
      </c>
      <c r="L504" s="1" t="str">
        <f> IF(ISBLANK(B504), "", COUNTIF(Volunteer_Import!F504, "*Other (open to local stores unlisted above)*"))</f>
        <v/>
      </c>
      <c r="M504" s="19" t="str">
        <f> IF(ISBLANK(B504), "", COUNTIF(Volunteer_Import!G504, "*Monday*"))</f>
        <v/>
      </c>
      <c r="N504" s="19" t="str">
        <f> IF(ISBLANK(B504), "", COUNTIF(Volunteer_Import!G504, "*Tuesday*"))</f>
        <v/>
      </c>
      <c r="O504" s="19" t="str">
        <f> IF(ISBLANK(B504), "", COUNTIF(Volunteer_Import!G504, "*Wednesday*"))</f>
        <v/>
      </c>
      <c r="P504" s="19" t="str">
        <f> IF(ISBLANK(B504), "", COUNTIF(Volunteer_Import!G504, "*Thursday*"))</f>
        <v/>
      </c>
      <c r="Q504" s="19" t="str">
        <f> IF(ISBLANK(B504), "", COUNTIF(Volunteer_Import!G504, "*Friday*"))</f>
        <v/>
      </c>
      <c r="R504" s="19" t="str">
        <f> IF(ISBLANK(B504), "", COUNTIF(Volunteer_Import!G504, "*Saturday*"))</f>
        <v/>
      </c>
      <c r="S504" s="19" t="str">
        <f> IF(ISBLANK(B504), "", COUNTIF(Volunteer_Import!G504, "*Sunday*"))</f>
        <v/>
      </c>
      <c r="T504" s="1" t="str">
        <f> IF(ISBLANK(B504), "", COUNTIF(Volunteer_Import!H504, "*6am - 8am*"))</f>
        <v/>
      </c>
      <c r="U504" s="19" t="str">
        <f> IF(ISBLANK(B504), "", COUNTIF(Volunteer_Import!H504, "*8am - 12pm*"))</f>
        <v/>
      </c>
      <c r="V504" s="19" t="str">
        <f> IF(ISBLANK(B504), "", COUNTIF(Volunteer_Import!H504, "*12pm - 3pm*"))</f>
        <v/>
      </c>
      <c r="W504" s="19" t="str">
        <f> IF(ISBLANK(B504), "", COUNTIF(Volunteer_Import!H504, "*3pm - 6pm*"))</f>
        <v/>
      </c>
      <c r="X504" s="19" t="str">
        <f> IF(ISBLANK(B504), "", COUNTIF(Volunteer_Import!H504, "*6pm - 9pm*"))</f>
        <v/>
      </c>
      <c r="Y504" s="19" t="str">
        <f> IF(ISBLANK(B504), "", COUNTIF(Volunteer_Import!H504, "*9pm - 11pm*"))</f>
        <v/>
      </c>
    </row>
    <row r="505">
      <c r="A505" s="1" t="str">
        <f t="array" ref="A505">IF(ISBLANK(B505), "", concatenate("V", ROW()))</f>
        <v/>
      </c>
      <c r="B505" s="1" t="str">
        <f>IFERROR(__xludf.DUMMYFUNCTION(" QUERY(Volunteer_Import!A505:H505, ""Select B"")"),"")</f>
        <v/>
      </c>
      <c r="C505" s="1" t="str">
        <f>IFERROR(__xludf.DUMMYFUNCTION(" IF(ISBLANK(B505), """", QUERY(Volunteer_Import!B505:I505, ""Select C""))"),"")</f>
        <v/>
      </c>
      <c r="D505" s="1" t="str">
        <f>IFERROR(__xludf.DUMMYFUNCTION(" IF(ISBLANK(B505), """", QUERY(Volunteer_Import!B505:I505, ""Select D""))"),"")</f>
        <v/>
      </c>
      <c r="E505" s="1" t="str">
        <f>IFERROR(__xludf.DUMMYFUNCTION(" IF(ISBLANK(B505), """", QUERY(Volunteer_Import!B505:I505, ""Select E""))"),"")</f>
        <v/>
      </c>
      <c r="F505" s="9" t="str">
        <f> IF(ISBLANK(B505), "", COUNTIF(Volunteer_Import!F505, "*Central Berkeley Trader Joe’s*"))</f>
        <v/>
      </c>
      <c r="G505" s="1" t="str">
        <f> IF(ISBLANK(B505), "", COUNTIF(Volunteer_Import!F505, "*North Berkeley Safeway*"))</f>
        <v/>
      </c>
      <c r="H505" s="1" t="str">
        <f> IF(ISBLANK(B505), "", COUNTIF(Volunteer_Import!F505, "*North Berkeley Trader Joe’s*"))</f>
        <v/>
      </c>
      <c r="I505" s="9" t="str">
        <f> IF(ISBLANK(B505), "", COUNTIF(Volunteer_Import!F505, "*South Berkeley Berkeley Bowl*"))</f>
        <v/>
      </c>
      <c r="J505" s="1" t="str">
        <f> IF(ISBLANK(B505), "", COUNTIF(Volunteer_Import!F505, "*South Berkeley/Oakland Safeway*"))</f>
        <v/>
      </c>
      <c r="K505" s="1" t="str">
        <f> IF(ISBLANK(B505), "", COUNTIF(Volunteer_Import!F505, "*Southwest Berkeley Berkeley Bowl*"))</f>
        <v/>
      </c>
      <c r="L505" s="1" t="str">
        <f> IF(ISBLANK(B505), "", COUNTIF(Volunteer_Import!F505, "*Other (open to local stores unlisted above)*"))</f>
        <v/>
      </c>
      <c r="M505" s="19" t="str">
        <f> IF(ISBLANK(B505), "", COUNTIF(Volunteer_Import!G505, "*Monday*"))</f>
        <v/>
      </c>
      <c r="N505" s="19" t="str">
        <f> IF(ISBLANK(B505), "", COUNTIF(Volunteer_Import!G505, "*Tuesday*"))</f>
        <v/>
      </c>
      <c r="O505" s="19" t="str">
        <f> IF(ISBLANK(B505), "", COUNTIF(Volunteer_Import!G505, "*Wednesday*"))</f>
        <v/>
      </c>
      <c r="P505" s="19" t="str">
        <f> IF(ISBLANK(B505), "", COUNTIF(Volunteer_Import!G505, "*Thursday*"))</f>
        <v/>
      </c>
      <c r="Q505" s="19" t="str">
        <f> IF(ISBLANK(B505), "", COUNTIF(Volunteer_Import!G505, "*Friday*"))</f>
        <v/>
      </c>
      <c r="R505" s="19" t="str">
        <f> IF(ISBLANK(B505), "", COUNTIF(Volunteer_Import!G505, "*Saturday*"))</f>
        <v/>
      </c>
      <c r="S505" s="19" t="str">
        <f> IF(ISBLANK(B505), "", COUNTIF(Volunteer_Import!G505, "*Sunday*"))</f>
        <v/>
      </c>
      <c r="T505" s="1" t="str">
        <f> IF(ISBLANK(B505), "", COUNTIF(Volunteer_Import!H505, "*6am - 8am*"))</f>
        <v/>
      </c>
      <c r="U505" s="19" t="str">
        <f> IF(ISBLANK(B505), "", COUNTIF(Volunteer_Import!H505, "*8am - 12pm*"))</f>
        <v/>
      </c>
      <c r="V505" s="19" t="str">
        <f> IF(ISBLANK(B505), "", COUNTIF(Volunteer_Import!H505, "*12pm - 3pm*"))</f>
        <v/>
      </c>
      <c r="W505" s="19" t="str">
        <f> IF(ISBLANK(B505), "", COUNTIF(Volunteer_Import!H505, "*3pm - 6pm*"))</f>
        <v/>
      </c>
      <c r="X505" s="19" t="str">
        <f> IF(ISBLANK(B505), "", COUNTIF(Volunteer_Import!H505, "*6pm - 9pm*"))</f>
        <v/>
      </c>
      <c r="Y505" s="19" t="str">
        <f> IF(ISBLANK(B505), "", COUNTIF(Volunteer_Import!H505, "*9pm - 11pm*"))</f>
        <v/>
      </c>
    </row>
    <row r="506">
      <c r="A506" s="1" t="str">
        <f t="array" ref="A506">IF(ISBLANK(B506), "", concatenate("V", ROW()))</f>
        <v/>
      </c>
      <c r="B506" s="1" t="str">
        <f>IFERROR(__xludf.DUMMYFUNCTION(" QUERY(Volunteer_Import!A506:H506, ""Select B"")"),"")</f>
        <v/>
      </c>
      <c r="C506" s="1" t="str">
        <f>IFERROR(__xludf.DUMMYFUNCTION(" IF(ISBLANK(B506), """", QUERY(Volunteer_Import!B506:I506, ""Select C""))"),"")</f>
        <v/>
      </c>
      <c r="D506" s="1" t="str">
        <f>IFERROR(__xludf.DUMMYFUNCTION(" IF(ISBLANK(B506), """", QUERY(Volunteer_Import!B506:I506, ""Select D""))"),"")</f>
        <v/>
      </c>
      <c r="E506" s="1" t="str">
        <f>IFERROR(__xludf.DUMMYFUNCTION(" IF(ISBLANK(B506), """", QUERY(Volunteer_Import!B506:I506, ""Select E""))"),"")</f>
        <v/>
      </c>
      <c r="F506" s="9" t="str">
        <f> IF(ISBLANK(B506), "", COUNTIF(Volunteer_Import!F506, "*Central Berkeley Trader Joe’s*"))</f>
        <v/>
      </c>
      <c r="G506" s="1" t="str">
        <f> IF(ISBLANK(B506), "", COUNTIF(Volunteer_Import!F506, "*North Berkeley Safeway*"))</f>
        <v/>
      </c>
      <c r="H506" s="1" t="str">
        <f> IF(ISBLANK(B506), "", COUNTIF(Volunteer_Import!F506, "*North Berkeley Trader Joe’s*"))</f>
        <v/>
      </c>
      <c r="I506" s="9" t="str">
        <f> IF(ISBLANK(B506), "", COUNTIF(Volunteer_Import!F506, "*South Berkeley Berkeley Bowl*"))</f>
        <v/>
      </c>
      <c r="J506" s="1" t="str">
        <f> IF(ISBLANK(B506), "", COUNTIF(Volunteer_Import!F506, "*South Berkeley/Oakland Safeway*"))</f>
        <v/>
      </c>
      <c r="K506" s="1" t="str">
        <f> IF(ISBLANK(B506), "", COUNTIF(Volunteer_Import!F506, "*Southwest Berkeley Berkeley Bowl*"))</f>
        <v/>
      </c>
      <c r="L506" s="1" t="str">
        <f> IF(ISBLANK(B506), "", COUNTIF(Volunteer_Import!F506, "*Other (open to local stores unlisted above)*"))</f>
        <v/>
      </c>
      <c r="M506" s="19" t="str">
        <f> IF(ISBLANK(B506), "", COUNTIF(Volunteer_Import!G506, "*Monday*"))</f>
        <v/>
      </c>
      <c r="N506" s="19" t="str">
        <f> IF(ISBLANK(B506), "", COUNTIF(Volunteer_Import!G506, "*Tuesday*"))</f>
        <v/>
      </c>
      <c r="O506" s="19" t="str">
        <f> IF(ISBLANK(B506), "", COUNTIF(Volunteer_Import!G506, "*Wednesday*"))</f>
        <v/>
      </c>
      <c r="P506" s="19" t="str">
        <f> IF(ISBLANK(B506), "", COUNTIF(Volunteer_Import!G506, "*Thursday*"))</f>
        <v/>
      </c>
      <c r="Q506" s="19" t="str">
        <f> IF(ISBLANK(B506), "", COUNTIF(Volunteer_Import!G506, "*Friday*"))</f>
        <v/>
      </c>
      <c r="R506" s="19" t="str">
        <f> IF(ISBLANK(B506), "", COUNTIF(Volunteer_Import!G506, "*Saturday*"))</f>
        <v/>
      </c>
      <c r="S506" s="19" t="str">
        <f> IF(ISBLANK(B506), "", COUNTIF(Volunteer_Import!G506, "*Sunday*"))</f>
        <v/>
      </c>
      <c r="T506" s="1" t="str">
        <f> IF(ISBLANK(B506), "", COUNTIF(Volunteer_Import!H506, "*6am - 8am*"))</f>
        <v/>
      </c>
      <c r="U506" s="19" t="str">
        <f> IF(ISBLANK(B506), "", COUNTIF(Volunteer_Import!H506, "*8am - 12pm*"))</f>
        <v/>
      </c>
      <c r="V506" s="19" t="str">
        <f> IF(ISBLANK(B506), "", COUNTIF(Volunteer_Import!H506, "*12pm - 3pm*"))</f>
        <v/>
      </c>
      <c r="W506" s="19" t="str">
        <f> IF(ISBLANK(B506), "", COUNTIF(Volunteer_Import!H506, "*3pm - 6pm*"))</f>
        <v/>
      </c>
      <c r="X506" s="19" t="str">
        <f> IF(ISBLANK(B506), "", COUNTIF(Volunteer_Import!H506, "*6pm - 9pm*"))</f>
        <v/>
      </c>
      <c r="Y506" s="19" t="str">
        <f> IF(ISBLANK(B506), "", COUNTIF(Volunteer_Import!H506, "*9pm - 11pm*"))</f>
        <v/>
      </c>
    </row>
    <row r="507">
      <c r="A507" s="1" t="str">
        <f t="array" ref="A507">IF(ISBLANK(B507), "", concatenate("V", ROW()))</f>
        <v/>
      </c>
      <c r="B507" s="1" t="str">
        <f>IFERROR(__xludf.DUMMYFUNCTION(" QUERY(Volunteer_Import!A507:H507, ""Select B"")"),"")</f>
        <v/>
      </c>
      <c r="C507" s="1" t="str">
        <f>IFERROR(__xludf.DUMMYFUNCTION(" IF(ISBLANK(B507), """", QUERY(Volunteer_Import!B507:I507, ""Select C""))"),"")</f>
        <v/>
      </c>
      <c r="D507" s="1" t="str">
        <f>IFERROR(__xludf.DUMMYFUNCTION(" IF(ISBLANK(B507), """", QUERY(Volunteer_Import!B507:I507, ""Select D""))"),"")</f>
        <v/>
      </c>
      <c r="E507" s="1" t="str">
        <f>IFERROR(__xludf.DUMMYFUNCTION(" IF(ISBLANK(B507), """", QUERY(Volunteer_Import!B507:I507, ""Select E""))"),"")</f>
        <v/>
      </c>
      <c r="F507" s="9" t="str">
        <f> IF(ISBLANK(B507), "", COUNTIF(Volunteer_Import!F507, "*Central Berkeley Trader Joe’s*"))</f>
        <v/>
      </c>
      <c r="G507" s="1" t="str">
        <f> IF(ISBLANK(B507), "", COUNTIF(Volunteer_Import!F507, "*North Berkeley Safeway*"))</f>
        <v/>
      </c>
      <c r="H507" s="1" t="str">
        <f> IF(ISBLANK(B507), "", COUNTIF(Volunteer_Import!F507, "*North Berkeley Trader Joe’s*"))</f>
        <v/>
      </c>
      <c r="I507" s="9" t="str">
        <f> IF(ISBLANK(B507), "", COUNTIF(Volunteer_Import!F507, "*South Berkeley Berkeley Bowl*"))</f>
        <v/>
      </c>
      <c r="J507" s="1" t="str">
        <f> IF(ISBLANK(B507), "", COUNTIF(Volunteer_Import!F507, "*South Berkeley/Oakland Safeway*"))</f>
        <v/>
      </c>
      <c r="K507" s="1" t="str">
        <f> IF(ISBLANK(B507), "", COUNTIF(Volunteer_Import!F507, "*Southwest Berkeley Berkeley Bowl*"))</f>
        <v/>
      </c>
      <c r="L507" s="1" t="str">
        <f> IF(ISBLANK(B507), "", COUNTIF(Volunteer_Import!F507, "*Other (open to local stores unlisted above)*"))</f>
        <v/>
      </c>
      <c r="M507" s="19" t="str">
        <f> IF(ISBLANK(B507), "", COUNTIF(Volunteer_Import!G507, "*Monday*"))</f>
        <v/>
      </c>
      <c r="N507" s="19" t="str">
        <f> IF(ISBLANK(B507), "", COUNTIF(Volunteer_Import!G507, "*Tuesday*"))</f>
        <v/>
      </c>
      <c r="O507" s="19" t="str">
        <f> IF(ISBLANK(B507), "", COUNTIF(Volunteer_Import!G507, "*Wednesday*"))</f>
        <v/>
      </c>
      <c r="P507" s="19" t="str">
        <f> IF(ISBLANK(B507), "", COUNTIF(Volunteer_Import!G507, "*Thursday*"))</f>
        <v/>
      </c>
      <c r="Q507" s="19" t="str">
        <f> IF(ISBLANK(B507), "", COUNTIF(Volunteer_Import!G507, "*Friday*"))</f>
        <v/>
      </c>
      <c r="R507" s="19" t="str">
        <f> IF(ISBLANK(B507), "", COUNTIF(Volunteer_Import!G507, "*Saturday*"))</f>
        <v/>
      </c>
      <c r="S507" s="19" t="str">
        <f> IF(ISBLANK(B507), "", COUNTIF(Volunteer_Import!G507, "*Sunday*"))</f>
        <v/>
      </c>
      <c r="T507" s="1" t="str">
        <f> IF(ISBLANK(B507), "", COUNTIF(Volunteer_Import!H507, "*6am - 8am*"))</f>
        <v/>
      </c>
      <c r="U507" s="19" t="str">
        <f> IF(ISBLANK(B507), "", COUNTIF(Volunteer_Import!H507, "*8am - 12pm*"))</f>
        <v/>
      </c>
      <c r="V507" s="19" t="str">
        <f> IF(ISBLANK(B507), "", COUNTIF(Volunteer_Import!H507, "*12pm - 3pm*"))</f>
        <v/>
      </c>
      <c r="W507" s="19" t="str">
        <f> IF(ISBLANK(B507), "", COUNTIF(Volunteer_Import!H507, "*3pm - 6pm*"))</f>
        <v/>
      </c>
      <c r="X507" s="19" t="str">
        <f> IF(ISBLANK(B507), "", COUNTIF(Volunteer_Import!H507, "*6pm - 9pm*"))</f>
        <v/>
      </c>
      <c r="Y507" s="19" t="str">
        <f> IF(ISBLANK(B507), "", COUNTIF(Volunteer_Import!H507, "*9pm - 11pm*"))</f>
        <v/>
      </c>
    </row>
    <row r="508">
      <c r="A508" s="1" t="str">
        <f t="array" ref="A508">IF(ISBLANK(B508), "", concatenate("V", ROW()))</f>
        <v/>
      </c>
      <c r="B508" s="1" t="str">
        <f>IFERROR(__xludf.DUMMYFUNCTION(" QUERY(Volunteer_Import!A508:H508, ""Select B"")"),"")</f>
        <v/>
      </c>
      <c r="C508" s="1" t="str">
        <f>IFERROR(__xludf.DUMMYFUNCTION(" IF(ISBLANK(B508), """", QUERY(Volunteer_Import!B508:I508, ""Select C""))"),"")</f>
        <v/>
      </c>
      <c r="D508" s="1" t="str">
        <f>IFERROR(__xludf.DUMMYFUNCTION(" IF(ISBLANK(B508), """", QUERY(Volunteer_Import!B508:I508, ""Select D""))"),"")</f>
        <v/>
      </c>
      <c r="E508" s="1" t="str">
        <f>IFERROR(__xludf.DUMMYFUNCTION(" IF(ISBLANK(B508), """", QUERY(Volunteer_Import!B508:I508, ""Select E""))"),"")</f>
        <v/>
      </c>
      <c r="F508" s="9" t="str">
        <f> IF(ISBLANK(B508), "", COUNTIF(Volunteer_Import!F508, "*Central Berkeley Trader Joe’s*"))</f>
        <v/>
      </c>
      <c r="G508" s="1" t="str">
        <f> IF(ISBLANK(B508), "", COUNTIF(Volunteer_Import!F508, "*North Berkeley Safeway*"))</f>
        <v/>
      </c>
      <c r="H508" s="1" t="str">
        <f> IF(ISBLANK(B508), "", COUNTIF(Volunteer_Import!F508, "*North Berkeley Trader Joe’s*"))</f>
        <v/>
      </c>
      <c r="I508" s="9" t="str">
        <f> IF(ISBLANK(B508), "", COUNTIF(Volunteer_Import!F508, "*South Berkeley Berkeley Bowl*"))</f>
        <v/>
      </c>
      <c r="J508" s="1" t="str">
        <f> IF(ISBLANK(B508), "", COUNTIF(Volunteer_Import!F508, "*South Berkeley/Oakland Safeway*"))</f>
        <v/>
      </c>
      <c r="K508" s="1" t="str">
        <f> IF(ISBLANK(B508), "", COUNTIF(Volunteer_Import!F508, "*Southwest Berkeley Berkeley Bowl*"))</f>
        <v/>
      </c>
      <c r="L508" s="1" t="str">
        <f> IF(ISBLANK(B508), "", COUNTIF(Volunteer_Import!F508, "*Other (open to local stores unlisted above)*"))</f>
        <v/>
      </c>
      <c r="M508" s="19" t="str">
        <f> IF(ISBLANK(B508), "", COUNTIF(Volunteer_Import!G508, "*Monday*"))</f>
        <v/>
      </c>
      <c r="N508" s="19" t="str">
        <f> IF(ISBLANK(B508), "", COUNTIF(Volunteer_Import!G508, "*Tuesday*"))</f>
        <v/>
      </c>
      <c r="O508" s="19" t="str">
        <f> IF(ISBLANK(B508), "", COUNTIF(Volunteer_Import!G508, "*Wednesday*"))</f>
        <v/>
      </c>
      <c r="P508" s="19" t="str">
        <f> IF(ISBLANK(B508), "", COUNTIF(Volunteer_Import!G508, "*Thursday*"))</f>
        <v/>
      </c>
      <c r="Q508" s="19" t="str">
        <f> IF(ISBLANK(B508), "", COUNTIF(Volunteer_Import!G508, "*Friday*"))</f>
        <v/>
      </c>
      <c r="R508" s="19" t="str">
        <f> IF(ISBLANK(B508), "", COUNTIF(Volunteer_Import!G508, "*Saturday*"))</f>
        <v/>
      </c>
      <c r="S508" s="19" t="str">
        <f> IF(ISBLANK(B508), "", COUNTIF(Volunteer_Import!G508, "*Sunday*"))</f>
        <v/>
      </c>
      <c r="T508" s="1" t="str">
        <f> IF(ISBLANK(B508), "", COUNTIF(Volunteer_Import!H508, "*6am - 8am*"))</f>
        <v/>
      </c>
      <c r="U508" s="19" t="str">
        <f> IF(ISBLANK(B508), "", COUNTIF(Volunteer_Import!H508, "*8am - 12pm*"))</f>
        <v/>
      </c>
      <c r="V508" s="19" t="str">
        <f> IF(ISBLANK(B508), "", COUNTIF(Volunteer_Import!H508, "*12pm - 3pm*"))</f>
        <v/>
      </c>
      <c r="W508" s="19" t="str">
        <f> IF(ISBLANK(B508), "", COUNTIF(Volunteer_Import!H508, "*3pm - 6pm*"))</f>
        <v/>
      </c>
      <c r="X508" s="19" t="str">
        <f> IF(ISBLANK(B508), "", COUNTIF(Volunteer_Import!H508, "*6pm - 9pm*"))</f>
        <v/>
      </c>
      <c r="Y508" s="19" t="str">
        <f> IF(ISBLANK(B508), "", COUNTIF(Volunteer_Import!H508, "*9pm - 11pm*"))</f>
        <v/>
      </c>
    </row>
    <row r="509">
      <c r="A509" s="1" t="str">
        <f t="array" ref="A509">IF(ISBLANK(B509), "", concatenate("V", ROW()))</f>
        <v/>
      </c>
      <c r="B509" s="1" t="str">
        <f>IFERROR(__xludf.DUMMYFUNCTION(" QUERY(Volunteer_Import!A509:H509, ""Select B"")"),"")</f>
        <v/>
      </c>
      <c r="C509" s="1" t="str">
        <f>IFERROR(__xludf.DUMMYFUNCTION(" IF(ISBLANK(B509), """", QUERY(Volunteer_Import!B509:I509, ""Select C""))"),"")</f>
        <v/>
      </c>
      <c r="D509" s="1" t="str">
        <f>IFERROR(__xludf.DUMMYFUNCTION(" IF(ISBLANK(B509), """", QUERY(Volunteer_Import!B509:I509, ""Select D""))"),"")</f>
        <v/>
      </c>
      <c r="E509" s="1" t="str">
        <f>IFERROR(__xludf.DUMMYFUNCTION(" IF(ISBLANK(B509), """", QUERY(Volunteer_Import!B509:I509, ""Select E""))"),"")</f>
        <v/>
      </c>
      <c r="F509" s="9" t="str">
        <f> IF(ISBLANK(B509), "", COUNTIF(Volunteer_Import!F509, "*Central Berkeley Trader Joe’s*"))</f>
        <v/>
      </c>
      <c r="G509" s="1" t="str">
        <f> IF(ISBLANK(B509), "", COUNTIF(Volunteer_Import!F509, "*North Berkeley Safeway*"))</f>
        <v/>
      </c>
      <c r="H509" s="1" t="str">
        <f> IF(ISBLANK(B509), "", COUNTIF(Volunteer_Import!F509, "*North Berkeley Trader Joe’s*"))</f>
        <v/>
      </c>
      <c r="I509" s="9" t="str">
        <f> IF(ISBLANK(B509), "", COUNTIF(Volunteer_Import!F509, "*South Berkeley Berkeley Bowl*"))</f>
        <v/>
      </c>
      <c r="J509" s="1" t="str">
        <f> IF(ISBLANK(B509), "", COUNTIF(Volunteer_Import!F509, "*South Berkeley/Oakland Safeway*"))</f>
        <v/>
      </c>
      <c r="K509" s="1" t="str">
        <f> IF(ISBLANK(B509), "", COUNTIF(Volunteer_Import!F509, "*Southwest Berkeley Berkeley Bowl*"))</f>
        <v/>
      </c>
      <c r="L509" s="1" t="str">
        <f> IF(ISBLANK(B509), "", COUNTIF(Volunteer_Import!F509, "*Other (open to local stores unlisted above)*"))</f>
        <v/>
      </c>
      <c r="M509" s="19" t="str">
        <f> IF(ISBLANK(B509), "", COUNTIF(Volunteer_Import!G509, "*Monday*"))</f>
        <v/>
      </c>
      <c r="N509" s="19" t="str">
        <f> IF(ISBLANK(B509), "", COUNTIF(Volunteer_Import!G509, "*Tuesday*"))</f>
        <v/>
      </c>
      <c r="O509" s="19" t="str">
        <f> IF(ISBLANK(B509), "", COUNTIF(Volunteer_Import!G509, "*Wednesday*"))</f>
        <v/>
      </c>
      <c r="P509" s="19" t="str">
        <f> IF(ISBLANK(B509), "", COUNTIF(Volunteer_Import!G509, "*Thursday*"))</f>
        <v/>
      </c>
      <c r="Q509" s="19" t="str">
        <f> IF(ISBLANK(B509), "", COUNTIF(Volunteer_Import!G509, "*Friday*"))</f>
        <v/>
      </c>
      <c r="R509" s="19" t="str">
        <f> IF(ISBLANK(B509), "", COUNTIF(Volunteer_Import!G509, "*Saturday*"))</f>
        <v/>
      </c>
      <c r="S509" s="19" t="str">
        <f> IF(ISBLANK(B509), "", COUNTIF(Volunteer_Import!G509, "*Sunday*"))</f>
        <v/>
      </c>
      <c r="T509" s="1" t="str">
        <f> IF(ISBLANK(B509), "", COUNTIF(Volunteer_Import!H509, "*6am - 8am*"))</f>
        <v/>
      </c>
      <c r="U509" s="19" t="str">
        <f> IF(ISBLANK(B509), "", COUNTIF(Volunteer_Import!H509, "*8am - 12pm*"))</f>
        <v/>
      </c>
      <c r="V509" s="19" t="str">
        <f> IF(ISBLANK(B509), "", COUNTIF(Volunteer_Import!H509, "*12pm - 3pm*"))</f>
        <v/>
      </c>
      <c r="W509" s="19" t="str">
        <f> IF(ISBLANK(B509), "", COUNTIF(Volunteer_Import!H509, "*3pm - 6pm*"))</f>
        <v/>
      </c>
      <c r="X509" s="19" t="str">
        <f> IF(ISBLANK(B509), "", COUNTIF(Volunteer_Import!H509, "*6pm - 9pm*"))</f>
        <v/>
      </c>
      <c r="Y509" s="19" t="str">
        <f> IF(ISBLANK(B509), "", COUNTIF(Volunteer_Import!H509, "*9pm - 11pm*"))</f>
        <v/>
      </c>
    </row>
    <row r="510">
      <c r="A510" s="1" t="str">
        <f t="array" ref="A510">IF(ISBLANK(B510), "", concatenate("V", ROW()))</f>
        <v/>
      </c>
      <c r="B510" s="1" t="str">
        <f>IFERROR(__xludf.DUMMYFUNCTION(" QUERY(Volunteer_Import!A510:H510, ""Select B"")"),"")</f>
        <v/>
      </c>
      <c r="C510" s="1" t="str">
        <f>IFERROR(__xludf.DUMMYFUNCTION(" IF(ISBLANK(B510), """", QUERY(Volunteer_Import!B510:I510, ""Select C""))"),"")</f>
        <v/>
      </c>
      <c r="D510" s="1" t="str">
        <f>IFERROR(__xludf.DUMMYFUNCTION(" IF(ISBLANK(B510), """", QUERY(Volunteer_Import!B510:I510, ""Select D""))"),"")</f>
        <v/>
      </c>
      <c r="E510" s="1" t="str">
        <f>IFERROR(__xludf.DUMMYFUNCTION(" IF(ISBLANK(B510), """", QUERY(Volunteer_Import!B510:I510, ""Select E""))"),"")</f>
        <v/>
      </c>
      <c r="F510" s="9" t="str">
        <f> IF(ISBLANK(B510), "", COUNTIF(Volunteer_Import!F510, "*Central Berkeley Trader Joe’s*"))</f>
        <v/>
      </c>
      <c r="G510" s="1" t="str">
        <f> IF(ISBLANK(B510), "", COUNTIF(Volunteer_Import!F510, "*North Berkeley Safeway*"))</f>
        <v/>
      </c>
      <c r="H510" s="1" t="str">
        <f> IF(ISBLANK(B510), "", COUNTIF(Volunteer_Import!F510, "*North Berkeley Trader Joe’s*"))</f>
        <v/>
      </c>
      <c r="I510" s="9" t="str">
        <f> IF(ISBLANK(B510), "", COUNTIF(Volunteer_Import!F510, "*South Berkeley Berkeley Bowl*"))</f>
        <v/>
      </c>
      <c r="J510" s="1" t="str">
        <f> IF(ISBLANK(B510), "", COUNTIF(Volunteer_Import!F510, "*South Berkeley/Oakland Safeway*"))</f>
        <v/>
      </c>
      <c r="K510" s="1" t="str">
        <f> IF(ISBLANK(B510), "", COUNTIF(Volunteer_Import!F510, "*Southwest Berkeley Berkeley Bowl*"))</f>
        <v/>
      </c>
      <c r="L510" s="1" t="str">
        <f> IF(ISBLANK(B510), "", COUNTIF(Volunteer_Import!F510, "*Other (open to local stores unlisted above)*"))</f>
        <v/>
      </c>
      <c r="M510" s="19" t="str">
        <f> IF(ISBLANK(B510), "", COUNTIF(Volunteer_Import!G510, "*Monday*"))</f>
        <v/>
      </c>
      <c r="N510" s="19" t="str">
        <f> IF(ISBLANK(B510), "", COUNTIF(Volunteer_Import!G510, "*Tuesday*"))</f>
        <v/>
      </c>
      <c r="O510" s="19" t="str">
        <f> IF(ISBLANK(B510), "", COUNTIF(Volunteer_Import!G510, "*Wednesday*"))</f>
        <v/>
      </c>
      <c r="P510" s="19" t="str">
        <f> IF(ISBLANK(B510), "", COUNTIF(Volunteer_Import!G510, "*Thursday*"))</f>
        <v/>
      </c>
      <c r="Q510" s="19" t="str">
        <f> IF(ISBLANK(B510), "", COUNTIF(Volunteer_Import!G510, "*Friday*"))</f>
        <v/>
      </c>
      <c r="R510" s="19" t="str">
        <f> IF(ISBLANK(B510), "", COUNTIF(Volunteer_Import!G510, "*Saturday*"))</f>
        <v/>
      </c>
      <c r="S510" s="19" t="str">
        <f> IF(ISBLANK(B510), "", COUNTIF(Volunteer_Import!G510, "*Sunday*"))</f>
        <v/>
      </c>
      <c r="T510" s="1" t="str">
        <f> IF(ISBLANK(B510), "", COUNTIF(Volunteer_Import!H510, "*6am - 8am*"))</f>
        <v/>
      </c>
      <c r="U510" s="19" t="str">
        <f> IF(ISBLANK(B510), "", COUNTIF(Volunteer_Import!H510, "*8am - 12pm*"))</f>
        <v/>
      </c>
      <c r="V510" s="19" t="str">
        <f> IF(ISBLANK(B510), "", COUNTIF(Volunteer_Import!H510, "*12pm - 3pm*"))</f>
        <v/>
      </c>
      <c r="W510" s="19" t="str">
        <f> IF(ISBLANK(B510), "", COUNTIF(Volunteer_Import!H510, "*3pm - 6pm*"))</f>
        <v/>
      </c>
      <c r="X510" s="19" t="str">
        <f> IF(ISBLANK(B510), "", COUNTIF(Volunteer_Import!H510, "*6pm - 9pm*"))</f>
        <v/>
      </c>
      <c r="Y510" s="19" t="str">
        <f> IF(ISBLANK(B510), "", COUNTIF(Volunteer_Import!H510, "*9pm - 11pm*"))</f>
        <v/>
      </c>
    </row>
    <row r="511">
      <c r="A511" s="1" t="str">
        <f t="array" ref="A511">IF(ISBLANK(B511), "", concatenate("V", ROW()))</f>
        <v/>
      </c>
      <c r="B511" s="1" t="str">
        <f>IFERROR(__xludf.DUMMYFUNCTION(" QUERY(Volunteer_Import!A511:H511, ""Select B"")"),"")</f>
        <v/>
      </c>
      <c r="C511" s="1" t="str">
        <f>IFERROR(__xludf.DUMMYFUNCTION(" IF(ISBLANK(B511), """", QUERY(Volunteer_Import!B511:I511, ""Select C""))"),"")</f>
        <v/>
      </c>
      <c r="D511" s="1" t="str">
        <f>IFERROR(__xludf.DUMMYFUNCTION(" IF(ISBLANK(B511), """", QUERY(Volunteer_Import!B511:I511, ""Select D""))"),"")</f>
        <v/>
      </c>
      <c r="E511" s="1" t="str">
        <f>IFERROR(__xludf.DUMMYFUNCTION(" IF(ISBLANK(B511), """", QUERY(Volunteer_Import!B511:I511, ""Select E""))"),"")</f>
        <v/>
      </c>
      <c r="F511" s="9" t="str">
        <f> IF(ISBLANK(B511), "", COUNTIF(Volunteer_Import!F511, "*Central Berkeley Trader Joe’s*"))</f>
        <v/>
      </c>
      <c r="G511" s="1" t="str">
        <f> IF(ISBLANK(B511), "", COUNTIF(Volunteer_Import!F511, "*North Berkeley Safeway*"))</f>
        <v/>
      </c>
      <c r="H511" s="1" t="str">
        <f> IF(ISBLANK(B511), "", COUNTIF(Volunteer_Import!F511, "*North Berkeley Trader Joe’s*"))</f>
        <v/>
      </c>
      <c r="I511" s="9" t="str">
        <f> IF(ISBLANK(B511), "", COUNTIF(Volunteer_Import!F511, "*South Berkeley Berkeley Bowl*"))</f>
        <v/>
      </c>
      <c r="J511" s="1" t="str">
        <f> IF(ISBLANK(B511), "", COUNTIF(Volunteer_Import!F511, "*South Berkeley/Oakland Safeway*"))</f>
        <v/>
      </c>
      <c r="K511" s="1" t="str">
        <f> IF(ISBLANK(B511), "", COUNTIF(Volunteer_Import!F511, "*Southwest Berkeley Berkeley Bowl*"))</f>
        <v/>
      </c>
      <c r="L511" s="1" t="str">
        <f> IF(ISBLANK(B511), "", COUNTIF(Volunteer_Import!F511, "*Other (open to local stores unlisted above)*"))</f>
        <v/>
      </c>
      <c r="M511" s="19" t="str">
        <f> IF(ISBLANK(B511), "", COUNTIF(Volunteer_Import!G511, "*Monday*"))</f>
        <v/>
      </c>
      <c r="N511" s="19" t="str">
        <f> IF(ISBLANK(B511), "", COUNTIF(Volunteer_Import!G511, "*Tuesday*"))</f>
        <v/>
      </c>
      <c r="O511" s="19" t="str">
        <f> IF(ISBLANK(B511), "", COUNTIF(Volunteer_Import!G511, "*Wednesday*"))</f>
        <v/>
      </c>
      <c r="P511" s="19" t="str">
        <f> IF(ISBLANK(B511), "", COUNTIF(Volunteer_Import!G511, "*Thursday*"))</f>
        <v/>
      </c>
      <c r="Q511" s="19" t="str">
        <f> IF(ISBLANK(B511), "", COUNTIF(Volunteer_Import!G511, "*Friday*"))</f>
        <v/>
      </c>
      <c r="R511" s="19" t="str">
        <f> IF(ISBLANK(B511), "", COUNTIF(Volunteer_Import!G511, "*Saturday*"))</f>
        <v/>
      </c>
      <c r="S511" s="19" t="str">
        <f> IF(ISBLANK(B511), "", COUNTIF(Volunteer_Import!G511, "*Sunday*"))</f>
        <v/>
      </c>
      <c r="T511" s="1" t="str">
        <f> IF(ISBLANK(B511), "", COUNTIF(Volunteer_Import!H511, "*6am - 8am*"))</f>
        <v/>
      </c>
      <c r="U511" s="19" t="str">
        <f> IF(ISBLANK(B511), "", COUNTIF(Volunteer_Import!H511, "*8am - 12pm*"))</f>
        <v/>
      </c>
      <c r="V511" s="19" t="str">
        <f> IF(ISBLANK(B511), "", COUNTIF(Volunteer_Import!H511, "*12pm - 3pm*"))</f>
        <v/>
      </c>
      <c r="W511" s="19" t="str">
        <f> IF(ISBLANK(B511), "", COUNTIF(Volunteer_Import!H511, "*3pm - 6pm*"))</f>
        <v/>
      </c>
      <c r="X511" s="19" t="str">
        <f> IF(ISBLANK(B511), "", COUNTIF(Volunteer_Import!H511, "*6pm - 9pm*"))</f>
        <v/>
      </c>
      <c r="Y511" s="19" t="str">
        <f> IF(ISBLANK(B511), "", COUNTIF(Volunteer_Import!H511, "*9pm - 11pm*"))</f>
        <v/>
      </c>
    </row>
    <row r="512">
      <c r="A512" s="1" t="str">
        <f t="array" ref="A512">IF(ISBLANK(B512), "", concatenate("V", ROW()))</f>
        <v/>
      </c>
      <c r="B512" s="1" t="str">
        <f>IFERROR(__xludf.DUMMYFUNCTION(" QUERY(Volunteer_Import!A512:H512, ""Select B"")"),"")</f>
        <v/>
      </c>
      <c r="C512" s="1" t="str">
        <f>IFERROR(__xludf.DUMMYFUNCTION(" IF(ISBLANK(B512), """", QUERY(Volunteer_Import!B512:I512, ""Select C""))"),"")</f>
        <v/>
      </c>
      <c r="D512" s="1" t="str">
        <f>IFERROR(__xludf.DUMMYFUNCTION(" IF(ISBLANK(B512), """", QUERY(Volunteer_Import!B512:I512, ""Select D""))"),"")</f>
        <v/>
      </c>
      <c r="E512" s="1" t="str">
        <f>IFERROR(__xludf.DUMMYFUNCTION(" IF(ISBLANK(B512), """", QUERY(Volunteer_Import!B512:I512, ""Select E""))"),"")</f>
        <v/>
      </c>
      <c r="F512" s="9" t="str">
        <f> IF(ISBLANK(B512), "", COUNTIF(Volunteer_Import!F512, "*Central Berkeley Trader Joe’s*"))</f>
        <v/>
      </c>
      <c r="G512" s="1" t="str">
        <f> IF(ISBLANK(B512), "", COUNTIF(Volunteer_Import!F512, "*North Berkeley Safeway*"))</f>
        <v/>
      </c>
      <c r="H512" s="1" t="str">
        <f> IF(ISBLANK(B512), "", COUNTIF(Volunteer_Import!F512, "*North Berkeley Trader Joe’s*"))</f>
        <v/>
      </c>
      <c r="I512" s="9" t="str">
        <f> IF(ISBLANK(B512), "", COUNTIF(Volunteer_Import!F512, "*South Berkeley Berkeley Bowl*"))</f>
        <v/>
      </c>
      <c r="J512" s="1" t="str">
        <f> IF(ISBLANK(B512), "", COUNTIF(Volunteer_Import!F512, "*South Berkeley/Oakland Safeway*"))</f>
        <v/>
      </c>
      <c r="K512" s="1" t="str">
        <f> IF(ISBLANK(B512), "", COUNTIF(Volunteer_Import!F512, "*Southwest Berkeley Berkeley Bowl*"))</f>
        <v/>
      </c>
      <c r="L512" s="1" t="str">
        <f> IF(ISBLANK(B512), "", COUNTIF(Volunteer_Import!F512, "*Other (open to local stores unlisted above)*"))</f>
        <v/>
      </c>
      <c r="M512" s="19" t="str">
        <f> IF(ISBLANK(B512), "", COUNTIF(Volunteer_Import!G512, "*Monday*"))</f>
        <v/>
      </c>
      <c r="N512" s="19" t="str">
        <f> IF(ISBLANK(B512), "", COUNTIF(Volunteer_Import!G512, "*Tuesday*"))</f>
        <v/>
      </c>
      <c r="O512" s="19" t="str">
        <f> IF(ISBLANK(B512), "", COUNTIF(Volunteer_Import!G512, "*Wednesday*"))</f>
        <v/>
      </c>
      <c r="P512" s="19" t="str">
        <f> IF(ISBLANK(B512), "", COUNTIF(Volunteer_Import!G512, "*Thursday*"))</f>
        <v/>
      </c>
      <c r="Q512" s="19" t="str">
        <f> IF(ISBLANK(B512), "", COUNTIF(Volunteer_Import!G512, "*Friday*"))</f>
        <v/>
      </c>
      <c r="R512" s="19" t="str">
        <f> IF(ISBLANK(B512), "", COUNTIF(Volunteer_Import!G512, "*Saturday*"))</f>
        <v/>
      </c>
      <c r="S512" s="19" t="str">
        <f> IF(ISBLANK(B512), "", COUNTIF(Volunteer_Import!G512, "*Sunday*"))</f>
        <v/>
      </c>
      <c r="T512" s="1" t="str">
        <f> IF(ISBLANK(B512), "", COUNTIF(Volunteer_Import!H512, "*6am - 8am*"))</f>
        <v/>
      </c>
      <c r="U512" s="19" t="str">
        <f> IF(ISBLANK(B512), "", COUNTIF(Volunteer_Import!H512, "*8am - 12pm*"))</f>
        <v/>
      </c>
      <c r="V512" s="19" t="str">
        <f> IF(ISBLANK(B512), "", COUNTIF(Volunteer_Import!H512, "*12pm - 3pm*"))</f>
        <v/>
      </c>
      <c r="W512" s="19" t="str">
        <f> IF(ISBLANK(B512), "", COUNTIF(Volunteer_Import!H512, "*3pm - 6pm*"))</f>
        <v/>
      </c>
      <c r="X512" s="19" t="str">
        <f> IF(ISBLANK(B512), "", COUNTIF(Volunteer_Import!H512, "*6pm - 9pm*"))</f>
        <v/>
      </c>
      <c r="Y512" s="19" t="str">
        <f> IF(ISBLANK(B512), "", COUNTIF(Volunteer_Import!H512, "*9pm - 11pm*"))</f>
        <v/>
      </c>
    </row>
    <row r="513">
      <c r="A513" s="1" t="str">
        <f t="array" ref="A513">IF(ISBLANK(B513), "", concatenate("V", ROW()))</f>
        <v/>
      </c>
      <c r="B513" s="1" t="str">
        <f>IFERROR(__xludf.DUMMYFUNCTION(" QUERY(Volunteer_Import!A513:H513, ""Select B"")"),"")</f>
        <v/>
      </c>
      <c r="C513" s="1" t="str">
        <f>IFERROR(__xludf.DUMMYFUNCTION(" IF(ISBLANK(B513), """", QUERY(Volunteer_Import!B513:I513, ""Select C""))"),"")</f>
        <v/>
      </c>
      <c r="D513" s="1" t="str">
        <f>IFERROR(__xludf.DUMMYFUNCTION(" IF(ISBLANK(B513), """", QUERY(Volunteer_Import!B513:I513, ""Select D""))"),"")</f>
        <v/>
      </c>
      <c r="E513" s="1" t="str">
        <f>IFERROR(__xludf.DUMMYFUNCTION(" IF(ISBLANK(B513), """", QUERY(Volunteer_Import!B513:I513, ""Select E""))"),"")</f>
        <v/>
      </c>
      <c r="F513" s="9" t="str">
        <f> IF(ISBLANK(B513), "", COUNTIF(Volunteer_Import!F513, "*Central Berkeley Trader Joe’s*"))</f>
        <v/>
      </c>
      <c r="G513" s="1" t="str">
        <f> IF(ISBLANK(B513), "", COUNTIF(Volunteer_Import!F513, "*North Berkeley Safeway*"))</f>
        <v/>
      </c>
      <c r="H513" s="1" t="str">
        <f> IF(ISBLANK(B513), "", COUNTIF(Volunteer_Import!F513, "*North Berkeley Trader Joe’s*"))</f>
        <v/>
      </c>
      <c r="I513" s="9" t="str">
        <f> IF(ISBLANK(B513), "", COUNTIF(Volunteer_Import!F513, "*South Berkeley Berkeley Bowl*"))</f>
        <v/>
      </c>
      <c r="J513" s="1" t="str">
        <f> IF(ISBLANK(B513), "", COUNTIF(Volunteer_Import!F513, "*South Berkeley/Oakland Safeway*"))</f>
        <v/>
      </c>
      <c r="K513" s="1" t="str">
        <f> IF(ISBLANK(B513), "", COUNTIF(Volunteer_Import!F513, "*Southwest Berkeley Berkeley Bowl*"))</f>
        <v/>
      </c>
      <c r="L513" s="1" t="str">
        <f> IF(ISBLANK(B513), "", COUNTIF(Volunteer_Import!F513, "*Other (open to local stores unlisted above)*"))</f>
        <v/>
      </c>
      <c r="M513" s="19" t="str">
        <f> IF(ISBLANK(B513), "", COUNTIF(Volunteer_Import!G513, "*Monday*"))</f>
        <v/>
      </c>
      <c r="N513" s="19" t="str">
        <f> IF(ISBLANK(B513), "", COUNTIF(Volunteer_Import!G513, "*Tuesday*"))</f>
        <v/>
      </c>
      <c r="O513" s="19" t="str">
        <f> IF(ISBLANK(B513), "", COUNTIF(Volunteer_Import!G513, "*Wednesday*"))</f>
        <v/>
      </c>
      <c r="P513" s="19" t="str">
        <f> IF(ISBLANK(B513), "", COUNTIF(Volunteer_Import!G513, "*Thursday*"))</f>
        <v/>
      </c>
      <c r="Q513" s="19" t="str">
        <f> IF(ISBLANK(B513), "", COUNTIF(Volunteer_Import!G513, "*Friday*"))</f>
        <v/>
      </c>
      <c r="R513" s="19" t="str">
        <f> IF(ISBLANK(B513), "", COUNTIF(Volunteer_Import!G513, "*Saturday*"))</f>
        <v/>
      </c>
      <c r="S513" s="19" t="str">
        <f> IF(ISBLANK(B513), "", COUNTIF(Volunteer_Import!G513, "*Sunday*"))</f>
        <v/>
      </c>
      <c r="T513" s="1" t="str">
        <f> IF(ISBLANK(B513), "", COUNTIF(Volunteer_Import!H513, "*6am - 8am*"))</f>
        <v/>
      </c>
      <c r="U513" s="19" t="str">
        <f> IF(ISBLANK(B513), "", COUNTIF(Volunteer_Import!H513, "*8am - 12pm*"))</f>
        <v/>
      </c>
      <c r="V513" s="19" t="str">
        <f> IF(ISBLANK(B513), "", COUNTIF(Volunteer_Import!H513, "*12pm - 3pm*"))</f>
        <v/>
      </c>
      <c r="W513" s="19" t="str">
        <f> IF(ISBLANK(B513), "", COUNTIF(Volunteer_Import!H513, "*3pm - 6pm*"))</f>
        <v/>
      </c>
      <c r="X513" s="19" t="str">
        <f> IF(ISBLANK(B513), "", COUNTIF(Volunteer_Import!H513, "*6pm - 9pm*"))</f>
        <v/>
      </c>
      <c r="Y513" s="19" t="str">
        <f> IF(ISBLANK(B513), "", COUNTIF(Volunteer_Import!H513, "*9pm - 11pm*"))</f>
        <v/>
      </c>
    </row>
    <row r="514">
      <c r="A514" s="1" t="str">
        <f t="array" ref="A514">IF(ISBLANK(B514), "", concatenate("V", ROW()))</f>
        <v/>
      </c>
      <c r="B514" s="1" t="str">
        <f>IFERROR(__xludf.DUMMYFUNCTION(" QUERY(Volunteer_Import!A514:H514, ""Select B"")"),"")</f>
        <v/>
      </c>
      <c r="C514" s="1" t="str">
        <f>IFERROR(__xludf.DUMMYFUNCTION(" IF(ISBLANK(B514), """", QUERY(Volunteer_Import!B514:I514, ""Select C""))"),"")</f>
        <v/>
      </c>
      <c r="D514" s="1" t="str">
        <f>IFERROR(__xludf.DUMMYFUNCTION(" IF(ISBLANK(B514), """", QUERY(Volunteer_Import!B514:I514, ""Select D""))"),"")</f>
        <v/>
      </c>
      <c r="E514" s="1" t="str">
        <f>IFERROR(__xludf.DUMMYFUNCTION(" IF(ISBLANK(B514), """", QUERY(Volunteer_Import!B514:I514, ""Select E""))"),"")</f>
        <v/>
      </c>
      <c r="F514" s="9" t="str">
        <f> IF(ISBLANK(B514), "", COUNTIF(Volunteer_Import!F514, "*Central Berkeley Trader Joe’s*"))</f>
        <v/>
      </c>
      <c r="G514" s="1" t="str">
        <f> IF(ISBLANK(B514), "", COUNTIF(Volunteer_Import!F514, "*North Berkeley Safeway*"))</f>
        <v/>
      </c>
      <c r="H514" s="1" t="str">
        <f> IF(ISBLANK(B514), "", COUNTIF(Volunteer_Import!F514, "*North Berkeley Trader Joe’s*"))</f>
        <v/>
      </c>
      <c r="I514" s="9" t="str">
        <f> IF(ISBLANK(B514), "", COUNTIF(Volunteer_Import!F514, "*South Berkeley Berkeley Bowl*"))</f>
        <v/>
      </c>
      <c r="J514" s="1" t="str">
        <f> IF(ISBLANK(B514), "", COUNTIF(Volunteer_Import!F514, "*South Berkeley/Oakland Safeway*"))</f>
        <v/>
      </c>
      <c r="K514" s="1" t="str">
        <f> IF(ISBLANK(B514), "", COUNTIF(Volunteer_Import!F514, "*Southwest Berkeley Berkeley Bowl*"))</f>
        <v/>
      </c>
      <c r="L514" s="1" t="str">
        <f> IF(ISBLANK(B514), "", COUNTIF(Volunteer_Import!F514, "*Other (open to local stores unlisted above)*"))</f>
        <v/>
      </c>
      <c r="M514" s="19" t="str">
        <f> IF(ISBLANK(B514), "", COUNTIF(Volunteer_Import!G514, "*Monday*"))</f>
        <v/>
      </c>
      <c r="N514" s="19" t="str">
        <f> IF(ISBLANK(B514), "", COUNTIF(Volunteer_Import!G514, "*Tuesday*"))</f>
        <v/>
      </c>
      <c r="O514" s="19" t="str">
        <f> IF(ISBLANK(B514), "", COUNTIF(Volunteer_Import!G514, "*Wednesday*"))</f>
        <v/>
      </c>
      <c r="P514" s="19" t="str">
        <f> IF(ISBLANK(B514), "", COUNTIF(Volunteer_Import!G514, "*Thursday*"))</f>
        <v/>
      </c>
      <c r="Q514" s="19" t="str">
        <f> IF(ISBLANK(B514), "", COUNTIF(Volunteer_Import!G514, "*Friday*"))</f>
        <v/>
      </c>
      <c r="R514" s="19" t="str">
        <f> IF(ISBLANK(B514), "", COUNTIF(Volunteer_Import!G514, "*Saturday*"))</f>
        <v/>
      </c>
      <c r="S514" s="19" t="str">
        <f> IF(ISBLANK(B514), "", COUNTIF(Volunteer_Import!G514, "*Sunday*"))</f>
        <v/>
      </c>
      <c r="T514" s="1" t="str">
        <f> IF(ISBLANK(B514), "", COUNTIF(Volunteer_Import!H514, "*6am - 8am*"))</f>
        <v/>
      </c>
      <c r="U514" s="19" t="str">
        <f> IF(ISBLANK(B514), "", COUNTIF(Volunteer_Import!H514, "*8am - 12pm*"))</f>
        <v/>
      </c>
      <c r="V514" s="19" t="str">
        <f> IF(ISBLANK(B514), "", COUNTIF(Volunteer_Import!H514, "*12pm - 3pm*"))</f>
        <v/>
      </c>
      <c r="W514" s="19" t="str">
        <f> IF(ISBLANK(B514), "", COUNTIF(Volunteer_Import!H514, "*3pm - 6pm*"))</f>
        <v/>
      </c>
      <c r="X514" s="19" t="str">
        <f> IF(ISBLANK(B514), "", COUNTIF(Volunteer_Import!H514, "*6pm - 9pm*"))</f>
        <v/>
      </c>
      <c r="Y514" s="19" t="str">
        <f> IF(ISBLANK(B514), "", COUNTIF(Volunteer_Import!H514, "*9pm - 11pm*"))</f>
        <v/>
      </c>
    </row>
    <row r="515">
      <c r="A515" s="1" t="str">
        <f t="array" ref="A515">IF(ISBLANK(B515), "", concatenate("V", ROW()))</f>
        <v/>
      </c>
      <c r="B515" s="1" t="str">
        <f>IFERROR(__xludf.DUMMYFUNCTION(" QUERY(Volunteer_Import!A515:H515, ""Select B"")"),"")</f>
        <v/>
      </c>
      <c r="C515" s="1" t="str">
        <f>IFERROR(__xludf.DUMMYFUNCTION(" IF(ISBLANK(B515), """", QUERY(Volunteer_Import!B515:I515, ""Select C""))"),"")</f>
        <v/>
      </c>
      <c r="D515" s="1" t="str">
        <f>IFERROR(__xludf.DUMMYFUNCTION(" IF(ISBLANK(B515), """", QUERY(Volunteer_Import!B515:I515, ""Select D""))"),"")</f>
        <v/>
      </c>
      <c r="E515" s="1" t="str">
        <f>IFERROR(__xludf.DUMMYFUNCTION(" IF(ISBLANK(B515), """", QUERY(Volunteer_Import!B515:I515, ""Select E""))"),"")</f>
        <v/>
      </c>
      <c r="F515" s="9" t="str">
        <f> IF(ISBLANK(B515), "", COUNTIF(Volunteer_Import!F515, "*Central Berkeley Trader Joe’s*"))</f>
        <v/>
      </c>
      <c r="G515" s="1" t="str">
        <f> IF(ISBLANK(B515), "", COUNTIF(Volunteer_Import!F515, "*North Berkeley Safeway*"))</f>
        <v/>
      </c>
      <c r="H515" s="1" t="str">
        <f> IF(ISBLANK(B515), "", COUNTIF(Volunteer_Import!F515, "*North Berkeley Trader Joe’s*"))</f>
        <v/>
      </c>
      <c r="I515" s="9" t="str">
        <f> IF(ISBLANK(B515), "", COUNTIF(Volunteer_Import!F515, "*South Berkeley Berkeley Bowl*"))</f>
        <v/>
      </c>
      <c r="J515" s="1" t="str">
        <f> IF(ISBLANK(B515), "", COUNTIF(Volunteer_Import!F515, "*South Berkeley/Oakland Safeway*"))</f>
        <v/>
      </c>
      <c r="K515" s="1" t="str">
        <f> IF(ISBLANK(B515), "", COUNTIF(Volunteer_Import!F515, "*Southwest Berkeley Berkeley Bowl*"))</f>
        <v/>
      </c>
      <c r="L515" s="1" t="str">
        <f> IF(ISBLANK(B515), "", COUNTIF(Volunteer_Import!F515, "*Other (open to local stores unlisted above)*"))</f>
        <v/>
      </c>
      <c r="M515" s="19" t="str">
        <f> IF(ISBLANK(B515), "", COUNTIF(Volunteer_Import!G515, "*Monday*"))</f>
        <v/>
      </c>
      <c r="N515" s="19" t="str">
        <f> IF(ISBLANK(B515), "", COUNTIF(Volunteer_Import!G515, "*Tuesday*"))</f>
        <v/>
      </c>
      <c r="O515" s="19" t="str">
        <f> IF(ISBLANK(B515), "", COUNTIF(Volunteer_Import!G515, "*Wednesday*"))</f>
        <v/>
      </c>
      <c r="P515" s="19" t="str">
        <f> IF(ISBLANK(B515), "", COUNTIF(Volunteer_Import!G515, "*Thursday*"))</f>
        <v/>
      </c>
      <c r="Q515" s="19" t="str">
        <f> IF(ISBLANK(B515), "", COUNTIF(Volunteer_Import!G515, "*Friday*"))</f>
        <v/>
      </c>
      <c r="R515" s="19" t="str">
        <f> IF(ISBLANK(B515), "", COUNTIF(Volunteer_Import!G515, "*Saturday*"))</f>
        <v/>
      </c>
      <c r="S515" s="19" t="str">
        <f> IF(ISBLANK(B515), "", COUNTIF(Volunteer_Import!G515, "*Sunday*"))</f>
        <v/>
      </c>
      <c r="T515" s="1" t="str">
        <f> IF(ISBLANK(B515), "", COUNTIF(Volunteer_Import!H515, "*6am - 8am*"))</f>
        <v/>
      </c>
      <c r="U515" s="19" t="str">
        <f> IF(ISBLANK(B515), "", COUNTIF(Volunteer_Import!H515, "*8am - 12pm*"))</f>
        <v/>
      </c>
      <c r="V515" s="19" t="str">
        <f> IF(ISBLANK(B515), "", COUNTIF(Volunteer_Import!H515, "*12pm - 3pm*"))</f>
        <v/>
      </c>
      <c r="W515" s="19" t="str">
        <f> IF(ISBLANK(B515), "", COUNTIF(Volunteer_Import!H515, "*3pm - 6pm*"))</f>
        <v/>
      </c>
      <c r="X515" s="19" t="str">
        <f> IF(ISBLANK(B515), "", COUNTIF(Volunteer_Import!H515, "*6pm - 9pm*"))</f>
        <v/>
      </c>
      <c r="Y515" s="19" t="str">
        <f> IF(ISBLANK(B515), "", COUNTIF(Volunteer_Import!H515, "*9pm - 11pm*"))</f>
        <v/>
      </c>
    </row>
    <row r="516">
      <c r="A516" s="1" t="str">
        <f t="array" ref="A516">IF(ISBLANK(B516), "", concatenate("V", ROW()))</f>
        <v/>
      </c>
      <c r="B516" s="1" t="str">
        <f>IFERROR(__xludf.DUMMYFUNCTION(" QUERY(Volunteer_Import!A516:H516, ""Select B"")"),"")</f>
        <v/>
      </c>
      <c r="C516" s="1" t="str">
        <f>IFERROR(__xludf.DUMMYFUNCTION(" IF(ISBLANK(B516), """", QUERY(Volunteer_Import!B516:I516, ""Select C""))"),"")</f>
        <v/>
      </c>
      <c r="D516" s="1" t="str">
        <f>IFERROR(__xludf.DUMMYFUNCTION(" IF(ISBLANK(B516), """", QUERY(Volunteer_Import!B516:I516, ""Select D""))"),"")</f>
        <v/>
      </c>
      <c r="E516" s="1" t="str">
        <f>IFERROR(__xludf.DUMMYFUNCTION(" IF(ISBLANK(B516), """", QUERY(Volunteer_Import!B516:I516, ""Select E""))"),"")</f>
        <v/>
      </c>
      <c r="F516" s="9" t="str">
        <f> IF(ISBLANK(B516), "", COUNTIF(Volunteer_Import!F516, "*Central Berkeley Trader Joe’s*"))</f>
        <v/>
      </c>
      <c r="G516" s="1" t="str">
        <f> IF(ISBLANK(B516), "", COUNTIF(Volunteer_Import!F516, "*North Berkeley Safeway*"))</f>
        <v/>
      </c>
      <c r="H516" s="1" t="str">
        <f> IF(ISBLANK(B516), "", COUNTIF(Volunteer_Import!F516, "*North Berkeley Trader Joe’s*"))</f>
        <v/>
      </c>
      <c r="I516" s="9" t="str">
        <f> IF(ISBLANK(B516), "", COUNTIF(Volunteer_Import!F516, "*South Berkeley Berkeley Bowl*"))</f>
        <v/>
      </c>
      <c r="J516" s="1" t="str">
        <f> IF(ISBLANK(B516), "", COUNTIF(Volunteer_Import!F516, "*South Berkeley/Oakland Safeway*"))</f>
        <v/>
      </c>
      <c r="K516" s="1" t="str">
        <f> IF(ISBLANK(B516), "", COUNTIF(Volunteer_Import!F516, "*Southwest Berkeley Berkeley Bowl*"))</f>
        <v/>
      </c>
      <c r="L516" s="1" t="str">
        <f> IF(ISBLANK(B516), "", COUNTIF(Volunteer_Import!F516, "*Other (open to local stores unlisted above)*"))</f>
        <v/>
      </c>
      <c r="M516" s="19" t="str">
        <f> IF(ISBLANK(B516), "", COUNTIF(Volunteer_Import!G516, "*Monday*"))</f>
        <v/>
      </c>
      <c r="N516" s="19" t="str">
        <f> IF(ISBLANK(B516), "", COUNTIF(Volunteer_Import!G516, "*Tuesday*"))</f>
        <v/>
      </c>
      <c r="O516" s="19" t="str">
        <f> IF(ISBLANK(B516), "", COUNTIF(Volunteer_Import!G516, "*Wednesday*"))</f>
        <v/>
      </c>
      <c r="P516" s="19" t="str">
        <f> IF(ISBLANK(B516), "", COUNTIF(Volunteer_Import!G516, "*Thursday*"))</f>
        <v/>
      </c>
      <c r="Q516" s="19" t="str">
        <f> IF(ISBLANK(B516), "", COUNTIF(Volunteer_Import!G516, "*Friday*"))</f>
        <v/>
      </c>
      <c r="R516" s="19" t="str">
        <f> IF(ISBLANK(B516), "", COUNTIF(Volunteer_Import!G516, "*Saturday*"))</f>
        <v/>
      </c>
      <c r="S516" s="19" t="str">
        <f> IF(ISBLANK(B516), "", COUNTIF(Volunteer_Import!G516, "*Sunday*"))</f>
        <v/>
      </c>
      <c r="T516" s="1" t="str">
        <f> IF(ISBLANK(B516), "", COUNTIF(Volunteer_Import!H516, "*6am - 8am*"))</f>
        <v/>
      </c>
      <c r="U516" s="19" t="str">
        <f> IF(ISBLANK(B516), "", COUNTIF(Volunteer_Import!H516, "*8am - 12pm*"))</f>
        <v/>
      </c>
      <c r="V516" s="19" t="str">
        <f> IF(ISBLANK(B516), "", COUNTIF(Volunteer_Import!H516, "*12pm - 3pm*"))</f>
        <v/>
      </c>
      <c r="W516" s="19" t="str">
        <f> IF(ISBLANK(B516), "", COUNTIF(Volunteer_Import!H516, "*3pm - 6pm*"))</f>
        <v/>
      </c>
      <c r="X516" s="19" t="str">
        <f> IF(ISBLANK(B516), "", COUNTIF(Volunteer_Import!H516, "*6pm - 9pm*"))</f>
        <v/>
      </c>
      <c r="Y516" s="19" t="str">
        <f> IF(ISBLANK(B516), "", COUNTIF(Volunteer_Import!H516, "*9pm - 11pm*"))</f>
        <v/>
      </c>
    </row>
    <row r="517">
      <c r="A517" s="1" t="str">
        <f t="array" ref="A517">IF(ISBLANK(B517), "", concatenate("V", ROW()))</f>
        <v/>
      </c>
      <c r="B517" s="1" t="str">
        <f>IFERROR(__xludf.DUMMYFUNCTION(" QUERY(Volunteer_Import!A517:H517, ""Select B"")"),"")</f>
        <v/>
      </c>
      <c r="C517" s="1" t="str">
        <f>IFERROR(__xludf.DUMMYFUNCTION(" IF(ISBLANK(B517), """", QUERY(Volunteer_Import!B517:I517, ""Select C""))"),"")</f>
        <v/>
      </c>
      <c r="D517" s="1" t="str">
        <f>IFERROR(__xludf.DUMMYFUNCTION(" IF(ISBLANK(B517), """", QUERY(Volunteer_Import!B517:I517, ""Select D""))"),"")</f>
        <v/>
      </c>
      <c r="E517" s="1" t="str">
        <f>IFERROR(__xludf.DUMMYFUNCTION(" IF(ISBLANK(B517), """", QUERY(Volunteer_Import!B517:I517, ""Select E""))"),"")</f>
        <v/>
      </c>
      <c r="F517" s="9" t="str">
        <f> IF(ISBLANK(B517), "", COUNTIF(Volunteer_Import!F517, "*Central Berkeley Trader Joe’s*"))</f>
        <v/>
      </c>
      <c r="G517" s="1" t="str">
        <f> IF(ISBLANK(B517), "", COUNTIF(Volunteer_Import!F517, "*North Berkeley Safeway*"))</f>
        <v/>
      </c>
      <c r="H517" s="1" t="str">
        <f> IF(ISBLANK(B517), "", COUNTIF(Volunteer_Import!F517, "*North Berkeley Trader Joe’s*"))</f>
        <v/>
      </c>
      <c r="I517" s="9" t="str">
        <f> IF(ISBLANK(B517), "", COUNTIF(Volunteer_Import!F517, "*South Berkeley Berkeley Bowl*"))</f>
        <v/>
      </c>
      <c r="J517" s="1" t="str">
        <f> IF(ISBLANK(B517), "", COUNTIF(Volunteer_Import!F517, "*South Berkeley/Oakland Safeway*"))</f>
        <v/>
      </c>
      <c r="K517" s="1" t="str">
        <f> IF(ISBLANK(B517), "", COUNTIF(Volunteer_Import!F517, "*Southwest Berkeley Berkeley Bowl*"))</f>
        <v/>
      </c>
      <c r="L517" s="1" t="str">
        <f> IF(ISBLANK(B517), "", COUNTIF(Volunteer_Import!F517, "*Other (open to local stores unlisted above)*"))</f>
        <v/>
      </c>
      <c r="M517" s="19" t="str">
        <f> IF(ISBLANK(B517), "", COUNTIF(Volunteer_Import!G517, "*Monday*"))</f>
        <v/>
      </c>
      <c r="N517" s="19" t="str">
        <f> IF(ISBLANK(B517), "", COUNTIF(Volunteer_Import!G517, "*Tuesday*"))</f>
        <v/>
      </c>
      <c r="O517" s="19" t="str">
        <f> IF(ISBLANK(B517), "", COUNTIF(Volunteer_Import!G517, "*Wednesday*"))</f>
        <v/>
      </c>
      <c r="P517" s="19" t="str">
        <f> IF(ISBLANK(B517), "", COUNTIF(Volunteer_Import!G517, "*Thursday*"))</f>
        <v/>
      </c>
      <c r="Q517" s="19" t="str">
        <f> IF(ISBLANK(B517), "", COUNTIF(Volunteer_Import!G517, "*Friday*"))</f>
        <v/>
      </c>
      <c r="R517" s="19" t="str">
        <f> IF(ISBLANK(B517), "", COUNTIF(Volunteer_Import!G517, "*Saturday*"))</f>
        <v/>
      </c>
      <c r="S517" s="19" t="str">
        <f> IF(ISBLANK(B517), "", COUNTIF(Volunteer_Import!G517, "*Sunday*"))</f>
        <v/>
      </c>
      <c r="T517" s="1" t="str">
        <f> IF(ISBLANK(B517), "", COUNTIF(Volunteer_Import!H517, "*6am - 8am*"))</f>
        <v/>
      </c>
      <c r="U517" s="19" t="str">
        <f> IF(ISBLANK(B517), "", COUNTIF(Volunteer_Import!H517, "*8am - 12pm*"))</f>
        <v/>
      </c>
      <c r="V517" s="19" t="str">
        <f> IF(ISBLANK(B517), "", COUNTIF(Volunteer_Import!H517, "*12pm - 3pm*"))</f>
        <v/>
      </c>
      <c r="W517" s="19" t="str">
        <f> IF(ISBLANK(B517), "", COUNTIF(Volunteer_Import!H517, "*3pm - 6pm*"))</f>
        <v/>
      </c>
      <c r="X517" s="19" t="str">
        <f> IF(ISBLANK(B517), "", COUNTIF(Volunteer_Import!H517, "*6pm - 9pm*"))</f>
        <v/>
      </c>
      <c r="Y517" s="19" t="str">
        <f> IF(ISBLANK(B517), "", COUNTIF(Volunteer_Import!H517, "*9pm - 11pm*"))</f>
        <v/>
      </c>
    </row>
    <row r="518">
      <c r="A518" s="1" t="str">
        <f t="array" ref="A518">IF(ISBLANK(B518), "", concatenate("V", ROW()))</f>
        <v/>
      </c>
      <c r="B518" s="1" t="str">
        <f>IFERROR(__xludf.DUMMYFUNCTION(" QUERY(Volunteer_Import!A518:H518, ""Select B"")"),"")</f>
        <v/>
      </c>
      <c r="C518" s="1" t="str">
        <f>IFERROR(__xludf.DUMMYFUNCTION(" IF(ISBLANK(B518), """", QUERY(Volunteer_Import!B518:I518, ""Select C""))"),"")</f>
        <v/>
      </c>
      <c r="D518" s="1" t="str">
        <f>IFERROR(__xludf.DUMMYFUNCTION(" IF(ISBLANK(B518), """", QUERY(Volunteer_Import!B518:I518, ""Select D""))"),"")</f>
        <v/>
      </c>
      <c r="E518" s="1" t="str">
        <f>IFERROR(__xludf.DUMMYFUNCTION(" IF(ISBLANK(B518), """", QUERY(Volunteer_Import!B518:I518, ""Select E""))"),"")</f>
        <v/>
      </c>
      <c r="F518" s="9" t="str">
        <f> IF(ISBLANK(B518), "", COUNTIF(Volunteer_Import!F518, "*Central Berkeley Trader Joe’s*"))</f>
        <v/>
      </c>
      <c r="G518" s="1" t="str">
        <f> IF(ISBLANK(B518), "", COUNTIF(Volunteer_Import!F518, "*North Berkeley Safeway*"))</f>
        <v/>
      </c>
      <c r="H518" s="1" t="str">
        <f> IF(ISBLANK(B518), "", COUNTIF(Volunteer_Import!F518, "*North Berkeley Trader Joe’s*"))</f>
        <v/>
      </c>
      <c r="I518" s="9" t="str">
        <f> IF(ISBLANK(B518), "", COUNTIF(Volunteer_Import!F518, "*South Berkeley Berkeley Bowl*"))</f>
        <v/>
      </c>
      <c r="J518" s="1" t="str">
        <f> IF(ISBLANK(B518), "", COUNTIF(Volunteer_Import!F518, "*South Berkeley/Oakland Safeway*"))</f>
        <v/>
      </c>
      <c r="K518" s="1" t="str">
        <f> IF(ISBLANK(B518), "", COUNTIF(Volunteer_Import!F518, "*Southwest Berkeley Berkeley Bowl*"))</f>
        <v/>
      </c>
      <c r="L518" s="1" t="str">
        <f> IF(ISBLANK(B518), "", COUNTIF(Volunteer_Import!F518, "*Other (open to local stores unlisted above)*"))</f>
        <v/>
      </c>
      <c r="M518" s="19" t="str">
        <f> IF(ISBLANK(B518), "", COUNTIF(Volunteer_Import!G518, "*Monday*"))</f>
        <v/>
      </c>
      <c r="N518" s="19" t="str">
        <f> IF(ISBLANK(B518), "", COUNTIF(Volunteer_Import!G518, "*Tuesday*"))</f>
        <v/>
      </c>
      <c r="O518" s="19" t="str">
        <f> IF(ISBLANK(B518), "", COUNTIF(Volunteer_Import!G518, "*Wednesday*"))</f>
        <v/>
      </c>
      <c r="P518" s="19" t="str">
        <f> IF(ISBLANK(B518), "", COUNTIF(Volunteer_Import!G518, "*Thursday*"))</f>
        <v/>
      </c>
      <c r="Q518" s="19" t="str">
        <f> IF(ISBLANK(B518), "", COUNTIF(Volunteer_Import!G518, "*Friday*"))</f>
        <v/>
      </c>
      <c r="R518" s="19" t="str">
        <f> IF(ISBLANK(B518), "", COUNTIF(Volunteer_Import!G518, "*Saturday*"))</f>
        <v/>
      </c>
      <c r="S518" s="19" t="str">
        <f> IF(ISBLANK(B518), "", COUNTIF(Volunteer_Import!G518, "*Sunday*"))</f>
        <v/>
      </c>
      <c r="T518" s="1" t="str">
        <f> IF(ISBLANK(B518), "", COUNTIF(Volunteer_Import!H518, "*6am - 8am*"))</f>
        <v/>
      </c>
      <c r="U518" s="19" t="str">
        <f> IF(ISBLANK(B518), "", COUNTIF(Volunteer_Import!H518, "*8am - 12pm*"))</f>
        <v/>
      </c>
      <c r="V518" s="19" t="str">
        <f> IF(ISBLANK(B518), "", COUNTIF(Volunteer_Import!H518, "*12pm - 3pm*"))</f>
        <v/>
      </c>
      <c r="W518" s="19" t="str">
        <f> IF(ISBLANK(B518), "", COUNTIF(Volunteer_Import!H518, "*3pm - 6pm*"))</f>
        <v/>
      </c>
      <c r="X518" s="19" t="str">
        <f> IF(ISBLANK(B518), "", COUNTIF(Volunteer_Import!H518, "*6pm - 9pm*"))</f>
        <v/>
      </c>
      <c r="Y518" s="19" t="str">
        <f> IF(ISBLANK(B518), "", COUNTIF(Volunteer_Import!H518, "*9pm - 11pm*"))</f>
        <v/>
      </c>
    </row>
    <row r="519">
      <c r="A519" s="1" t="str">
        <f t="array" ref="A519">IF(ISBLANK(B519), "", concatenate("V", ROW()))</f>
        <v/>
      </c>
      <c r="B519" s="1" t="str">
        <f>IFERROR(__xludf.DUMMYFUNCTION(" QUERY(Volunteer_Import!A519:H519, ""Select B"")"),"")</f>
        <v/>
      </c>
      <c r="C519" s="1" t="str">
        <f>IFERROR(__xludf.DUMMYFUNCTION(" IF(ISBLANK(B519), """", QUERY(Volunteer_Import!B519:I519, ""Select C""))"),"")</f>
        <v/>
      </c>
      <c r="D519" s="1" t="str">
        <f>IFERROR(__xludf.DUMMYFUNCTION(" IF(ISBLANK(B519), """", QUERY(Volunteer_Import!B519:I519, ""Select D""))"),"")</f>
        <v/>
      </c>
      <c r="E519" s="1" t="str">
        <f>IFERROR(__xludf.DUMMYFUNCTION(" IF(ISBLANK(B519), """", QUERY(Volunteer_Import!B519:I519, ""Select E""))"),"")</f>
        <v/>
      </c>
      <c r="F519" s="9" t="str">
        <f> IF(ISBLANK(B519), "", COUNTIF(Volunteer_Import!F519, "*Central Berkeley Trader Joe’s*"))</f>
        <v/>
      </c>
      <c r="G519" s="1" t="str">
        <f> IF(ISBLANK(B519), "", COUNTIF(Volunteer_Import!F519, "*North Berkeley Safeway*"))</f>
        <v/>
      </c>
      <c r="H519" s="1" t="str">
        <f> IF(ISBLANK(B519), "", COUNTIF(Volunteer_Import!F519, "*North Berkeley Trader Joe’s*"))</f>
        <v/>
      </c>
      <c r="I519" s="9" t="str">
        <f> IF(ISBLANK(B519), "", COUNTIF(Volunteer_Import!F519, "*South Berkeley Berkeley Bowl*"))</f>
        <v/>
      </c>
      <c r="J519" s="1" t="str">
        <f> IF(ISBLANK(B519), "", COUNTIF(Volunteer_Import!F519, "*South Berkeley/Oakland Safeway*"))</f>
        <v/>
      </c>
      <c r="K519" s="1" t="str">
        <f> IF(ISBLANK(B519), "", COUNTIF(Volunteer_Import!F519, "*Southwest Berkeley Berkeley Bowl*"))</f>
        <v/>
      </c>
      <c r="L519" s="1" t="str">
        <f> IF(ISBLANK(B519), "", COUNTIF(Volunteer_Import!F519, "*Other (open to local stores unlisted above)*"))</f>
        <v/>
      </c>
      <c r="M519" s="19" t="str">
        <f> IF(ISBLANK(B519), "", COUNTIF(Volunteer_Import!G519, "*Monday*"))</f>
        <v/>
      </c>
      <c r="N519" s="19" t="str">
        <f> IF(ISBLANK(B519), "", COUNTIF(Volunteer_Import!G519, "*Tuesday*"))</f>
        <v/>
      </c>
      <c r="O519" s="19" t="str">
        <f> IF(ISBLANK(B519), "", COUNTIF(Volunteer_Import!G519, "*Wednesday*"))</f>
        <v/>
      </c>
      <c r="P519" s="19" t="str">
        <f> IF(ISBLANK(B519), "", COUNTIF(Volunteer_Import!G519, "*Thursday*"))</f>
        <v/>
      </c>
      <c r="Q519" s="19" t="str">
        <f> IF(ISBLANK(B519), "", COUNTIF(Volunteer_Import!G519, "*Friday*"))</f>
        <v/>
      </c>
      <c r="R519" s="19" t="str">
        <f> IF(ISBLANK(B519), "", COUNTIF(Volunteer_Import!G519, "*Saturday*"))</f>
        <v/>
      </c>
      <c r="S519" s="19" t="str">
        <f> IF(ISBLANK(B519), "", COUNTIF(Volunteer_Import!G519, "*Sunday*"))</f>
        <v/>
      </c>
      <c r="T519" s="1" t="str">
        <f> IF(ISBLANK(B519), "", COUNTIF(Volunteer_Import!H519, "*6am - 8am*"))</f>
        <v/>
      </c>
      <c r="U519" s="19" t="str">
        <f> IF(ISBLANK(B519), "", COUNTIF(Volunteer_Import!H519, "*8am - 12pm*"))</f>
        <v/>
      </c>
      <c r="V519" s="19" t="str">
        <f> IF(ISBLANK(B519), "", COUNTIF(Volunteer_Import!H519, "*12pm - 3pm*"))</f>
        <v/>
      </c>
      <c r="W519" s="19" t="str">
        <f> IF(ISBLANK(B519), "", COUNTIF(Volunteer_Import!H519, "*3pm - 6pm*"))</f>
        <v/>
      </c>
      <c r="X519" s="19" t="str">
        <f> IF(ISBLANK(B519), "", COUNTIF(Volunteer_Import!H519, "*6pm - 9pm*"))</f>
        <v/>
      </c>
      <c r="Y519" s="19" t="str">
        <f> IF(ISBLANK(B519), "", COUNTIF(Volunteer_Import!H519, "*9pm - 11pm*"))</f>
        <v/>
      </c>
    </row>
    <row r="520">
      <c r="A520" s="1" t="str">
        <f t="array" ref="A520">IF(ISBLANK(B520), "", concatenate("V", ROW()))</f>
        <v/>
      </c>
      <c r="B520" s="1" t="str">
        <f>IFERROR(__xludf.DUMMYFUNCTION(" QUERY(Volunteer_Import!A520:H520, ""Select B"")"),"")</f>
        <v/>
      </c>
      <c r="C520" s="1" t="str">
        <f>IFERROR(__xludf.DUMMYFUNCTION(" IF(ISBLANK(B520), """", QUERY(Volunteer_Import!B520:I520, ""Select C""))"),"")</f>
        <v/>
      </c>
      <c r="D520" s="1" t="str">
        <f>IFERROR(__xludf.DUMMYFUNCTION(" IF(ISBLANK(B520), """", QUERY(Volunteer_Import!B520:I520, ""Select D""))"),"")</f>
        <v/>
      </c>
      <c r="E520" s="1" t="str">
        <f>IFERROR(__xludf.DUMMYFUNCTION(" IF(ISBLANK(B520), """", QUERY(Volunteer_Import!B520:I520, ""Select E""))"),"")</f>
        <v/>
      </c>
      <c r="F520" s="9" t="str">
        <f> IF(ISBLANK(B520), "", COUNTIF(Volunteer_Import!F520, "*Central Berkeley Trader Joe’s*"))</f>
        <v/>
      </c>
      <c r="G520" s="1" t="str">
        <f> IF(ISBLANK(B520), "", COUNTIF(Volunteer_Import!F520, "*North Berkeley Safeway*"))</f>
        <v/>
      </c>
      <c r="H520" s="1" t="str">
        <f> IF(ISBLANK(B520), "", COUNTIF(Volunteer_Import!F520, "*North Berkeley Trader Joe’s*"))</f>
        <v/>
      </c>
      <c r="I520" s="9" t="str">
        <f> IF(ISBLANK(B520), "", COUNTIF(Volunteer_Import!F520, "*South Berkeley Berkeley Bowl*"))</f>
        <v/>
      </c>
      <c r="J520" s="1" t="str">
        <f> IF(ISBLANK(B520), "", COUNTIF(Volunteer_Import!F520, "*South Berkeley/Oakland Safeway*"))</f>
        <v/>
      </c>
      <c r="K520" s="1" t="str">
        <f> IF(ISBLANK(B520), "", COUNTIF(Volunteer_Import!F520, "*Southwest Berkeley Berkeley Bowl*"))</f>
        <v/>
      </c>
      <c r="L520" s="1" t="str">
        <f> IF(ISBLANK(B520), "", COUNTIF(Volunteer_Import!F520, "*Other (open to local stores unlisted above)*"))</f>
        <v/>
      </c>
      <c r="M520" s="19" t="str">
        <f> IF(ISBLANK(B520), "", COUNTIF(Volunteer_Import!G520, "*Monday*"))</f>
        <v/>
      </c>
      <c r="N520" s="19" t="str">
        <f> IF(ISBLANK(B520), "", COUNTIF(Volunteer_Import!G520, "*Tuesday*"))</f>
        <v/>
      </c>
      <c r="O520" s="19" t="str">
        <f> IF(ISBLANK(B520), "", COUNTIF(Volunteer_Import!G520, "*Wednesday*"))</f>
        <v/>
      </c>
      <c r="P520" s="19" t="str">
        <f> IF(ISBLANK(B520), "", COUNTIF(Volunteer_Import!G520, "*Thursday*"))</f>
        <v/>
      </c>
      <c r="Q520" s="19" t="str">
        <f> IF(ISBLANK(B520), "", COUNTIF(Volunteer_Import!G520, "*Friday*"))</f>
        <v/>
      </c>
      <c r="R520" s="19" t="str">
        <f> IF(ISBLANK(B520), "", COUNTIF(Volunteer_Import!G520, "*Saturday*"))</f>
        <v/>
      </c>
      <c r="S520" s="19" t="str">
        <f> IF(ISBLANK(B520), "", COUNTIF(Volunteer_Import!G520, "*Sunday*"))</f>
        <v/>
      </c>
      <c r="T520" s="1" t="str">
        <f> IF(ISBLANK(B520), "", COUNTIF(Volunteer_Import!H520, "*6am - 8am*"))</f>
        <v/>
      </c>
      <c r="U520" s="19" t="str">
        <f> IF(ISBLANK(B520), "", COUNTIF(Volunteer_Import!H520, "*8am - 12pm*"))</f>
        <v/>
      </c>
      <c r="V520" s="19" t="str">
        <f> IF(ISBLANK(B520), "", COUNTIF(Volunteer_Import!H520, "*12pm - 3pm*"))</f>
        <v/>
      </c>
      <c r="W520" s="19" t="str">
        <f> IF(ISBLANK(B520), "", COUNTIF(Volunteer_Import!H520, "*3pm - 6pm*"))</f>
        <v/>
      </c>
      <c r="X520" s="19" t="str">
        <f> IF(ISBLANK(B520), "", COUNTIF(Volunteer_Import!H520, "*6pm - 9pm*"))</f>
        <v/>
      </c>
      <c r="Y520" s="19" t="str">
        <f> IF(ISBLANK(B520), "", COUNTIF(Volunteer_Import!H520, "*9pm - 11pm*"))</f>
        <v/>
      </c>
    </row>
    <row r="521">
      <c r="A521" s="1" t="str">
        <f t="array" ref="A521">IF(ISBLANK(B521), "", concatenate("V", ROW()))</f>
        <v/>
      </c>
      <c r="B521" s="1" t="str">
        <f>IFERROR(__xludf.DUMMYFUNCTION(" QUERY(Volunteer_Import!A521:H521, ""Select B"")"),"")</f>
        <v/>
      </c>
      <c r="C521" s="1" t="str">
        <f>IFERROR(__xludf.DUMMYFUNCTION(" IF(ISBLANK(B521), """", QUERY(Volunteer_Import!B521:I521, ""Select C""))"),"")</f>
        <v/>
      </c>
      <c r="D521" s="1" t="str">
        <f>IFERROR(__xludf.DUMMYFUNCTION(" IF(ISBLANK(B521), """", QUERY(Volunteer_Import!B521:I521, ""Select D""))"),"")</f>
        <v/>
      </c>
      <c r="E521" s="1" t="str">
        <f>IFERROR(__xludf.DUMMYFUNCTION(" IF(ISBLANK(B521), """", QUERY(Volunteer_Import!B521:I521, ""Select E""))"),"")</f>
        <v/>
      </c>
      <c r="F521" s="9" t="str">
        <f> IF(ISBLANK(B521), "", COUNTIF(Volunteer_Import!F521, "*Central Berkeley Trader Joe’s*"))</f>
        <v/>
      </c>
      <c r="G521" s="1" t="str">
        <f> IF(ISBLANK(B521), "", COUNTIF(Volunteer_Import!F521, "*North Berkeley Safeway*"))</f>
        <v/>
      </c>
      <c r="H521" s="1" t="str">
        <f> IF(ISBLANK(B521), "", COUNTIF(Volunteer_Import!F521, "*North Berkeley Trader Joe’s*"))</f>
        <v/>
      </c>
      <c r="I521" s="9" t="str">
        <f> IF(ISBLANK(B521), "", COUNTIF(Volunteer_Import!F521, "*South Berkeley Berkeley Bowl*"))</f>
        <v/>
      </c>
      <c r="J521" s="1" t="str">
        <f> IF(ISBLANK(B521), "", COUNTIF(Volunteer_Import!F521, "*South Berkeley/Oakland Safeway*"))</f>
        <v/>
      </c>
      <c r="K521" s="1" t="str">
        <f> IF(ISBLANK(B521), "", COUNTIF(Volunteer_Import!F521, "*Southwest Berkeley Berkeley Bowl*"))</f>
        <v/>
      </c>
      <c r="L521" s="1" t="str">
        <f> IF(ISBLANK(B521), "", COUNTIF(Volunteer_Import!F521, "*Other (open to local stores unlisted above)*"))</f>
        <v/>
      </c>
      <c r="M521" s="19" t="str">
        <f> IF(ISBLANK(B521), "", COUNTIF(Volunteer_Import!G521, "*Monday*"))</f>
        <v/>
      </c>
      <c r="N521" s="19" t="str">
        <f> IF(ISBLANK(B521), "", COUNTIF(Volunteer_Import!G521, "*Tuesday*"))</f>
        <v/>
      </c>
      <c r="O521" s="19" t="str">
        <f> IF(ISBLANK(B521), "", COUNTIF(Volunteer_Import!G521, "*Wednesday*"))</f>
        <v/>
      </c>
      <c r="P521" s="19" t="str">
        <f> IF(ISBLANK(B521), "", COUNTIF(Volunteer_Import!G521, "*Thursday*"))</f>
        <v/>
      </c>
      <c r="Q521" s="19" t="str">
        <f> IF(ISBLANK(B521), "", COUNTIF(Volunteer_Import!G521, "*Friday*"))</f>
        <v/>
      </c>
      <c r="R521" s="19" t="str">
        <f> IF(ISBLANK(B521), "", COUNTIF(Volunteer_Import!G521, "*Saturday*"))</f>
        <v/>
      </c>
      <c r="S521" s="19" t="str">
        <f> IF(ISBLANK(B521), "", COUNTIF(Volunteer_Import!G521, "*Sunday*"))</f>
        <v/>
      </c>
      <c r="T521" s="1" t="str">
        <f> IF(ISBLANK(B521), "", COUNTIF(Volunteer_Import!H521, "*6am - 8am*"))</f>
        <v/>
      </c>
      <c r="U521" s="19" t="str">
        <f> IF(ISBLANK(B521), "", COUNTIF(Volunteer_Import!H521, "*8am - 12pm*"))</f>
        <v/>
      </c>
      <c r="V521" s="19" t="str">
        <f> IF(ISBLANK(B521), "", COUNTIF(Volunteer_Import!H521, "*12pm - 3pm*"))</f>
        <v/>
      </c>
      <c r="W521" s="19" t="str">
        <f> IF(ISBLANK(B521), "", COUNTIF(Volunteer_Import!H521, "*3pm - 6pm*"))</f>
        <v/>
      </c>
      <c r="X521" s="19" t="str">
        <f> IF(ISBLANK(B521), "", COUNTIF(Volunteer_Import!H521, "*6pm - 9pm*"))</f>
        <v/>
      </c>
      <c r="Y521" s="19" t="str">
        <f> IF(ISBLANK(B521), "", COUNTIF(Volunteer_Import!H521, "*9pm - 11pm*"))</f>
        <v/>
      </c>
    </row>
    <row r="522">
      <c r="A522" s="1" t="str">
        <f t="array" ref="A522">IF(ISBLANK(B522), "", concatenate("V", ROW()))</f>
        <v/>
      </c>
      <c r="B522" s="1" t="str">
        <f>IFERROR(__xludf.DUMMYFUNCTION(" QUERY(Volunteer_Import!A522:H522, ""Select B"")"),"")</f>
        <v/>
      </c>
      <c r="C522" s="1" t="str">
        <f>IFERROR(__xludf.DUMMYFUNCTION(" IF(ISBLANK(B522), """", QUERY(Volunteer_Import!B522:I522, ""Select C""))"),"")</f>
        <v/>
      </c>
      <c r="D522" s="1" t="str">
        <f>IFERROR(__xludf.DUMMYFUNCTION(" IF(ISBLANK(B522), """", QUERY(Volunteer_Import!B522:I522, ""Select D""))"),"")</f>
        <v/>
      </c>
      <c r="E522" s="1" t="str">
        <f>IFERROR(__xludf.DUMMYFUNCTION(" IF(ISBLANK(B522), """", QUERY(Volunteer_Import!B522:I522, ""Select E""))"),"")</f>
        <v/>
      </c>
      <c r="F522" s="9" t="str">
        <f> IF(ISBLANK(B522), "", COUNTIF(Volunteer_Import!F522, "*Central Berkeley Trader Joe’s*"))</f>
        <v/>
      </c>
      <c r="G522" s="1" t="str">
        <f> IF(ISBLANK(B522), "", COUNTIF(Volunteer_Import!F522, "*North Berkeley Safeway*"))</f>
        <v/>
      </c>
      <c r="H522" s="1" t="str">
        <f> IF(ISBLANK(B522), "", COUNTIF(Volunteer_Import!F522, "*North Berkeley Trader Joe’s*"))</f>
        <v/>
      </c>
      <c r="I522" s="9" t="str">
        <f> IF(ISBLANK(B522), "", COUNTIF(Volunteer_Import!F522, "*South Berkeley Berkeley Bowl*"))</f>
        <v/>
      </c>
      <c r="J522" s="1" t="str">
        <f> IF(ISBLANK(B522), "", COUNTIF(Volunteer_Import!F522, "*South Berkeley/Oakland Safeway*"))</f>
        <v/>
      </c>
      <c r="K522" s="1" t="str">
        <f> IF(ISBLANK(B522), "", COUNTIF(Volunteer_Import!F522, "*Southwest Berkeley Berkeley Bowl*"))</f>
        <v/>
      </c>
      <c r="L522" s="1" t="str">
        <f> IF(ISBLANK(B522), "", COUNTIF(Volunteer_Import!F522, "*Other (open to local stores unlisted above)*"))</f>
        <v/>
      </c>
      <c r="M522" s="19" t="str">
        <f> IF(ISBLANK(B522), "", COUNTIF(Volunteer_Import!G522, "*Monday*"))</f>
        <v/>
      </c>
      <c r="N522" s="19" t="str">
        <f> IF(ISBLANK(B522), "", COUNTIF(Volunteer_Import!G522, "*Tuesday*"))</f>
        <v/>
      </c>
      <c r="O522" s="19" t="str">
        <f> IF(ISBLANK(B522), "", COUNTIF(Volunteer_Import!G522, "*Wednesday*"))</f>
        <v/>
      </c>
      <c r="P522" s="19" t="str">
        <f> IF(ISBLANK(B522), "", COUNTIF(Volunteer_Import!G522, "*Thursday*"))</f>
        <v/>
      </c>
      <c r="Q522" s="19" t="str">
        <f> IF(ISBLANK(B522), "", COUNTIF(Volunteer_Import!G522, "*Friday*"))</f>
        <v/>
      </c>
      <c r="R522" s="19" t="str">
        <f> IF(ISBLANK(B522), "", COUNTIF(Volunteer_Import!G522, "*Saturday*"))</f>
        <v/>
      </c>
      <c r="S522" s="19" t="str">
        <f> IF(ISBLANK(B522), "", COUNTIF(Volunteer_Import!G522, "*Sunday*"))</f>
        <v/>
      </c>
      <c r="T522" s="1" t="str">
        <f> IF(ISBLANK(B522), "", COUNTIF(Volunteer_Import!H522, "*6am - 8am*"))</f>
        <v/>
      </c>
      <c r="U522" s="19" t="str">
        <f> IF(ISBLANK(B522), "", COUNTIF(Volunteer_Import!H522, "*8am - 12pm*"))</f>
        <v/>
      </c>
      <c r="V522" s="19" t="str">
        <f> IF(ISBLANK(B522), "", COUNTIF(Volunteer_Import!H522, "*12pm - 3pm*"))</f>
        <v/>
      </c>
      <c r="W522" s="19" t="str">
        <f> IF(ISBLANK(B522), "", COUNTIF(Volunteer_Import!H522, "*3pm - 6pm*"))</f>
        <v/>
      </c>
      <c r="X522" s="19" t="str">
        <f> IF(ISBLANK(B522), "", COUNTIF(Volunteer_Import!H522, "*6pm - 9pm*"))</f>
        <v/>
      </c>
      <c r="Y522" s="19" t="str">
        <f> IF(ISBLANK(B522), "", COUNTIF(Volunteer_Import!H522, "*9pm - 11pm*"))</f>
        <v/>
      </c>
    </row>
    <row r="523">
      <c r="A523" s="1" t="str">
        <f t="array" ref="A523">IF(ISBLANK(B523), "", concatenate("V", ROW()))</f>
        <v/>
      </c>
      <c r="B523" s="1" t="str">
        <f>IFERROR(__xludf.DUMMYFUNCTION(" QUERY(Volunteer_Import!A523:H523, ""Select B"")"),"")</f>
        <v/>
      </c>
      <c r="C523" s="1" t="str">
        <f>IFERROR(__xludf.DUMMYFUNCTION(" IF(ISBLANK(B523), """", QUERY(Volunteer_Import!B523:I523, ""Select C""))"),"")</f>
        <v/>
      </c>
      <c r="D523" s="1" t="str">
        <f>IFERROR(__xludf.DUMMYFUNCTION(" IF(ISBLANK(B523), """", QUERY(Volunteer_Import!B523:I523, ""Select D""))"),"")</f>
        <v/>
      </c>
      <c r="E523" s="1" t="str">
        <f>IFERROR(__xludf.DUMMYFUNCTION(" IF(ISBLANK(B523), """", QUERY(Volunteer_Import!B523:I523, ""Select E""))"),"")</f>
        <v/>
      </c>
      <c r="F523" s="9" t="str">
        <f> IF(ISBLANK(B523), "", COUNTIF(Volunteer_Import!F523, "*Central Berkeley Trader Joe’s*"))</f>
        <v/>
      </c>
      <c r="G523" s="1" t="str">
        <f> IF(ISBLANK(B523), "", COUNTIF(Volunteer_Import!F523, "*North Berkeley Safeway*"))</f>
        <v/>
      </c>
      <c r="H523" s="1" t="str">
        <f> IF(ISBLANK(B523), "", COUNTIF(Volunteer_Import!F523, "*North Berkeley Trader Joe’s*"))</f>
        <v/>
      </c>
      <c r="I523" s="9" t="str">
        <f> IF(ISBLANK(B523), "", COUNTIF(Volunteer_Import!F523, "*South Berkeley Berkeley Bowl*"))</f>
        <v/>
      </c>
      <c r="J523" s="1" t="str">
        <f> IF(ISBLANK(B523), "", COUNTIF(Volunteer_Import!F523, "*South Berkeley/Oakland Safeway*"))</f>
        <v/>
      </c>
      <c r="K523" s="1" t="str">
        <f> IF(ISBLANK(B523), "", COUNTIF(Volunteer_Import!F523, "*Southwest Berkeley Berkeley Bowl*"))</f>
        <v/>
      </c>
      <c r="L523" s="1" t="str">
        <f> IF(ISBLANK(B523), "", COUNTIF(Volunteer_Import!F523, "*Other (open to local stores unlisted above)*"))</f>
        <v/>
      </c>
      <c r="M523" s="19" t="str">
        <f> IF(ISBLANK(B523), "", COUNTIF(Volunteer_Import!G523, "*Monday*"))</f>
        <v/>
      </c>
      <c r="N523" s="19" t="str">
        <f> IF(ISBLANK(B523), "", COUNTIF(Volunteer_Import!G523, "*Tuesday*"))</f>
        <v/>
      </c>
      <c r="O523" s="19" t="str">
        <f> IF(ISBLANK(B523), "", COUNTIF(Volunteer_Import!G523, "*Wednesday*"))</f>
        <v/>
      </c>
      <c r="P523" s="19" t="str">
        <f> IF(ISBLANK(B523), "", COUNTIF(Volunteer_Import!G523, "*Thursday*"))</f>
        <v/>
      </c>
      <c r="Q523" s="19" t="str">
        <f> IF(ISBLANK(B523), "", COUNTIF(Volunteer_Import!G523, "*Friday*"))</f>
        <v/>
      </c>
      <c r="R523" s="19" t="str">
        <f> IF(ISBLANK(B523), "", COUNTIF(Volunteer_Import!G523, "*Saturday*"))</f>
        <v/>
      </c>
      <c r="S523" s="19" t="str">
        <f> IF(ISBLANK(B523), "", COUNTIF(Volunteer_Import!G523, "*Sunday*"))</f>
        <v/>
      </c>
      <c r="T523" s="1" t="str">
        <f> IF(ISBLANK(B523), "", COUNTIF(Volunteer_Import!H523, "*6am - 8am*"))</f>
        <v/>
      </c>
      <c r="U523" s="19" t="str">
        <f> IF(ISBLANK(B523), "", COUNTIF(Volunteer_Import!H523, "*8am - 12pm*"))</f>
        <v/>
      </c>
      <c r="V523" s="19" t="str">
        <f> IF(ISBLANK(B523), "", COUNTIF(Volunteer_Import!H523, "*12pm - 3pm*"))</f>
        <v/>
      </c>
      <c r="W523" s="19" t="str">
        <f> IF(ISBLANK(B523), "", COUNTIF(Volunteer_Import!H523, "*3pm - 6pm*"))</f>
        <v/>
      </c>
      <c r="X523" s="19" t="str">
        <f> IF(ISBLANK(B523), "", COUNTIF(Volunteer_Import!H523, "*6pm - 9pm*"))</f>
        <v/>
      </c>
      <c r="Y523" s="19" t="str">
        <f> IF(ISBLANK(B523), "", COUNTIF(Volunteer_Import!H523, "*9pm - 11pm*"))</f>
        <v/>
      </c>
    </row>
    <row r="524">
      <c r="A524" s="1" t="str">
        <f t="array" ref="A524">IF(ISBLANK(B524), "", concatenate("V", ROW()))</f>
        <v/>
      </c>
      <c r="B524" s="1" t="str">
        <f>IFERROR(__xludf.DUMMYFUNCTION(" QUERY(Volunteer_Import!A524:H524, ""Select B"")"),"")</f>
        <v/>
      </c>
      <c r="C524" s="1" t="str">
        <f>IFERROR(__xludf.DUMMYFUNCTION(" IF(ISBLANK(B524), """", QUERY(Volunteer_Import!B524:I524, ""Select C""))"),"")</f>
        <v/>
      </c>
      <c r="D524" s="1" t="str">
        <f>IFERROR(__xludf.DUMMYFUNCTION(" IF(ISBLANK(B524), """", QUERY(Volunteer_Import!B524:I524, ""Select D""))"),"")</f>
        <v/>
      </c>
      <c r="E524" s="1" t="str">
        <f>IFERROR(__xludf.DUMMYFUNCTION(" IF(ISBLANK(B524), """", QUERY(Volunteer_Import!B524:I524, ""Select E""))"),"")</f>
        <v/>
      </c>
      <c r="F524" s="9" t="str">
        <f> IF(ISBLANK(B524), "", COUNTIF(Volunteer_Import!F524, "*Central Berkeley Trader Joe’s*"))</f>
        <v/>
      </c>
      <c r="G524" s="1" t="str">
        <f> IF(ISBLANK(B524), "", COUNTIF(Volunteer_Import!F524, "*North Berkeley Safeway*"))</f>
        <v/>
      </c>
      <c r="H524" s="1" t="str">
        <f> IF(ISBLANK(B524), "", COUNTIF(Volunteer_Import!F524, "*North Berkeley Trader Joe’s*"))</f>
        <v/>
      </c>
      <c r="I524" s="9" t="str">
        <f> IF(ISBLANK(B524), "", COUNTIF(Volunteer_Import!F524, "*South Berkeley Berkeley Bowl*"))</f>
        <v/>
      </c>
      <c r="J524" s="1" t="str">
        <f> IF(ISBLANK(B524), "", COUNTIF(Volunteer_Import!F524, "*South Berkeley/Oakland Safeway*"))</f>
        <v/>
      </c>
      <c r="K524" s="1" t="str">
        <f> IF(ISBLANK(B524), "", COUNTIF(Volunteer_Import!F524, "*Southwest Berkeley Berkeley Bowl*"))</f>
        <v/>
      </c>
      <c r="L524" s="1" t="str">
        <f> IF(ISBLANK(B524), "", COUNTIF(Volunteer_Import!F524, "*Other (open to local stores unlisted above)*"))</f>
        <v/>
      </c>
      <c r="M524" s="19" t="str">
        <f> IF(ISBLANK(B524), "", COUNTIF(Volunteer_Import!G524, "*Monday*"))</f>
        <v/>
      </c>
      <c r="N524" s="19" t="str">
        <f> IF(ISBLANK(B524), "", COUNTIF(Volunteer_Import!G524, "*Tuesday*"))</f>
        <v/>
      </c>
      <c r="O524" s="19" t="str">
        <f> IF(ISBLANK(B524), "", COUNTIF(Volunteer_Import!G524, "*Wednesday*"))</f>
        <v/>
      </c>
      <c r="P524" s="19" t="str">
        <f> IF(ISBLANK(B524), "", COUNTIF(Volunteer_Import!G524, "*Thursday*"))</f>
        <v/>
      </c>
      <c r="Q524" s="19" t="str">
        <f> IF(ISBLANK(B524), "", COUNTIF(Volunteer_Import!G524, "*Friday*"))</f>
        <v/>
      </c>
      <c r="R524" s="19" t="str">
        <f> IF(ISBLANK(B524), "", COUNTIF(Volunteer_Import!G524, "*Saturday*"))</f>
        <v/>
      </c>
      <c r="S524" s="19" t="str">
        <f> IF(ISBLANK(B524), "", COUNTIF(Volunteer_Import!G524, "*Sunday*"))</f>
        <v/>
      </c>
      <c r="T524" s="1" t="str">
        <f> IF(ISBLANK(B524), "", COUNTIF(Volunteer_Import!H524, "*6am - 8am*"))</f>
        <v/>
      </c>
      <c r="U524" s="19" t="str">
        <f> IF(ISBLANK(B524), "", COUNTIF(Volunteer_Import!H524, "*8am - 12pm*"))</f>
        <v/>
      </c>
      <c r="V524" s="19" t="str">
        <f> IF(ISBLANK(B524), "", COUNTIF(Volunteer_Import!H524, "*12pm - 3pm*"))</f>
        <v/>
      </c>
      <c r="W524" s="19" t="str">
        <f> IF(ISBLANK(B524), "", COUNTIF(Volunteer_Import!H524, "*3pm - 6pm*"))</f>
        <v/>
      </c>
      <c r="X524" s="19" t="str">
        <f> IF(ISBLANK(B524), "", COUNTIF(Volunteer_Import!H524, "*6pm - 9pm*"))</f>
        <v/>
      </c>
      <c r="Y524" s="19" t="str">
        <f> IF(ISBLANK(B524), "", COUNTIF(Volunteer_Import!H524, "*9pm - 11pm*"))</f>
        <v/>
      </c>
    </row>
    <row r="525">
      <c r="A525" s="1" t="str">
        <f t="array" ref="A525">IF(ISBLANK(B525), "", concatenate("V", ROW()))</f>
        <v/>
      </c>
      <c r="B525" s="1" t="str">
        <f>IFERROR(__xludf.DUMMYFUNCTION(" QUERY(Volunteer_Import!A525:H525, ""Select B"")"),"")</f>
        <v/>
      </c>
      <c r="C525" s="1" t="str">
        <f>IFERROR(__xludf.DUMMYFUNCTION(" IF(ISBLANK(B525), """", QUERY(Volunteer_Import!B525:I525, ""Select C""))"),"")</f>
        <v/>
      </c>
      <c r="D525" s="1" t="str">
        <f>IFERROR(__xludf.DUMMYFUNCTION(" IF(ISBLANK(B525), """", QUERY(Volunteer_Import!B525:I525, ""Select D""))"),"")</f>
        <v/>
      </c>
      <c r="E525" s="1" t="str">
        <f>IFERROR(__xludf.DUMMYFUNCTION(" IF(ISBLANK(B525), """", QUERY(Volunteer_Import!B525:I525, ""Select E""))"),"")</f>
        <v/>
      </c>
      <c r="F525" s="9" t="str">
        <f> IF(ISBLANK(B525), "", COUNTIF(Volunteer_Import!F525, "*Central Berkeley Trader Joe’s*"))</f>
        <v/>
      </c>
      <c r="G525" s="1" t="str">
        <f> IF(ISBLANK(B525), "", COUNTIF(Volunteer_Import!F525, "*North Berkeley Safeway*"))</f>
        <v/>
      </c>
      <c r="H525" s="1" t="str">
        <f> IF(ISBLANK(B525), "", COUNTIF(Volunteer_Import!F525, "*North Berkeley Trader Joe’s*"))</f>
        <v/>
      </c>
      <c r="I525" s="9" t="str">
        <f> IF(ISBLANK(B525), "", COUNTIF(Volunteer_Import!F525, "*South Berkeley Berkeley Bowl*"))</f>
        <v/>
      </c>
      <c r="J525" s="1" t="str">
        <f> IF(ISBLANK(B525), "", COUNTIF(Volunteer_Import!F525, "*South Berkeley/Oakland Safeway*"))</f>
        <v/>
      </c>
      <c r="K525" s="1" t="str">
        <f> IF(ISBLANK(B525), "", COUNTIF(Volunteer_Import!F525, "*Southwest Berkeley Berkeley Bowl*"))</f>
        <v/>
      </c>
      <c r="L525" s="1" t="str">
        <f> IF(ISBLANK(B525), "", COUNTIF(Volunteer_Import!F525, "*Other (open to local stores unlisted above)*"))</f>
        <v/>
      </c>
      <c r="M525" s="19" t="str">
        <f> IF(ISBLANK(B525), "", COUNTIF(Volunteer_Import!G525, "*Monday*"))</f>
        <v/>
      </c>
      <c r="N525" s="19" t="str">
        <f> IF(ISBLANK(B525), "", COUNTIF(Volunteer_Import!G525, "*Tuesday*"))</f>
        <v/>
      </c>
      <c r="O525" s="19" t="str">
        <f> IF(ISBLANK(B525), "", COUNTIF(Volunteer_Import!G525, "*Wednesday*"))</f>
        <v/>
      </c>
      <c r="P525" s="19" t="str">
        <f> IF(ISBLANK(B525), "", COUNTIF(Volunteer_Import!G525, "*Thursday*"))</f>
        <v/>
      </c>
      <c r="Q525" s="19" t="str">
        <f> IF(ISBLANK(B525), "", COUNTIF(Volunteer_Import!G525, "*Friday*"))</f>
        <v/>
      </c>
      <c r="R525" s="19" t="str">
        <f> IF(ISBLANK(B525), "", COUNTIF(Volunteer_Import!G525, "*Saturday*"))</f>
        <v/>
      </c>
      <c r="S525" s="19" t="str">
        <f> IF(ISBLANK(B525), "", COUNTIF(Volunteer_Import!G525, "*Sunday*"))</f>
        <v/>
      </c>
      <c r="T525" s="1" t="str">
        <f> IF(ISBLANK(B525), "", COUNTIF(Volunteer_Import!H525, "*6am - 8am*"))</f>
        <v/>
      </c>
      <c r="U525" s="19" t="str">
        <f> IF(ISBLANK(B525), "", COUNTIF(Volunteer_Import!H525, "*8am - 12pm*"))</f>
        <v/>
      </c>
      <c r="V525" s="19" t="str">
        <f> IF(ISBLANK(B525), "", COUNTIF(Volunteer_Import!H525, "*12pm - 3pm*"))</f>
        <v/>
      </c>
      <c r="W525" s="19" t="str">
        <f> IF(ISBLANK(B525), "", COUNTIF(Volunteer_Import!H525, "*3pm - 6pm*"))</f>
        <v/>
      </c>
      <c r="X525" s="19" t="str">
        <f> IF(ISBLANK(B525), "", COUNTIF(Volunteer_Import!H525, "*6pm - 9pm*"))</f>
        <v/>
      </c>
      <c r="Y525" s="19" t="str">
        <f> IF(ISBLANK(B525), "", COUNTIF(Volunteer_Import!H525, "*9pm - 11pm*"))</f>
        <v/>
      </c>
    </row>
    <row r="526">
      <c r="A526" s="1" t="str">
        <f t="array" ref="A526">IF(ISBLANK(B526), "", concatenate("V", ROW()))</f>
        <v/>
      </c>
      <c r="B526" s="1" t="str">
        <f>IFERROR(__xludf.DUMMYFUNCTION(" QUERY(Volunteer_Import!A526:H526, ""Select B"")"),"")</f>
        <v/>
      </c>
      <c r="C526" s="1" t="str">
        <f>IFERROR(__xludf.DUMMYFUNCTION(" IF(ISBLANK(B526), """", QUERY(Volunteer_Import!B526:I526, ""Select C""))"),"")</f>
        <v/>
      </c>
      <c r="D526" s="1" t="str">
        <f>IFERROR(__xludf.DUMMYFUNCTION(" IF(ISBLANK(B526), """", QUERY(Volunteer_Import!B526:I526, ""Select D""))"),"")</f>
        <v/>
      </c>
      <c r="E526" s="1" t="str">
        <f>IFERROR(__xludf.DUMMYFUNCTION(" IF(ISBLANK(B526), """", QUERY(Volunteer_Import!B526:I526, ""Select E""))"),"")</f>
        <v/>
      </c>
      <c r="F526" s="9" t="str">
        <f> IF(ISBLANK(B526), "", COUNTIF(Volunteer_Import!F526, "*Central Berkeley Trader Joe’s*"))</f>
        <v/>
      </c>
      <c r="G526" s="1" t="str">
        <f> IF(ISBLANK(B526), "", COUNTIF(Volunteer_Import!F526, "*North Berkeley Safeway*"))</f>
        <v/>
      </c>
      <c r="H526" s="1" t="str">
        <f> IF(ISBLANK(B526), "", COUNTIF(Volunteer_Import!F526, "*North Berkeley Trader Joe’s*"))</f>
        <v/>
      </c>
      <c r="I526" s="9" t="str">
        <f> IF(ISBLANK(B526), "", COUNTIF(Volunteer_Import!F526, "*South Berkeley Berkeley Bowl*"))</f>
        <v/>
      </c>
      <c r="J526" s="1" t="str">
        <f> IF(ISBLANK(B526), "", COUNTIF(Volunteer_Import!F526, "*South Berkeley/Oakland Safeway*"))</f>
        <v/>
      </c>
      <c r="K526" s="1" t="str">
        <f> IF(ISBLANK(B526), "", COUNTIF(Volunteer_Import!F526, "*Southwest Berkeley Berkeley Bowl*"))</f>
        <v/>
      </c>
      <c r="L526" s="1" t="str">
        <f> IF(ISBLANK(B526), "", COUNTIF(Volunteer_Import!F526, "*Other (open to local stores unlisted above)*"))</f>
        <v/>
      </c>
      <c r="M526" s="19" t="str">
        <f> IF(ISBLANK(B526), "", COUNTIF(Volunteer_Import!G526, "*Monday*"))</f>
        <v/>
      </c>
      <c r="N526" s="19" t="str">
        <f> IF(ISBLANK(B526), "", COUNTIF(Volunteer_Import!G526, "*Tuesday*"))</f>
        <v/>
      </c>
      <c r="O526" s="19" t="str">
        <f> IF(ISBLANK(B526), "", COUNTIF(Volunteer_Import!G526, "*Wednesday*"))</f>
        <v/>
      </c>
      <c r="P526" s="19" t="str">
        <f> IF(ISBLANK(B526), "", COUNTIF(Volunteer_Import!G526, "*Thursday*"))</f>
        <v/>
      </c>
      <c r="Q526" s="19" t="str">
        <f> IF(ISBLANK(B526), "", COUNTIF(Volunteer_Import!G526, "*Friday*"))</f>
        <v/>
      </c>
      <c r="R526" s="19" t="str">
        <f> IF(ISBLANK(B526), "", COUNTIF(Volunteer_Import!G526, "*Saturday*"))</f>
        <v/>
      </c>
      <c r="S526" s="19" t="str">
        <f> IF(ISBLANK(B526), "", COUNTIF(Volunteer_Import!G526, "*Sunday*"))</f>
        <v/>
      </c>
      <c r="T526" s="1" t="str">
        <f> IF(ISBLANK(B526), "", COUNTIF(Volunteer_Import!H526, "*6am - 8am*"))</f>
        <v/>
      </c>
      <c r="U526" s="19" t="str">
        <f> IF(ISBLANK(B526), "", COUNTIF(Volunteer_Import!H526, "*8am - 12pm*"))</f>
        <v/>
      </c>
      <c r="V526" s="19" t="str">
        <f> IF(ISBLANK(B526), "", COUNTIF(Volunteer_Import!H526, "*12pm - 3pm*"))</f>
        <v/>
      </c>
      <c r="W526" s="19" t="str">
        <f> IF(ISBLANK(B526), "", COUNTIF(Volunteer_Import!H526, "*3pm - 6pm*"))</f>
        <v/>
      </c>
      <c r="X526" s="19" t="str">
        <f> IF(ISBLANK(B526), "", COUNTIF(Volunteer_Import!H526, "*6pm - 9pm*"))</f>
        <v/>
      </c>
      <c r="Y526" s="19" t="str">
        <f> IF(ISBLANK(B526), "", COUNTIF(Volunteer_Import!H526, "*9pm - 11pm*"))</f>
        <v/>
      </c>
    </row>
    <row r="527">
      <c r="A527" s="1" t="str">
        <f t="array" ref="A527">IF(ISBLANK(B527), "", concatenate("V", ROW()))</f>
        <v/>
      </c>
      <c r="B527" s="1" t="str">
        <f>IFERROR(__xludf.DUMMYFUNCTION(" QUERY(Volunteer_Import!A527:H527, ""Select B"")"),"")</f>
        <v/>
      </c>
      <c r="C527" s="1" t="str">
        <f>IFERROR(__xludf.DUMMYFUNCTION(" IF(ISBLANK(B527), """", QUERY(Volunteer_Import!B527:I527, ""Select C""))"),"")</f>
        <v/>
      </c>
      <c r="D527" s="1" t="str">
        <f>IFERROR(__xludf.DUMMYFUNCTION(" IF(ISBLANK(B527), """", QUERY(Volunteer_Import!B527:I527, ""Select D""))"),"")</f>
        <v/>
      </c>
      <c r="E527" s="1" t="str">
        <f>IFERROR(__xludf.DUMMYFUNCTION(" IF(ISBLANK(B527), """", QUERY(Volunteer_Import!B527:I527, ""Select E""))"),"")</f>
        <v/>
      </c>
      <c r="F527" s="9" t="str">
        <f> IF(ISBLANK(B527), "", COUNTIF(Volunteer_Import!F527, "*Central Berkeley Trader Joe’s*"))</f>
        <v/>
      </c>
      <c r="G527" s="1" t="str">
        <f> IF(ISBLANK(B527), "", COUNTIF(Volunteer_Import!F527, "*North Berkeley Safeway*"))</f>
        <v/>
      </c>
      <c r="H527" s="1" t="str">
        <f> IF(ISBLANK(B527), "", COUNTIF(Volunteer_Import!F527, "*North Berkeley Trader Joe’s*"))</f>
        <v/>
      </c>
      <c r="I527" s="9" t="str">
        <f> IF(ISBLANK(B527), "", COUNTIF(Volunteer_Import!F527, "*South Berkeley Berkeley Bowl*"))</f>
        <v/>
      </c>
      <c r="J527" s="1" t="str">
        <f> IF(ISBLANK(B527), "", COUNTIF(Volunteer_Import!F527, "*South Berkeley/Oakland Safeway*"))</f>
        <v/>
      </c>
      <c r="K527" s="1" t="str">
        <f> IF(ISBLANK(B527), "", COUNTIF(Volunteer_Import!F527, "*Southwest Berkeley Berkeley Bowl*"))</f>
        <v/>
      </c>
      <c r="L527" s="1" t="str">
        <f> IF(ISBLANK(B527), "", COUNTIF(Volunteer_Import!F527, "*Other (open to local stores unlisted above)*"))</f>
        <v/>
      </c>
      <c r="M527" s="19" t="str">
        <f> IF(ISBLANK(B527), "", COUNTIF(Volunteer_Import!G527, "*Monday*"))</f>
        <v/>
      </c>
      <c r="N527" s="19" t="str">
        <f> IF(ISBLANK(B527), "", COUNTIF(Volunteer_Import!G527, "*Tuesday*"))</f>
        <v/>
      </c>
      <c r="O527" s="19" t="str">
        <f> IF(ISBLANK(B527), "", COUNTIF(Volunteer_Import!G527, "*Wednesday*"))</f>
        <v/>
      </c>
      <c r="P527" s="19" t="str">
        <f> IF(ISBLANK(B527), "", COUNTIF(Volunteer_Import!G527, "*Thursday*"))</f>
        <v/>
      </c>
      <c r="Q527" s="19" t="str">
        <f> IF(ISBLANK(B527), "", COUNTIF(Volunteer_Import!G527, "*Friday*"))</f>
        <v/>
      </c>
      <c r="R527" s="19" t="str">
        <f> IF(ISBLANK(B527), "", COUNTIF(Volunteer_Import!G527, "*Saturday*"))</f>
        <v/>
      </c>
      <c r="S527" s="19" t="str">
        <f> IF(ISBLANK(B527), "", COUNTIF(Volunteer_Import!G527, "*Sunday*"))</f>
        <v/>
      </c>
      <c r="T527" s="1" t="str">
        <f> IF(ISBLANK(B527), "", COUNTIF(Volunteer_Import!H527, "*6am - 8am*"))</f>
        <v/>
      </c>
      <c r="U527" s="19" t="str">
        <f> IF(ISBLANK(B527), "", COUNTIF(Volunteer_Import!H527, "*8am - 12pm*"))</f>
        <v/>
      </c>
      <c r="V527" s="19" t="str">
        <f> IF(ISBLANK(B527), "", COUNTIF(Volunteer_Import!H527, "*12pm - 3pm*"))</f>
        <v/>
      </c>
      <c r="W527" s="19" t="str">
        <f> IF(ISBLANK(B527), "", COUNTIF(Volunteer_Import!H527, "*3pm - 6pm*"))</f>
        <v/>
      </c>
      <c r="X527" s="19" t="str">
        <f> IF(ISBLANK(B527), "", COUNTIF(Volunteer_Import!H527, "*6pm - 9pm*"))</f>
        <v/>
      </c>
      <c r="Y527" s="19" t="str">
        <f> IF(ISBLANK(B527), "", COUNTIF(Volunteer_Import!H527, "*9pm - 11pm*"))</f>
        <v/>
      </c>
    </row>
    <row r="528">
      <c r="A528" s="1" t="str">
        <f t="array" ref="A528">IF(ISBLANK(B528), "", concatenate("V", ROW()))</f>
        <v/>
      </c>
      <c r="B528" s="1" t="str">
        <f>IFERROR(__xludf.DUMMYFUNCTION(" QUERY(Volunteer_Import!A528:H528, ""Select B"")"),"")</f>
        <v/>
      </c>
      <c r="C528" s="1" t="str">
        <f>IFERROR(__xludf.DUMMYFUNCTION(" IF(ISBLANK(B528), """", QUERY(Volunteer_Import!B528:I528, ""Select C""))"),"")</f>
        <v/>
      </c>
      <c r="D528" s="1" t="str">
        <f>IFERROR(__xludf.DUMMYFUNCTION(" IF(ISBLANK(B528), """", QUERY(Volunteer_Import!B528:I528, ""Select D""))"),"")</f>
        <v/>
      </c>
      <c r="E528" s="1" t="str">
        <f>IFERROR(__xludf.DUMMYFUNCTION(" IF(ISBLANK(B528), """", QUERY(Volunteer_Import!B528:I528, ""Select E""))"),"")</f>
        <v/>
      </c>
      <c r="F528" s="9" t="str">
        <f> IF(ISBLANK(B528), "", COUNTIF(Volunteer_Import!F528, "*Central Berkeley Trader Joe’s*"))</f>
        <v/>
      </c>
      <c r="G528" s="1" t="str">
        <f> IF(ISBLANK(B528), "", COUNTIF(Volunteer_Import!F528, "*North Berkeley Safeway*"))</f>
        <v/>
      </c>
      <c r="H528" s="1" t="str">
        <f> IF(ISBLANK(B528), "", COUNTIF(Volunteer_Import!F528, "*North Berkeley Trader Joe’s*"))</f>
        <v/>
      </c>
      <c r="I528" s="9" t="str">
        <f> IF(ISBLANK(B528), "", COUNTIF(Volunteer_Import!F528, "*South Berkeley Berkeley Bowl*"))</f>
        <v/>
      </c>
      <c r="J528" s="1" t="str">
        <f> IF(ISBLANK(B528), "", COUNTIF(Volunteer_Import!F528, "*South Berkeley/Oakland Safeway*"))</f>
        <v/>
      </c>
      <c r="K528" s="1" t="str">
        <f> IF(ISBLANK(B528), "", COUNTIF(Volunteer_Import!F528, "*Southwest Berkeley Berkeley Bowl*"))</f>
        <v/>
      </c>
      <c r="L528" s="1" t="str">
        <f> IF(ISBLANK(B528), "", COUNTIF(Volunteer_Import!F528, "*Other (open to local stores unlisted above)*"))</f>
        <v/>
      </c>
      <c r="M528" s="19" t="str">
        <f> IF(ISBLANK(B528), "", COUNTIF(Volunteer_Import!G528, "*Monday*"))</f>
        <v/>
      </c>
      <c r="N528" s="19" t="str">
        <f> IF(ISBLANK(B528), "", COUNTIF(Volunteer_Import!G528, "*Tuesday*"))</f>
        <v/>
      </c>
      <c r="O528" s="19" t="str">
        <f> IF(ISBLANK(B528), "", COUNTIF(Volunteer_Import!G528, "*Wednesday*"))</f>
        <v/>
      </c>
      <c r="P528" s="19" t="str">
        <f> IF(ISBLANK(B528), "", COUNTIF(Volunteer_Import!G528, "*Thursday*"))</f>
        <v/>
      </c>
      <c r="Q528" s="19" t="str">
        <f> IF(ISBLANK(B528), "", COUNTIF(Volunteer_Import!G528, "*Friday*"))</f>
        <v/>
      </c>
      <c r="R528" s="19" t="str">
        <f> IF(ISBLANK(B528), "", COUNTIF(Volunteer_Import!G528, "*Saturday*"))</f>
        <v/>
      </c>
      <c r="S528" s="19" t="str">
        <f> IF(ISBLANK(B528), "", COUNTIF(Volunteer_Import!G528, "*Sunday*"))</f>
        <v/>
      </c>
      <c r="T528" s="1" t="str">
        <f> IF(ISBLANK(B528), "", COUNTIF(Volunteer_Import!H528, "*6am - 8am*"))</f>
        <v/>
      </c>
      <c r="U528" s="19" t="str">
        <f> IF(ISBLANK(B528), "", COUNTIF(Volunteer_Import!H528, "*8am - 12pm*"))</f>
        <v/>
      </c>
      <c r="V528" s="19" t="str">
        <f> IF(ISBLANK(B528), "", COUNTIF(Volunteer_Import!H528, "*12pm - 3pm*"))</f>
        <v/>
      </c>
      <c r="W528" s="19" t="str">
        <f> IF(ISBLANK(B528), "", COUNTIF(Volunteer_Import!H528, "*3pm - 6pm*"))</f>
        <v/>
      </c>
      <c r="X528" s="19" t="str">
        <f> IF(ISBLANK(B528), "", COUNTIF(Volunteer_Import!H528, "*6pm - 9pm*"))</f>
        <v/>
      </c>
      <c r="Y528" s="19" t="str">
        <f> IF(ISBLANK(B528), "", COUNTIF(Volunteer_Import!H528, "*9pm - 11pm*"))</f>
        <v/>
      </c>
    </row>
    <row r="529">
      <c r="A529" s="1" t="str">
        <f t="array" ref="A529">IF(ISBLANK(B529), "", concatenate("V", ROW()))</f>
        <v/>
      </c>
      <c r="B529" s="1" t="str">
        <f>IFERROR(__xludf.DUMMYFUNCTION(" QUERY(Volunteer_Import!A529:H529, ""Select B"")"),"")</f>
        <v/>
      </c>
      <c r="C529" s="1" t="str">
        <f>IFERROR(__xludf.DUMMYFUNCTION(" IF(ISBLANK(B529), """", QUERY(Volunteer_Import!B529:I529, ""Select C""))"),"")</f>
        <v/>
      </c>
      <c r="D529" s="1" t="str">
        <f>IFERROR(__xludf.DUMMYFUNCTION(" IF(ISBLANK(B529), """", QUERY(Volunteer_Import!B529:I529, ""Select D""))"),"")</f>
        <v/>
      </c>
      <c r="E529" s="1" t="str">
        <f>IFERROR(__xludf.DUMMYFUNCTION(" IF(ISBLANK(B529), """", QUERY(Volunteer_Import!B529:I529, ""Select E""))"),"")</f>
        <v/>
      </c>
      <c r="F529" s="9" t="str">
        <f> IF(ISBLANK(B529), "", COUNTIF(Volunteer_Import!F529, "*Central Berkeley Trader Joe’s*"))</f>
        <v/>
      </c>
      <c r="G529" s="1" t="str">
        <f> IF(ISBLANK(B529), "", COUNTIF(Volunteer_Import!F529, "*North Berkeley Safeway*"))</f>
        <v/>
      </c>
      <c r="H529" s="1" t="str">
        <f> IF(ISBLANK(B529), "", COUNTIF(Volunteer_Import!F529, "*North Berkeley Trader Joe’s*"))</f>
        <v/>
      </c>
      <c r="I529" s="9" t="str">
        <f> IF(ISBLANK(B529), "", COUNTIF(Volunteer_Import!F529, "*South Berkeley Berkeley Bowl*"))</f>
        <v/>
      </c>
      <c r="J529" s="1" t="str">
        <f> IF(ISBLANK(B529), "", COUNTIF(Volunteer_Import!F529, "*South Berkeley/Oakland Safeway*"))</f>
        <v/>
      </c>
      <c r="K529" s="1" t="str">
        <f> IF(ISBLANK(B529), "", COUNTIF(Volunteer_Import!F529, "*Southwest Berkeley Berkeley Bowl*"))</f>
        <v/>
      </c>
      <c r="L529" s="1" t="str">
        <f> IF(ISBLANK(B529), "", COUNTIF(Volunteer_Import!F529, "*Other (open to local stores unlisted above)*"))</f>
        <v/>
      </c>
      <c r="M529" s="19" t="str">
        <f> IF(ISBLANK(B529), "", COUNTIF(Volunteer_Import!G529, "*Monday*"))</f>
        <v/>
      </c>
      <c r="N529" s="19" t="str">
        <f> IF(ISBLANK(B529), "", COUNTIF(Volunteer_Import!G529, "*Tuesday*"))</f>
        <v/>
      </c>
      <c r="O529" s="19" t="str">
        <f> IF(ISBLANK(B529), "", COUNTIF(Volunteer_Import!G529, "*Wednesday*"))</f>
        <v/>
      </c>
      <c r="P529" s="19" t="str">
        <f> IF(ISBLANK(B529), "", COUNTIF(Volunteer_Import!G529, "*Thursday*"))</f>
        <v/>
      </c>
      <c r="Q529" s="19" t="str">
        <f> IF(ISBLANK(B529), "", COUNTIF(Volunteer_Import!G529, "*Friday*"))</f>
        <v/>
      </c>
      <c r="R529" s="19" t="str">
        <f> IF(ISBLANK(B529), "", COUNTIF(Volunteer_Import!G529, "*Saturday*"))</f>
        <v/>
      </c>
      <c r="S529" s="19" t="str">
        <f> IF(ISBLANK(B529), "", COUNTIF(Volunteer_Import!G529, "*Sunday*"))</f>
        <v/>
      </c>
      <c r="T529" s="1" t="str">
        <f> IF(ISBLANK(B529), "", COUNTIF(Volunteer_Import!H529, "*6am - 8am*"))</f>
        <v/>
      </c>
      <c r="U529" s="19" t="str">
        <f> IF(ISBLANK(B529), "", COUNTIF(Volunteer_Import!H529, "*8am - 12pm*"))</f>
        <v/>
      </c>
      <c r="V529" s="19" t="str">
        <f> IF(ISBLANK(B529), "", COUNTIF(Volunteer_Import!H529, "*12pm - 3pm*"))</f>
        <v/>
      </c>
      <c r="W529" s="19" t="str">
        <f> IF(ISBLANK(B529), "", COUNTIF(Volunteer_Import!H529, "*3pm - 6pm*"))</f>
        <v/>
      </c>
      <c r="X529" s="19" t="str">
        <f> IF(ISBLANK(B529), "", COUNTIF(Volunteer_Import!H529, "*6pm - 9pm*"))</f>
        <v/>
      </c>
      <c r="Y529" s="19" t="str">
        <f> IF(ISBLANK(B529), "", COUNTIF(Volunteer_Import!H529, "*9pm - 11pm*"))</f>
        <v/>
      </c>
    </row>
    <row r="530">
      <c r="A530" s="1" t="str">
        <f t="array" ref="A530">IF(ISBLANK(B530), "", concatenate("V", ROW()))</f>
        <v/>
      </c>
      <c r="B530" s="1" t="str">
        <f>IFERROR(__xludf.DUMMYFUNCTION(" QUERY(Volunteer_Import!A530:H530, ""Select B"")"),"")</f>
        <v/>
      </c>
      <c r="C530" s="1" t="str">
        <f>IFERROR(__xludf.DUMMYFUNCTION(" IF(ISBLANK(B530), """", QUERY(Volunteer_Import!B530:I530, ""Select C""))"),"")</f>
        <v/>
      </c>
      <c r="D530" s="1" t="str">
        <f>IFERROR(__xludf.DUMMYFUNCTION(" IF(ISBLANK(B530), """", QUERY(Volunteer_Import!B530:I530, ""Select D""))"),"")</f>
        <v/>
      </c>
      <c r="E530" s="1" t="str">
        <f>IFERROR(__xludf.DUMMYFUNCTION(" IF(ISBLANK(B530), """", QUERY(Volunteer_Import!B530:I530, ""Select E""))"),"")</f>
        <v/>
      </c>
      <c r="F530" s="9" t="str">
        <f> IF(ISBLANK(B530), "", COUNTIF(Volunteer_Import!F530, "*Central Berkeley Trader Joe’s*"))</f>
        <v/>
      </c>
      <c r="G530" s="1" t="str">
        <f> IF(ISBLANK(B530), "", COUNTIF(Volunteer_Import!F530, "*North Berkeley Safeway*"))</f>
        <v/>
      </c>
      <c r="H530" s="1" t="str">
        <f> IF(ISBLANK(B530), "", COUNTIF(Volunteer_Import!F530, "*North Berkeley Trader Joe’s*"))</f>
        <v/>
      </c>
      <c r="I530" s="9" t="str">
        <f> IF(ISBLANK(B530), "", COUNTIF(Volunteer_Import!F530, "*South Berkeley Berkeley Bowl*"))</f>
        <v/>
      </c>
      <c r="J530" s="1" t="str">
        <f> IF(ISBLANK(B530), "", COUNTIF(Volunteer_Import!F530, "*South Berkeley/Oakland Safeway*"))</f>
        <v/>
      </c>
      <c r="K530" s="1" t="str">
        <f> IF(ISBLANK(B530), "", COUNTIF(Volunteer_Import!F530, "*Southwest Berkeley Berkeley Bowl*"))</f>
        <v/>
      </c>
      <c r="L530" s="1" t="str">
        <f> IF(ISBLANK(B530), "", COUNTIF(Volunteer_Import!F530, "*Other (open to local stores unlisted above)*"))</f>
        <v/>
      </c>
      <c r="M530" s="19" t="str">
        <f> IF(ISBLANK(B530), "", COUNTIF(Volunteer_Import!G530, "*Monday*"))</f>
        <v/>
      </c>
      <c r="N530" s="19" t="str">
        <f> IF(ISBLANK(B530), "", COUNTIF(Volunteer_Import!G530, "*Tuesday*"))</f>
        <v/>
      </c>
      <c r="O530" s="19" t="str">
        <f> IF(ISBLANK(B530), "", COUNTIF(Volunteer_Import!G530, "*Wednesday*"))</f>
        <v/>
      </c>
      <c r="P530" s="19" t="str">
        <f> IF(ISBLANK(B530), "", COUNTIF(Volunteer_Import!G530, "*Thursday*"))</f>
        <v/>
      </c>
      <c r="Q530" s="19" t="str">
        <f> IF(ISBLANK(B530), "", COUNTIF(Volunteer_Import!G530, "*Friday*"))</f>
        <v/>
      </c>
      <c r="R530" s="19" t="str">
        <f> IF(ISBLANK(B530), "", COUNTIF(Volunteer_Import!G530, "*Saturday*"))</f>
        <v/>
      </c>
      <c r="S530" s="19" t="str">
        <f> IF(ISBLANK(B530), "", COUNTIF(Volunteer_Import!G530, "*Sunday*"))</f>
        <v/>
      </c>
      <c r="T530" s="1" t="str">
        <f> IF(ISBLANK(B530), "", COUNTIF(Volunteer_Import!H530, "*6am - 8am*"))</f>
        <v/>
      </c>
      <c r="U530" s="19" t="str">
        <f> IF(ISBLANK(B530), "", COUNTIF(Volunteer_Import!H530, "*8am - 12pm*"))</f>
        <v/>
      </c>
      <c r="V530" s="19" t="str">
        <f> IF(ISBLANK(B530), "", COUNTIF(Volunteer_Import!H530, "*12pm - 3pm*"))</f>
        <v/>
      </c>
      <c r="W530" s="19" t="str">
        <f> IF(ISBLANK(B530), "", COUNTIF(Volunteer_Import!H530, "*3pm - 6pm*"))</f>
        <v/>
      </c>
      <c r="X530" s="19" t="str">
        <f> IF(ISBLANK(B530), "", COUNTIF(Volunteer_Import!H530, "*6pm - 9pm*"))</f>
        <v/>
      </c>
      <c r="Y530" s="19" t="str">
        <f> IF(ISBLANK(B530), "", COUNTIF(Volunteer_Import!H530, "*9pm - 11pm*"))</f>
        <v/>
      </c>
    </row>
    <row r="531">
      <c r="A531" s="1" t="str">
        <f t="array" ref="A531">IF(ISBLANK(B531), "", concatenate("V", ROW()))</f>
        <v/>
      </c>
      <c r="B531" s="1" t="str">
        <f>IFERROR(__xludf.DUMMYFUNCTION(" QUERY(Volunteer_Import!A531:H531, ""Select B"")"),"")</f>
        <v/>
      </c>
      <c r="C531" s="1" t="str">
        <f>IFERROR(__xludf.DUMMYFUNCTION(" IF(ISBLANK(B531), """", QUERY(Volunteer_Import!B531:I531, ""Select C""))"),"")</f>
        <v/>
      </c>
      <c r="D531" s="1" t="str">
        <f>IFERROR(__xludf.DUMMYFUNCTION(" IF(ISBLANK(B531), """", QUERY(Volunteer_Import!B531:I531, ""Select D""))"),"")</f>
        <v/>
      </c>
      <c r="E531" s="1" t="str">
        <f>IFERROR(__xludf.DUMMYFUNCTION(" IF(ISBLANK(B531), """", QUERY(Volunteer_Import!B531:I531, ""Select E""))"),"")</f>
        <v/>
      </c>
      <c r="F531" s="9" t="str">
        <f> IF(ISBLANK(B531), "", COUNTIF(Volunteer_Import!F531, "*Central Berkeley Trader Joe’s*"))</f>
        <v/>
      </c>
      <c r="G531" s="1" t="str">
        <f> IF(ISBLANK(B531), "", COUNTIF(Volunteer_Import!F531, "*North Berkeley Safeway*"))</f>
        <v/>
      </c>
      <c r="H531" s="1" t="str">
        <f> IF(ISBLANK(B531), "", COUNTIF(Volunteer_Import!F531, "*North Berkeley Trader Joe’s*"))</f>
        <v/>
      </c>
      <c r="I531" s="9" t="str">
        <f> IF(ISBLANK(B531), "", COUNTIF(Volunteer_Import!F531, "*South Berkeley Berkeley Bowl*"))</f>
        <v/>
      </c>
      <c r="J531" s="1" t="str">
        <f> IF(ISBLANK(B531), "", COUNTIF(Volunteer_Import!F531, "*South Berkeley/Oakland Safeway*"))</f>
        <v/>
      </c>
      <c r="K531" s="1" t="str">
        <f> IF(ISBLANK(B531), "", COUNTIF(Volunteer_Import!F531, "*Southwest Berkeley Berkeley Bowl*"))</f>
        <v/>
      </c>
      <c r="L531" s="1" t="str">
        <f> IF(ISBLANK(B531), "", COUNTIF(Volunteer_Import!F531, "*Other (open to local stores unlisted above)*"))</f>
        <v/>
      </c>
      <c r="M531" s="19" t="str">
        <f> IF(ISBLANK(B531), "", COUNTIF(Volunteer_Import!G531, "*Monday*"))</f>
        <v/>
      </c>
      <c r="N531" s="19" t="str">
        <f> IF(ISBLANK(B531), "", COUNTIF(Volunteer_Import!G531, "*Tuesday*"))</f>
        <v/>
      </c>
      <c r="O531" s="19" t="str">
        <f> IF(ISBLANK(B531), "", COUNTIF(Volunteer_Import!G531, "*Wednesday*"))</f>
        <v/>
      </c>
      <c r="P531" s="19" t="str">
        <f> IF(ISBLANK(B531), "", COUNTIF(Volunteer_Import!G531, "*Thursday*"))</f>
        <v/>
      </c>
      <c r="Q531" s="19" t="str">
        <f> IF(ISBLANK(B531), "", COUNTIF(Volunteer_Import!G531, "*Friday*"))</f>
        <v/>
      </c>
      <c r="R531" s="19" t="str">
        <f> IF(ISBLANK(B531), "", COUNTIF(Volunteer_Import!G531, "*Saturday*"))</f>
        <v/>
      </c>
      <c r="S531" s="19" t="str">
        <f> IF(ISBLANK(B531), "", COUNTIF(Volunteer_Import!G531, "*Sunday*"))</f>
        <v/>
      </c>
      <c r="T531" s="1" t="str">
        <f> IF(ISBLANK(B531), "", COUNTIF(Volunteer_Import!H531, "*6am - 8am*"))</f>
        <v/>
      </c>
      <c r="U531" s="19" t="str">
        <f> IF(ISBLANK(B531), "", COUNTIF(Volunteer_Import!H531, "*8am - 12pm*"))</f>
        <v/>
      </c>
      <c r="V531" s="19" t="str">
        <f> IF(ISBLANK(B531), "", COUNTIF(Volunteer_Import!H531, "*12pm - 3pm*"))</f>
        <v/>
      </c>
      <c r="W531" s="19" t="str">
        <f> IF(ISBLANK(B531), "", COUNTIF(Volunteer_Import!H531, "*3pm - 6pm*"))</f>
        <v/>
      </c>
      <c r="X531" s="19" t="str">
        <f> IF(ISBLANK(B531), "", COUNTIF(Volunteer_Import!H531, "*6pm - 9pm*"))</f>
        <v/>
      </c>
      <c r="Y531" s="19" t="str">
        <f> IF(ISBLANK(B531), "", COUNTIF(Volunteer_Import!H531, "*9pm - 11pm*"))</f>
        <v/>
      </c>
    </row>
    <row r="532">
      <c r="A532" s="1" t="str">
        <f t="array" ref="A532">IF(ISBLANK(B532), "", concatenate("V", ROW()))</f>
        <v/>
      </c>
      <c r="B532" s="1" t="str">
        <f>IFERROR(__xludf.DUMMYFUNCTION(" QUERY(Volunteer_Import!A532:H532, ""Select B"")"),"")</f>
        <v/>
      </c>
      <c r="C532" s="1" t="str">
        <f>IFERROR(__xludf.DUMMYFUNCTION(" IF(ISBLANK(B532), """", QUERY(Volunteer_Import!B532:I532, ""Select C""))"),"")</f>
        <v/>
      </c>
      <c r="D532" s="1" t="str">
        <f>IFERROR(__xludf.DUMMYFUNCTION(" IF(ISBLANK(B532), """", QUERY(Volunteer_Import!B532:I532, ""Select D""))"),"")</f>
        <v/>
      </c>
      <c r="E532" s="1" t="str">
        <f>IFERROR(__xludf.DUMMYFUNCTION(" IF(ISBLANK(B532), """", QUERY(Volunteer_Import!B532:I532, ""Select E""))"),"")</f>
        <v/>
      </c>
      <c r="F532" s="9" t="str">
        <f> IF(ISBLANK(B532), "", COUNTIF(Volunteer_Import!F532, "*Central Berkeley Trader Joe’s*"))</f>
        <v/>
      </c>
      <c r="G532" s="1" t="str">
        <f> IF(ISBLANK(B532), "", COUNTIF(Volunteer_Import!F532, "*North Berkeley Safeway*"))</f>
        <v/>
      </c>
      <c r="H532" s="1" t="str">
        <f> IF(ISBLANK(B532), "", COUNTIF(Volunteer_Import!F532, "*North Berkeley Trader Joe’s*"))</f>
        <v/>
      </c>
      <c r="I532" s="9" t="str">
        <f> IF(ISBLANK(B532), "", COUNTIF(Volunteer_Import!F532, "*South Berkeley Berkeley Bowl*"))</f>
        <v/>
      </c>
      <c r="J532" s="1" t="str">
        <f> IF(ISBLANK(B532), "", COUNTIF(Volunteer_Import!F532, "*South Berkeley/Oakland Safeway*"))</f>
        <v/>
      </c>
      <c r="K532" s="1" t="str">
        <f> IF(ISBLANK(B532), "", COUNTIF(Volunteer_Import!F532, "*Southwest Berkeley Berkeley Bowl*"))</f>
        <v/>
      </c>
      <c r="L532" s="1" t="str">
        <f> IF(ISBLANK(B532), "", COUNTIF(Volunteer_Import!F532, "*Other (open to local stores unlisted above)*"))</f>
        <v/>
      </c>
      <c r="M532" s="19" t="str">
        <f> IF(ISBLANK(B532), "", COUNTIF(Volunteer_Import!G532, "*Monday*"))</f>
        <v/>
      </c>
      <c r="N532" s="19" t="str">
        <f> IF(ISBLANK(B532), "", COUNTIF(Volunteer_Import!G532, "*Tuesday*"))</f>
        <v/>
      </c>
      <c r="O532" s="19" t="str">
        <f> IF(ISBLANK(B532), "", COUNTIF(Volunteer_Import!G532, "*Wednesday*"))</f>
        <v/>
      </c>
      <c r="P532" s="19" t="str">
        <f> IF(ISBLANK(B532), "", COUNTIF(Volunteer_Import!G532, "*Thursday*"))</f>
        <v/>
      </c>
      <c r="Q532" s="19" t="str">
        <f> IF(ISBLANK(B532), "", COUNTIF(Volunteer_Import!G532, "*Friday*"))</f>
        <v/>
      </c>
      <c r="R532" s="19" t="str">
        <f> IF(ISBLANK(B532), "", COUNTIF(Volunteer_Import!G532, "*Saturday*"))</f>
        <v/>
      </c>
      <c r="S532" s="19" t="str">
        <f> IF(ISBLANK(B532), "", COUNTIF(Volunteer_Import!G532, "*Sunday*"))</f>
        <v/>
      </c>
      <c r="T532" s="1" t="str">
        <f> IF(ISBLANK(B532), "", COUNTIF(Volunteer_Import!H532, "*6am - 8am*"))</f>
        <v/>
      </c>
      <c r="U532" s="19" t="str">
        <f> IF(ISBLANK(B532), "", COUNTIF(Volunteer_Import!H532, "*8am - 12pm*"))</f>
        <v/>
      </c>
      <c r="V532" s="19" t="str">
        <f> IF(ISBLANK(B532), "", COUNTIF(Volunteer_Import!H532, "*12pm - 3pm*"))</f>
        <v/>
      </c>
      <c r="W532" s="19" t="str">
        <f> IF(ISBLANK(B532), "", COUNTIF(Volunteer_Import!H532, "*3pm - 6pm*"))</f>
        <v/>
      </c>
      <c r="X532" s="19" t="str">
        <f> IF(ISBLANK(B532), "", COUNTIF(Volunteer_Import!H532, "*6pm - 9pm*"))</f>
        <v/>
      </c>
      <c r="Y532" s="19" t="str">
        <f> IF(ISBLANK(B532), "", COUNTIF(Volunteer_Import!H532, "*9pm - 11pm*"))</f>
        <v/>
      </c>
    </row>
    <row r="533">
      <c r="A533" s="1" t="str">
        <f t="array" ref="A533">IF(ISBLANK(B533), "", concatenate("V", ROW()))</f>
        <v/>
      </c>
      <c r="B533" s="1" t="str">
        <f>IFERROR(__xludf.DUMMYFUNCTION(" QUERY(Volunteer_Import!A533:H533, ""Select B"")"),"")</f>
        <v/>
      </c>
      <c r="C533" s="1" t="str">
        <f>IFERROR(__xludf.DUMMYFUNCTION(" IF(ISBLANK(B533), """", QUERY(Volunteer_Import!B533:I533, ""Select C""))"),"")</f>
        <v/>
      </c>
      <c r="D533" s="1" t="str">
        <f>IFERROR(__xludf.DUMMYFUNCTION(" IF(ISBLANK(B533), """", QUERY(Volunteer_Import!B533:I533, ""Select D""))"),"")</f>
        <v/>
      </c>
      <c r="E533" s="1" t="str">
        <f>IFERROR(__xludf.DUMMYFUNCTION(" IF(ISBLANK(B533), """", QUERY(Volunteer_Import!B533:I533, ""Select E""))"),"")</f>
        <v/>
      </c>
      <c r="F533" s="9" t="str">
        <f> IF(ISBLANK(B533), "", COUNTIF(Volunteer_Import!F533, "*Central Berkeley Trader Joe’s*"))</f>
        <v/>
      </c>
      <c r="G533" s="1" t="str">
        <f> IF(ISBLANK(B533), "", COUNTIF(Volunteer_Import!F533, "*North Berkeley Safeway*"))</f>
        <v/>
      </c>
      <c r="H533" s="1" t="str">
        <f> IF(ISBLANK(B533), "", COUNTIF(Volunteer_Import!F533, "*North Berkeley Trader Joe’s*"))</f>
        <v/>
      </c>
      <c r="I533" s="9" t="str">
        <f> IF(ISBLANK(B533), "", COUNTIF(Volunteer_Import!F533, "*South Berkeley Berkeley Bowl*"))</f>
        <v/>
      </c>
      <c r="J533" s="1" t="str">
        <f> IF(ISBLANK(B533), "", COUNTIF(Volunteer_Import!F533, "*South Berkeley/Oakland Safeway*"))</f>
        <v/>
      </c>
      <c r="K533" s="1" t="str">
        <f> IF(ISBLANK(B533), "", COUNTIF(Volunteer_Import!F533, "*Southwest Berkeley Berkeley Bowl*"))</f>
        <v/>
      </c>
      <c r="L533" s="1" t="str">
        <f> IF(ISBLANK(B533), "", COUNTIF(Volunteer_Import!F533, "*Other (open to local stores unlisted above)*"))</f>
        <v/>
      </c>
      <c r="M533" s="19" t="str">
        <f> IF(ISBLANK(B533), "", COUNTIF(Volunteer_Import!G533, "*Monday*"))</f>
        <v/>
      </c>
      <c r="N533" s="19" t="str">
        <f> IF(ISBLANK(B533), "", COUNTIF(Volunteer_Import!G533, "*Tuesday*"))</f>
        <v/>
      </c>
      <c r="O533" s="19" t="str">
        <f> IF(ISBLANK(B533), "", COUNTIF(Volunteer_Import!G533, "*Wednesday*"))</f>
        <v/>
      </c>
      <c r="P533" s="19" t="str">
        <f> IF(ISBLANK(B533), "", COUNTIF(Volunteer_Import!G533, "*Thursday*"))</f>
        <v/>
      </c>
      <c r="Q533" s="19" t="str">
        <f> IF(ISBLANK(B533), "", COUNTIF(Volunteer_Import!G533, "*Friday*"))</f>
        <v/>
      </c>
      <c r="R533" s="19" t="str">
        <f> IF(ISBLANK(B533), "", COUNTIF(Volunteer_Import!G533, "*Saturday*"))</f>
        <v/>
      </c>
      <c r="S533" s="19" t="str">
        <f> IF(ISBLANK(B533), "", COUNTIF(Volunteer_Import!G533, "*Sunday*"))</f>
        <v/>
      </c>
      <c r="T533" s="1" t="str">
        <f> IF(ISBLANK(B533), "", COUNTIF(Volunteer_Import!H533, "*6am - 8am*"))</f>
        <v/>
      </c>
      <c r="U533" s="19" t="str">
        <f> IF(ISBLANK(B533), "", COUNTIF(Volunteer_Import!H533, "*8am - 12pm*"))</f>
        <v/>
      </c>
      <c r="V533" s="19" t="str">
        <f> IF(ISBLANK(B533), "", COUNTIF(Volunteer_Import!H533, "*12pm - 3pm*"))</f>
        <v/>
      </c>
      <c r="W533" s="19" t="str">
        <f> IF(ISBLANK(B533), "", COUNTIF(Volunteer_Import!H533, "*3pm - 6pm*"))</f>
        <v/>
      </c>
      <c r="X533" s="19" t="str">
        <f> IF(ISBLANK(B533), "", COUNTIF(Volunteer_Import!H533, "*6pm - 9pm*"))</f>
        <v/>
      </c>
      <c r="Y533" s="19" t="str">
        <f> IF(ISBLANK(B533), "", COUNTIF(Volunteer_Import!H533, "*9pm - 11pm*"))</f>
        <v/>
      </c>
    </row>
    <row r="534">
      <c r="A534" s="1" t="str">
        <f t="array" ref="A534">IF(ISBLANK(B534), "", concatenate("V", ROW()))</f>
        <v/>
      </c>
      <c r="B534" s="1" t="str">
        <f>IFERROR(__xludf.DUMMYFUNCTION(" QUERY(Volunteer_Import!A534:H534, ""Select B"")"),"")</f>
        <v/>
      </c>
      <c r="C534" s="1" t="str">
        <f>IFERROR(__xludf.DUMMYFUNCTION(" IF(ISBLANK(B534), """", QUERY(Volunteer_Import!B534:I534, ""Select C""))"),"")</f>
        <v/>
      </c>
      <c r="D534" s="1" t="str">
        <f>IFERROR(__xludf.DUMMYFUNCTION(" IF(ISBLANK(B534), """", QUERY(Volunteer_Import!B534:I534, ""Select D""))"),"")</f>
        <v/>
      </c>
      <c r="E534" s="1" t="str">
        <f>IFERROR(__xludf.DUMMYFUNCTION(" IF(ISBLANK(B534), """", QUERY(Volunteer_Import!B534:I534, ""Select E""))"),"")</f>
        <v/>
      </c>
      <c r="F534" s="9" t="str">
        <f> IF(ISBLANK(B534), "", COUNTIF(Volunteer_Import!F534, "*Central Berkeley Trader Joe’s*"))</f>
        <v/>
      </c>
      <c r="G534" s="1" t="str">
        <f> IF(ISBLANK(B534), "", COUNTIF(Volunteer_Import!F534, "*North Berkeley Safeway*"))</f>
        <v/>
      </c>
      <c r="H534" s="1" t="str">
        <f> IF(ISBLANK(B534), "", COUNTIF(Volunteer_Import!F534, "*North Berkeley Trader Joe’s*"))</f>
        <v/>
      </c>
      <c r="I534" s="9" t="str">
        <f> IF(ISBLANK(B534), "", COUNTIF(Volunteer_Import!F534, "*South Berkeley Berkeley Bowl*"))</f>
        <v/>
      </c>
      <c r="J534" s="1" t="str">
        <f> IF(ISBLANK(B534), "", COUNTIF(Volunteer_Import!F534, "*South Berkeley/Oakland Safeway*"))</f>
        <v/>
      </c>
      <c r="K534" s="1" t="str">
        <f> IF(ISBLANK(B534), "", COUNTIF(Volunteer_Import!F534, "*Southwest Berkeley Berkeley Bowl*"))</f>
        <v/>
      </c>
      <c r="L534" s="1" t="str">
        <f> IF(ISBLANK(B534), "", COUNTIF(Volunteer_Import!F534, "*Other (open to local stores unlisted above)*"))</f>
        <v/>
      </c>
      <c r="M534" s="19" t="str">
        <f> IF(ISBLANK(B534), "", COUNTIF(Volunteer_Import!G534, "*Monday*"))</f>
        <v/>
      </c>
      <c r="N534" s="19" t="str">
        <f> IF(ISBLANK(B534), "", COUNTIF(Volunteer_Import!G534, "*Tuesday*"))</f>
        <v/>
      </c>
      <c r="O534" s="19" t="str">
        <f> IF(ISBLANK(B534), "", COUNTIF(Volunteer_Import!G534, "*Wednesday*"))</f>
        <v/>
      </c>
      <c r="P534" s="19" t="str">
        <f> IF(ISBLANK(B534), "", COUNTIF(Volunteer_Import!G534, "*Thursday*"))</f>
        <v/>
      </c>
      <c r="Q534" s="19" t="str">
        <f> IF(ISBLANK(B534), "", COUNTIF(Volunteer_Import!G534, "*Friday*"))</f>
        <v/>
      </c>
      <c r="R534" s="19" t="str">
        <f> IF(ISBLANK(B534), "", COUNTIF(Volunteer_Import!G534, "*Saturday*"))</f>
        <v/>
      </c>
      <c r="S534" s="19" t="str">
        <f> IF(ISBLANK(B534), "", COUNTIF(Volunteer_Import!G534, "*Sunday*"))</f>
        <v/>
      </c>
      <c r="T534" s="1" t="str">
        <f> IF(ISBLANK(B534), "", COUNTIF(Volunteer_Import!H534, "*6am - 8am*"))</f>
        <v/>
      </c>
      <c r="U534" s="19" t="str">
        <f> IF(ISBLANK(B534), "", COUNTIF(Volunteer_Import!H534, "*8am - 12pm*"))</f>
        <v/>
      </c>
      <c r="V534" s="19" t="str">
        <f> IF(ISBLANK(B534), "", COUNTIF(Volunteer_Import!H534, "*12pm - 3pm*"))</f>
        <v/>
      </c>
      <c r="W534" s="19" t="str">
        <f> IF(ISBLANK(B534), "", COUNTIF(Volunteer_Import!H534, "*3pm - 6pm*"))</f>
        <v/>
      </c>
      <c r="X534" s="19" t="str">
        <f> IF(ISBLANK(B534), "", COUNTIF(Volunteer_Import!H534, "*6pm - 9pm*"))</f>
        <v/>
      </c>
      <c r="Y534" s="19" t="str">
        <f> IF(ISBLANK(B534), "", COUNTIF(Volunteer_Import!H534, "*9pm - 11pm*"))</f>
        <v/>
      </c>
    </row>
    <row r="535">
      <c r="A535" s="1" t="str">
        <f t="array" ref="A535">IF(ISBLANK(B535), "", concatenate("V", ROW()))</f>
        <v/>
      </c>
      <c r="B535" s="1" t="str">
        <f>IFERROR(__xludf.DUMMYFUNCTION(" QUERY(Volunteer_Import!A535:H535, ""Select B"")"),"")</f>
        <v/>
      </c>
      <c r="C535" s="1" t="str">
        <f>IFERROR(__xludf.DUMMYFUNCTION(" IF(ISBLANK(B535), """", QUERY(Volunteer_Import!B535:I535, ""Select C""))"),"")</f>
        <v/>
      </c>
      <c r="D535" s="1" t="str">
        <f>IFERROR(__xludf.DUMMYFUNCTION(" IF(ISBLANK(B535), """", QUERY(Volunteer_Import!B535:I535, ""Select D""))"),"")</f>
        <v/>
      </c>
      <c r="E535" s="1" t="str">
        <f>IFERROR(__xludf.DUMMYFUNCTION(" IF(ISBLANK(B535), """", QUERY(Volunteer_Import!B535:I535, ""Select E""))"),"")</f>
        <v/>
      </c>
      <c r="F535" s="9" t="str">
        <f> IF(ISBLANK(B535), "", COUNTIF(Volunteer_Import!F535, "*Central Berkeley Trader Joe’s*"))</f>
        <v/>
      </c>
      <c r="G535" s="1" t="str">
        <f> IF(ISBLANK(B535), "", COUNTIF(Volunteer_Import!F535, "*North Berkeley Safeway*"))</f>
        <v/>
      </c>
      <c r="H535" s="1" t="str">
        <f> IF(ISBLANK(B535), "", COUNTIF(Volunteer_Import!F535, "*North Berkeley Trader Joe’s*"))</f>
        <v/>
      </c>
      <c r="I535" s="9" t="str">
        <f> IF(ISBLANK(B535), "", COUNTIF(Volunteer_Import!F535, "*South Berkeley Berkeley Bowl*"))</f>
        <v/>
      </c>
      <c r="J535" s="1" t="str">
        <f> IF(ISBLANK(B535), "", COUNTIF(Volunteer_Import!F535, "*South Berkeley/Oakland Safeway*"))</f>
        <v/>
      </c>
      <c r="K535" s="1" t="str">
        <f> IF(ISBLANK(B535), "", COUNTIF(Volunteer_Import!F535, "*Southwest Berkeley Berkeley Bowl*"))</f>
        <v/>
      </c>
      <c r="L535" s="1" t="str">
        <f> IF(ISBLANK(B535), "", COUNTIF(Volunteer_Import!F535, "*Other (open to local stores unlisted above)*"))</f>
        <v/>
      </c>
      <c r="M535" s="19" t="str">
        <f> IF(ISBLANK(B535), "", COUNTIF(Volunteer_Import!G535, "*Monday*"))</f>
        <v/>
      </c>
      <c r="N535" s="19" t="str">
        <f> IF(ISBLANK(B535), "", COUNTIF(Volunteer_Import!G535, "*Tuesday*"))</f>
        <v/>
      </c>
      <c r="O535" s="19" t="str">
        <f> IF(ISBLANK(B535), "", COUNTIF(Volunteer_Import!G535, "*Wednesday*"))</f>
        <v/>
      </c>
      <c r="P535" s="19" t="str">
        <f> IF(ISBLANK(B535), "", COUNTIF(Volunteer_Import!G535, "*Thursday*"))</f>
        <v/>
      </c>
      <c r="Q535" s="19" t="str">
        <f> IF(ISBLANK(B535), "", COUNTIF(Volunteer_Import!G535, "*Friday*"))</f>
        <v/>
      </c>
      <c r="R535" s="19" t="str">
        <f> IF(ISBLANK(B535), "", COUNTIF(Volunteer_Import!G535, "*Saturday*"))</f>
        <v/>
      </c>
      <c r="S535" s="19" t="str">
        <f> IF(ISBLANK(B535), "", COUNTIF(Volunteer_Import!G535, "*Sunday*"))</f>
        <v/>
      </c>
      <c r="T535" s="1" t="str">
        <f> IF(ISBLANK(B535), "", COUNTIF(Volunteer_Import!H535, "*6am - 8am*"))</f>
        <v/>
      </c>
      <c r="U535" s="19" t="str">
        <f> IF(ISBLANK(B535), "", COUNTIF(Volunteer_Import!H535, "*8am - 12pm*"))</f>
        <v/>
      </c>
      <c r="V535" s="19" t="str">
        <f> IF(ISBLANK(B535), "", COUNTIF(Volunteer_Import!H535, "*12pm - 3pm*"))</f>
        <v/>
      </c>
      <c r="W535" s="19" t="str">
        <f> IF(ISBLANK(B535), "", COUNTIF(Volunteer_Import!H535, "*3pm - 6pm*"))</f>
        <v/>
      </c>
      <c r="X535" s="19" t="str">
        <f> IF(ISBLANK(B535), "", COUNTIF(Volunteer_Import!H535, "*6pm - 9pm*"))</f>
        <v/>
      </c>
      <c r="Y535" s="19" t="str">
        <f> IF(ISBLANK(B535), "", COUNTIF(Volunteer_Import!H535, "*9pm - 11pm*"))</f>
        <v/>
      </c>
    </row>
    <row r="536">
      <c r="A536" s="1" t="str">
        <f t="array" ref="A536">IF(ISBLANK(B536), "", concatenate("V", ROW()))</f>
        <v/>
      </c>
      <c r="B536" s="1" t="str">
        <f>IFERROR(__xludf.DUMMYFUNCTION(" QUERY(Volunteer_Import!A536:H536, ""Select B"")"),"")</f>
        <v/>
      </c>
      <c r="C536" s="1" t="str">
        <f>IFERROR(__xludf.DUMMYFUNCTION(" IF(ISBLANK(B536), """", QUERY(Volunteer_Import!B536:I536, ""Select C""))"),"")</f>
        <v/>
      </c>
      <c r="D536" s="1" t="str">
        <f>IFERROR(__xludf.DUMMYFUNCTION(" IF(ISBLANK(B536), """", QUERY(Volunteer_Import!B536:I536, ""Select D""))"),"")</f>
        <v/>
      </c>
      <c r="E536" s="1" t="str">
        <f>IFERROR(__xludf.DUMMYFUNCTION(" IF(ISBLANK(B536), """", QUERY(Volunteer_Import!B536:I536, ""Select E""))"),"")</f>
        <v/>
      </c>
      <c r="F536" s="9" t="str">
        <f> IF(ISBLANK(B536), "", COUNTIF(Volunteer_Import!F536, "*Central Berkeley Trader Joe’s*"))</f>
        <v/>
      </c>
      <c r="G536" s="1" t="str">
        <f> IF(ISBLANK(B536), "", COUNTIF(Volunteer_Import!F536, "*North Berkeley Safeway*"))</f>
        <v/>
      </c>
      <c r="H536" s="1" t="str">
        <f> IF(ISBLANK(B536), "", COUNTIF(Volunteer_Import!F536, "*North Berkeley Trader Joe’s*"))</f>
        <v/>
      </c>
      <c r="I536" s="9" t="str">
        <f> IF(ISBLANK(B536), "", COUNTIF(Volunteer_Import!F536, "*South Berkeley Berkeley Bowl*"))</f>
        <v/>
      </c>
      <c r="J536" s="1" t="str">
        <f> IF(ISBLANK(B536), "", COUNTIF(Volunteer_Import!F536, "*South Berkeley/Oakland Safeway*"))</f>
        <v/>
      </c>
      <c r="K536" s="1" t="str">
        <f> IF(ISBLANK(B536), "", COUNTIF(Volunteer_Import!F536, "*Southwest Berkeley Berkeley Bowl*"))</f>
        <v/>
      </c>
      <c r="L536" s="1" t="str">
        <f> IF(ISBLANK(B536), "", COUNTIF(Volunteer_Import!F536, "*Other (open to local stores unlisted above)*"))</f>
        <v/>
      </c>
      <c r="M536" s="19" t="str">
        <f> IF(ISBLANK(B536), "", COUNTIF(Volunteer_Import!G536, "*Monday*"))</f>
        <v/>
      </c>
      <c r="N536" s="19" t="str">
        <f> IF(ISBLANK(B536), "", COUNTIF(Volunteer_Import!G536, "*Tuesday*"))</f>
        <v/>
      </c>
      <c r="O536" s="19" t="str">
        <f> IF(ISBLANK(B536), "", COUNTIF(Volunteer_Import!G536, "*Wednesday*"))</f>
        <v/>
      </c>
      <c r="P536" s="19" t="str">
        <f> IF(ISBLANK(B536), "", COUNTIF(Volunteer_Import!G536, "*Thursday*"))</f>
        <v/>
      </c>
      <c r="Q536" s="19" t="str">
        <f> IF(ISBLANK(B536), "", COUNTIF(Volunteer_Import!G536, "*Friday*"))</f>
        <v/>
      </c>
      <c r="R536" s="19" t="str">
        <f> IF(ISBLANK(B536), "", COUNTIF(Volunteer_Import!G536, "*Saturday*"))</f>
        <v/>
      </c>
      <c r="S536" s="19" t="str">
        <f> IF(ISBLANK(B536), "", COUNTIF(Volunteer_Import!G536, "*Sunday*"))</f>
        <v/>
      </c>
      <c r="T536" s="1" t="str">
        <f> IF(ISBLANK(B536), "", COUNTIF(Volunteer_Import!H536, "*6am - 8am*"))</f>
        <v/>
      </c>
      <c r="U536" s="19" t="str">
        <f> IF(ISBLANK(B536), "", COUNTIF(Volunteer_Import!H536, "*8am - 12pm*"))</f>
        <v/>
      </c>
      <c r="V536" s="19" t="str">
        <f> IF(ISBLANK(B536), "", COUNTIF(Volunteer_Import!H536, "*12pm - 3pm*"))</f>
        <v/>
      </c>
      <c r="W536" s="19" t="str">
        <f> IF(ISBLANK(B536), "", COUNTIF(Volunteer_Import!H536, "*3pm - 6pm*"))</f>
        <v/>
      </c>
      <c r="X536" s="19" t="str">
        <f> IF(ISBLANK(B536), "", COUNTIF(Volunteer_Import!H536, "*6pm - 9pm*"))</f>
        <v/>
      </c>
      <c r="Y536" s="19" t="str">
        <f> IF(ISBLANK(B536), "", COUNTIF(Volunteer_Import!H536, "*9pm - 11pm*"))</f>
        <v/>
      </c>
    </row>
    <row r="537">
      <c r="A537" s="1" t="str">
        <f t="array" ref="A537">IF(ISBLANK(B537), "", concatenate("V", ROW()))</f>
        <v/>
      </c>
      <c r="B537" s="1" t="str">
        <f>IFERROR(__xludf.DUMMYFUNCTION(" QUERY(Volunteer_Import!A537:H537, ""Select B"")"),"")</f>
        <v/>
      </c>
      <c r="C537" s="1" t="str">
        <f>IFERROR(__xludf.DUMMYFUNCTION(" IF(ISBLANK(B537), """", QUERY(Volunteer_Import!B537:I537, ""Select C""))"),"")</f>
        <v/>
      </c>
      <c r="D537" s="1" t="str">
        <f>IFERROR(__xludf.DUMMYFUNCTION(" IF(ISBLANK(B537), """", QUERY(Volunteer_Import!B537:I537, ""Select D""))"),"")</f>
        <v/>
      </c>
      <c r="E537" s="1" t="str">
        <f>IFERROR(__xludf.DUMMYFUNCTION(" IF(ISBLANK(B537), """", QUERY(Volunteer_Import!B537:I537, ""Select E""))"),"")</f>
        <v/>
      </c>
      <c r="F537" s="9" t="str">
        <f> IF(ISBLANK(B537), "", COUNTIF(Volunteer_Import!F537, "*Central Berkeley Trader Joe’s*"))</f>
        <v/>
      </c>
      <c r="G537" s="1" t="str">
        <f> IF(ISBLANK(B537), "", COUNTIF(Volunteer_Import!F537, "*North Berkeley Safeway*"))</f>
        <v/>
      </c>
      <c r="H537" s="1" t="str">
        <f> IF(ISBLANK(B537), "", COUNTIF(Volunteer_Import!F537, "*North Berkeley Trader Joe’s*"))</f>
        <v/>
      </c>
      <c r="I537" s="9" t="str">
        <f> IF(ISBLANK(B537), "", COUNTIF(Volunteer_Import!F537, "*South Berkeley Berkeley Bowl*"))</f>
        <v/>
      </c>
      <c r="J537" s="1" t="str">
        <f> IF(ISBLANK(B537), "", COUNTIF(Volunteer_Import!F537, "*South Berkeley/Oakland Safeway*"))</f>
        <v/>
      </c>
      <c r="K537" s="1" t="str">
        <f> IF(ISBLANK(B537), "", COUNTIF(Volunteer_Import!F537, "*Southwest Berkeley Berkeley Bowl*"))</f>
        <v/>
      </c>
      <c r="L537" s="1" t="str">
        <f> IF(ISBLANK(B537), "", COUNTIF(Volunteer_Import!F537, "*Other (open to local stores unlisted above)*"))</f>
        <v/>
      </c>
      <c r="M537" s="19" t="str">
        <f> IF(ISBLANK(B537), "", COUNTIF(Volunteer_Import!G537, "*Monday*"))</f>
        <v/>
      </c>
      <c r="N537" s="19" t="str">
        <f> IF(ISBLANK(B537), "", COUNTIF(Volunteer_Import!G537, "*Tuesday*"))</f>
        <v/>
      </c>
      <c r="O537" s="19" t="str">
        <f> IF(ISBLANK(B537), "", COUNTIF(Volunteer_Import!G537, "*Wednesday*"))</f>
        <v/>
      </c>
      <c r="P537" s="19" t="str">
        <f> IF(ISBLANK(B537), "", COUNTIF(Volunteer_Import!G537, "*Thursday*"))</f>
        <v/>
      </c>
      <c r="Q537" s="19" t="str">
        <f> IF(ISBLANK(B537), "", COUNTIF(Volunteer_Import!G537, "*Friday*"))</f>
        <v/>
      </c>
      <c r="R537" s="19" t="str">
        <f> IF(ISBLANK(B537), "", COUNTIF(Volunteer_Import!G537, "*Saturday*"))</f>
        <v/>
      </c>
      <c r="S537" s="19" t="str">
        <f> IF(ISBLANK(B537), "", COUNTIF(Volunteer_Import!G537, "*Sunday*"))</f>
        <v/>
      </c>
      <c r="T537" s="1" t="str">
        <f> IF(ISBLANK(B537), "", COUNTIF(Volunteer_Import!H537, "*6am - 8am*"))</f>
        <v/>
      </c>
      <c r="U537" s="19" t="str">
        <f> IF(ISBLANK(B537), "", COUNTIF(Volunteer_Import!H537, "*8am - 12pm*"))</f>
        <v/>
      </c>
      <c r="V537" s="19" t="str">
        <f> IF(ISBLANK(B537), "", COUNTIF(Volunteer_Import!H537, "*12pm - 3pm*"))</f>
        <v/>
      </c>
      <c r="W537" s="19" t="str">
        <f> IF(ISBLANK(B537), "", COUNTIF(Volunteer_Import!H537, "*3pm - 6pm*"))</f>
        <v/>
      </c>
      <c r="X537" s="19" t="str">
        <f> IF(ISBLANK(B537), "", COUNTIF(Volunteer_Import!H537, "*6pm - 9pm*"))</f>
        <v/>
      </c>
      <c r="Y537" s="19" t="str">
        <f> IF(ISBLANK(B537), "", COUNTIF(Volunteer_Import!H537, "*9pm - 11pm*"))</f>
        <v/>
      </c>
    </row>
    <row r="538">
      <c r="A538" s="1" t="str">
        <f t="array" ref="A538">IF(ISBLANK(B538), "", concatenate("V", ROW()))</f>
        <v/>
      </c>
      <c r="B538" s="1" t="str">
        <f>IFERROR(__xludf.DUMMYFUNCTION(" QUERY(Volunteer_Import!A538:H538, ""Select B"")"),"")</f>
        <v/>
      </c>
      <c r="C538" s="1" t="str">
        <f>IFERROR(__xludf.DUMMYFUNCTION(" IF(ISBLANK(B538), """", QUERY(Volunteer_Import!B538:I538, ""Select C""))"),"")</f>
        <v/>
      </c>
      <c r="D538" s="1" t="str">
        <f>IFERROR(__xludf.DUMMYFUNCTION(" IF(ISBLANK(B538), """", QUERY(Volunteer_Import!B538:I538, ""Select D""))"),"")</f>
        <v/>
      </c>
      <c r="E538" s="1" t="str">
        <f>IFERROR(__xludf.DUMMYFUNCTION(" IF(ISBLANK(B538), """", QUERY(Volunteer_Import!B538:I538, ""Select E""))"),"")</f>
        <v/>
      </c>
      <c r="F538" s="9" t="str">
        <f> IF(ISBLANK(B538), "", COUNTIF(Volunteer_Import!F538, "*Central Berkeley Trader Joe’s*"))</f>
        <v/>
      </c>
      <c r="G538" s="1" t="str">
        <f> IF(ISBLANK(B538), "", COUNTIF(Volunteer_Import!F538, "*North Berkeley Safeway*"))</f>
        <v/>
      </c>
      <c r="H538" s="1" t="str">
        <f> IF(ISBLANK(B538), "", COUNTIF(Volunteer_Import!F538, "*North Berkeley Trader Joe’s*"))</f>
        <v/>
      </c>
      <c r="I538" s="9" t="str">
        <f> IF(ISBLANK(B538), "", COUNTIF(Volunteer_Import!F538, "*South Berkeley Berkeley Bowl*"))</f>
        <v/>
      </c>
      <c r="J538" s="1" t="str">
        <f> IF(ISBLANK(B538), "", COUNTIF(Volunteer_Import!F538, "*South Berkeley/Oakland Safeway*"))</f>
        <v/>
      </c>
      <c r="K538" s="1" t="str">
        <f> IF(ISBLANK(B538), "", COUNTIF(Volunteer_Import!F538, "*Southwest Berkeley Berkeley Bowl*"))</f>
        <v/>
      </c>
      <c r="L538" s="1" t="str">
        <f> IF(ISBLANK(B538), "", COUNTIF(Volunteer_Import!F538, "*Other (open to local stores unlisted above)*"))</f>
        <v/>
      </c>
      <c r="M538" s="19" t="str">
        <f> IF(ISBLANK(B538), "", COUNTIF(Volunteer_Import!G538, "*Monday*"))</f>
        <v/>
      </c>
      <c r="N538" s="19" t="str">
        <f> IF(ISBLANK(B538), "", COUNTIF(Volunteer_Import!G538, "*Tuesday*"))</f>
        <v/>
      </c>
      <c r="O538" s="19" t="str">
        <f> IF(ISBLANK(B538), "", COUNTIF(Volunteer_Import!G538, "*Wednesday*"))</f>
        <v/>
      </c>
      <c r="P538" s="19" t="str">
        <f> IF(ISBLANK(B538), "", COUNTIF(Volunteer_Import!G538, "*Thursday*"))</f>
        <v/>
      </c>
      <c r="Q538" s="19" t="str">
        <f> IF(ISBLANK(B538), "", COUNTIF(Volunteer_Import!G538, "*Friday*"))</f>
        <v/>
      </c>
      <c r="R538" s="19" t="str">
        <f> IF(ISBLANK(B538), "", COUNTIF(Volunteer_Import!G538, "*Saturday*"))</f>
        <v/>
      </c>
      <c r="S538" s="19" t="str">
        <f> IF(ISBLANK(B538), "", COUNTIF(Volunteer_Import!G538, "*Sunday*"))</f>
        <v/>
      </c>
      <c r="T538" s="1" t="str">
        <f> IF(ISBLANK(B538), "", COUNTIF(Volunteer_Import!H538, "*6am - 8am*"))</f>
        <v/>
      </c>
      <c r="U538" s="19" t="str">
        <f> IF(ISBLANK(B538), "", COUNTIF(Volunteer_Import!H538, "*8am - 12pm*"))</f>
        <v/>
      </c>
      <c r="V538" s="19" t="str">
        <f> IF(ISBLANK(B538), "", COUNTIF(Volunteer_Import!H538, "*12pm - 3pm*"))</f>
        <v/>
      </c>
      <c r="W538" s="19" t="str">
        <f> IF(ISBLANK(B538), "", COUNTIF(Volunteer_Import!H538, "*3pm - 6pm*"))</f>
        <v/>
      </c>
      <c r="X538" s="19" t="str">
        <f> IF(ISBLANK(B538), "", COUNTIF(Volunteer_Import!H538, "*6pm - 9pm*"))</f>
        <v/>
      </c>
      <c r="Y538" s="19" t="str">
        <f> IF(ISBLANK(B538), "", COUNTIF(Volunteer_Import!H538, "*9pm - 11pm*"))</f>
        <v/>
      </c>
    </row>
    <row r="539">
      <c r="A539" s="1" t="str">
        <f t="array" ref="A539">IF(ISBLANK(B539), "", concatenate("V", ROW()))</f>
        <v/>
      </c>
      <c r="B539" s="1" t="str">
        <f>IFERROR(__xludf.DUMMYFUNCTION(" QUERY(Volunteer_Import!A539:H539, ""Select B"")"),"")</f>
        <v/>
      </c>
      <c r="C539" s="1" t="str">
        <f>IFERROR(__xludf.DUMMYFUNCTION(" IF(ISBLANK(B539), """", QUERY(Volunteer_Import!B539:I539, ""Select C""))"),"")</f>
        <v/>
      </c>
      <c r="D539" s="1" t="str">
        <f>IFERROR(__xludf.DUMMYFUNCTION(" IF(ISBLANK(B539), """", QUERY(Volunteer_Import!B539:I539, ""Select D""))"),"")</f>
        <v/>
      </c>
      <c r="E539" s="1" t="str">
        <f>IFERROR(__xludf.DUMMYFUNCTION(" IF(ISBLANK(B539), """", QUERY(Volunteer_Import!B539:I539, ""Select E""))"),"")</f>
        <v/>
      </c>
      <c r="F539" s="9" t="str">
        <f> IF(ISBLANK(B539), "", COUNTIF(Volunteer_Import!F539, "*Central Berkeley Trader Joe’s*"))</f>
        <v/>
      </c>
      <c r="G539" s="1" t="str">
        <f> IF(ISBLANK(B539), "", COUNTIF(Volunteer_Import!F539, "*North Berkeley Safeway*"))</f>
        <v/>
      </c>
      <c r="H539" s="1" t="str">
        <f> IF(ISBLANK(B539), "", COUNTIF(Volunteer_Import!F539, "*North Berkeley Trader Joe’s*"))</f>
        <v/>
      </c>
      <c r="I539" s="9" t="str">
        <f> IF(ISBLANK(B539), "", COUNTIF(Volunteer_Import!F539, "*South Berkeley Berkeley Bowl*"))</f>
        <v/>
      </c>
      <c r="J539" s="1" t="str">
        <f> IF(ISBLANK(B539), "", COUNTIF(Volunteer_Import!F539, "*South Berkeley/Oakland Safeway*"))</f>
        <v/>
      </c>
      <c r="K539" s="1" t="str">
        <f> IF(ISBLANK(B539), "", COUNTIF(Volunteer_Import!F539, "*Southwest Berkeley Berkeley Bowl*"))</f>
        <v/>
      </c>
      <c r="L539" s="1" t="str">
        <f> IF(ISBLANK(B539), "", COUNTIF(Volunteer_Import!F539, "*Other (open to local stores unlisted above)*"))</f>
        <v/>
      </c>
      <c r="M539" s="19" t="str">
        <f> IF(ISBLANK(B539), "", COUNTIF(Volunteer_Import!G539, "*Monday*"))</f>
        <v/>
      </c>
      <c r="N539" s="19" t="str">
        <f> IF(ISBLANK(B539), "", COUNTIF(Volunteer_Import!G539, "*Tuesday*"))</f>
        <v/>
      </c>
      <c r="O539" s="19" t="str">
        <f> IF(ISBLANK(B539), "", COUNTIF(Volunteer_Import!G539, "*Wednesday*"))</f>
        <v/>
      </c>
      <c r="P539" s="19" t="str">
        <f> IF(ISBLANK(B539), "", COUNTIF(Volunteer_Import!G539, "*Thursday*"))</f>
        <v/>
      </c>
      <c r="Q539" s="19" t="str">
        <f> IF(ISBLANK(B539), "", COUNTIF(Volunteer_Import!G539, "*Friday*"))</f>
        <v/>
      </c>
      <c r="R539" s="19" t="str">
        <f> IF(ISBLANK(B539), "", COUNTIF(Volunteer_Import!G539, "*Saturday*"))</f>
        <v/>
      </c>
      <c r="S539" s="19" t="str">
        <f> IF(ISBLANK(B539), "", COUNTIF(Volunteer_Import!G539, "*Sunday*"))</f>
        <v/>
      </c>
      <c r="T539" s="1" t="str">
        <f> IF(ISBLANK(B539), "", COUNTIF(Volunteer_Import!H539, "*6am - 8am*"))</f>
        <v/>
      </c>
      <c r="U539" s="19" t="str">
        <f> IF(ISBLANK(B539), "", COUNTIF(Volunteer_Import!H539, "*8am - 12pm*"))</f>
        <v/>
      </c>
      <c r="V539" s="19" t="str">
        <f> IF(ISBLANK(B539), "", COUNTIF(Volunteer_Import!H539, "*12pm - 3pm*"))</f>
        <v/>
      </c>
      <c r="W539" s="19" t="str">
        <f> IF(ISBLANK(B539), "", COUNTIF(Volunteer_Import!H539, "*3pm - 6pm*"))</f>
        <v/>
      </c>
      <c r="X539" s="19" t="str">
        <f> IF(ISBLANK(B539), "", COUNTIF(Volunteer_Import!H539, "*6pm - 9pm*"))</f>
        <v/>
      </c>
      <c r="Y539" s="19" t="str">
        <f> IF(ISBLANK(B539), "", COUNTIF(Volunteer_Import!H539, "*9pm - 11pm*"))</f>
        <v/>
      </c>
    </row>
    <row r="540">
      <c r="A540" s="1" t="str">
        <f t="array" ref="A540">IF(ISBLANK(B540), "", concatenate("V", ROW()))</f>
        <v/>
      </c>
      <c r="B540" s="1" t="str">
        <f>IFERROR(__xludf.DUMMYFUNCTION(" QUERY(Volunteer_Import!A540:H540, ""Select B"")"),"")</f>
        <v/>
      </c>
      <c r="C540" s="1" t="str">
        <f>IFERROR(__xludf.DUMMYFUNCTION(" IF(ISBLANK(B540), """", QUERY(Volunteer_Import!B540:I540, ""Select C""))"),"")</f>
        <v/>
      </c>
      <c r="D540" s="1" t="str">
        <f>IFERROR(__xludf.DUMMYFUNCTION(" IF(ISBLANK(B540), """", QUERY(Volunteer_Import!B540:I540, ""Select D""))"),"")</f>
        <v/>
      </c>
      <c r="E540" s="1" t="str">
        <f>IFERROR(__xludf.DUMMYFUNCTION(" IF(ISBLANK(B540), """", QUERY(Volunteer_Import!B540:I540, ""Select E""))"),"")</f>
        <v/>
      </c>
      <c r="F540" s="9" t="str">
        <f> IF(ISBLANK(B540), "", COUNTIF(Volunteer_Import!F540, "*Central Berkeley Trader Joe’s*"))</f>
        <v/>
      </c>
      <c r="G540" s="1" t="str">
        <f> IF(ISBLANK(B540), "", COUNTIF(Volunteer_Import!F540, "*North Berkeley Safeway*"))</f>
        <v/>
      </c>
      <c r="H540" s="1" t="str">
        <f> IF(ISBLANK(B540), "", COUNTIF(Volunteer_Import!F540, "*North Berkeley Trader Joe’s*"))</f>
        <v/>
      </c>
      <c r="I540" s="9" t="str">
        <f> IF(ISBLANK(B540), "", COUNTIF(Volunteer_Import!F540, "*South Berkeley Berkeley Bowl*"))</f>
        <v/>
      </c>
      <c r="J540" s="1" t="str">
        <f> IF(ISBLANK(B540), "", COUNTIF(Volunteer_Import!F540, "*South Berkeley/Oakland Safeway*"))</f>
        <v/>
      </c>
      <c r="K540" s="1" t="str">
        <f> IF(ISBLANK(B540), "", COUNTIF(Volunteer_Import!F540, "*Southwest Berkeley Berkeley Bowl*"))</f>
        <v/>
      </c>
      <c r="L540" s="1" t="str">
        <f> IF(ISBLANK(B540), "", COUNTIF(Volunteer_Import!F540, "*Other (open to local stores unlisted above)*"))</f>
        <v/>
      </c>
      <c r="M540" s="19" t="str">
        <f> IF(ISBLANK(B540), "", COUNTIF(Volunteer_Import!G540, "*Monday*"))</f>
        <v/>
      </c>
      <c r="N540" s="19" t="str">
        <f> IF(ISBLANK(B540), "", COUNTIF(Volunteer_Import!G540, "*Tuesday*"))</f>
        <v/>
      </c>
      <c r="O540" s="19" t="str">
        <f> IF(ISBLANK(B540), "", COUNTIF(Volunteer_Import!G540, "*Wednesday*"))</f>
        <v/>
      </c>
      <c r="P540" s="19" t="str">
        <f> IF(ISBLANK(B540), "", COUNTIF(Volunteer_Import!G540, "*Thursday*"))</f>
        <v/>
      </c>
      <c r="Q540" s="19" t="str">
        <f> IF(ISBLANK(B540), "", COUNTIF(Volunteer_Import!G540, "*Friday*"))</f>
        <v/>
      </c>
      <c r="R540" s="19" t="str">
        <f> IF(ISBLANK(B540), "", COUNTIF(Volunteer_Import!G540, "*Saturday*"))</f>
        <v/>
      </c>
      <c r="S540" s="19" t="str">
        <f> IF(ISBLANK(B540), "", COUNTIF(Volunteer_Import!G540, "*Sunday*"))</f>
        <v/>
      </c>
      <c r="T540" s="1" t="str">
        <f> IF(ISBLANK(B540), "", COUNTIF(Volunteer_Import!H540, "*6am - 8am*"))</f>
        <v/>
      </c>
      <c r="U540" s="19" t="str">
        <f> IF(ISBLANK(B540), "", COUNTIF(Volunteer_Import!H540, "*8am - 12pm*"))</f>
        <v/>
      </c>
      <c r="V540" s="19" t="str">
        <f> IF(ISBLANK(B540), "", COUNTIF(Volunteer_Import!H540, "*12pm - 3pm*"))</f>
        <v/>
      </c>
      <c r="W540" s="19" t="str">
        <f> IF(ISBLANK(B540), "", COUNTIF(Volunteer_Import!H540, "*3pm - 6pm*"))</f>
        <v/>
      </c>
      <c r="X540" s="19" t="str">
        <f> IF(ISBLANK(B540), "", COUNTIF(Volunteer_Import!H540, "*6pm - 9pm*"))</f>
        <v/>
      </c>
      <c r="Y540" s="19" t="str">
        <f> IF(ISBLANK(B540), "", COUNTIF(Volunteer_Import!H540, "*9pm - 11pm*"))</f>
        <v/>
      </c>
    </row>
    <row r="541">
      <c r="A541" s="1" t="str">
        <f t="array" ref="A541">IF(ISBLANK(B541), "", concatenate("V", ROW()))</f>
        <v/>
      </c>
      <c r="B541" s="1" t="str">
        <f>IFERROR(__xludf.DUMMYFUNCTION(" QUERY(Volunteer_Import!A541:H541, ""Select B"")"),"")</f>
        <v/>
      </c>
      <c r="C541" s="1" t="str">
        <f>IFERROR(__xludf.DUMMYFUNCTION(" IF(ISBLANK(B541), """", QUERY(Volunteer_Import!B541:I541, ""Select C""))"),"")</f>
        <v/>
      </c>
      <c r="D541" s="1" t="str">
        <f>IFERROR(__xludf.DUMMYFUNCTION(" IF(ISBLANK(B541), """", QUERY(Volunteer_Import!B541:I541, ""Select D""))"),"")</f>
        <v/>
      </c>
      <c r="E541" s="1" t="str">
        <f>IFERROR(__xludf.DUMMYFUNCTION(" IF(ISBLANK(B541), """", QUERY(Volunteer_Import!B541:I541, ""Select E""))"),"")</f>
        <v/>
      </c>
      <c r="F541" s="9" t="str">
        <f> IF(ISBLANK(B541), "", COUNTIF(Volunteer_Import!F541, "*Central Berkeley Trader Joe’s*"))</f>
        <v/>
      </c>
      <c r="G541" s="1" t="str">
        <f> IF(ISBLANK(B541), "", COUNTIF(Volunteer_Import!F541, "*North Berkeley Safeway*"))</f>
        <v/>
      </c>
      <c r="H541" s="1" t="str">
        <f> IF(ISBLANK(B541), "", COUNTIF(Volunteer_Import!F541, "*North Berkeley Trader Joe’s*"))</f>
        <v/>
      </c>
      <c r="I541" s="9" t="str">
        <f> IF(ISBLANK(B541), "", COUNTIF(Volunteer_Import!F541, "*South Berkeley Berkeley Bowl*"))</f>
        <v/>
      </c>
      <c r="J541" s="1" t="str">
        <f> IF(ISBLANK(B541), "", COUNTIF(Volunteer_Import!F541, "*South Berkeley/Oakland Safeway*"))</f>
        <v/>
      </c>
      <c r="K541" s="1" t="str">
        <f> IF(ISBLANK(B541), "", COUNTIF(Volunteer_Import!F541, "*Southwest Berkeley Berkeley Bowl*"))</f>
        <v/>
      </c>
      <c r="L541" s="1" t="str">
        <f> IF(ISBLANK(B541), "", COUNTIF(Volunteer_Import!F541, "*Other (open to local stores unlisted above)*"))</f>
        <v/>
      </c>
      <c r="M541" s="19" t="str">
        <f> IF(ISBLANK(B541), "", COUNTIF(Volunteer_Import!G541, "*Monday*"))</f>
        <v/>
      </c>
      <c r="N541" s="19" t="str">
        <f> IF(ISBLANK(B541), "", COUNTIF(Volunteer_Import!G541, "*Tuesday*"))</f>
        <v/>
      </c>
      <c r="O541" s="19" t="str">
        <f> IF(ISBLANK(B541), "", COUNTIF(Volunteer_Import!G541, "*Wednesday*"))</f>
        <v/>
      </c>
      <c r="P541" s="19" t="str">
        <f> IF(ISBLANK(B541), "", COUNTIF(Volunteer_Import!G541, "*Thursday*"))</f>
        <v/>
      </c>
      <c r="Q541" s="19" t="str">
        <f> IF(ISBLANK(B541), "", COUNTIF(Volunteer_Import!G541, "*Friday*"))</f>
        <v/>
      </c>
      <c r="R541" s="19" t="str">
        <f> IF(ISBLANK(B541), "", COUNTIF(Volunteer_Import!G541, "*Saturday*"))</f>
        <v/>
      </c>
      <c r="S541" s="19" t="str">
        <f> IF(ISBLANK(B541), "", COUNTIF(Volunteer_Import!G541, "*Sunday*"))</f>
        <v/>
      </c>
      <c r="T541" s="1" t="str">
        <f> IF(ISBLANK(B541), "", COUNTIF(Volunteer_Import!H541, "*6am - 8am*"))</f>
        <v/>
      </c>
      <c r="U541" s="19" t="str">
        <f> IF(ISBLANK(B541), "", COUNTIF(Volunteer_Import!H541, "*8am - 12pm*"))</f>
        <v/>
      </c>
      <c r="V541" s="19" t="str">
        <f> IF(ISBLANK(B541), "", COUNTIF(Volunteer_Import!H541, "*12pm - 3pm*"))</f>
        <v/>
      </c>
      <c r="W541" s="19" t="str">
        <f> IF(ISBLANK(B541), "", COUNTIF(Volunteer_Import!H541, "*3pm - 6pm*"))</f>
        <v/>
      </c>
      <c r="X541" s="19" t="str">
        <f> IF(ISBLANK(B541), "", COUNTIF(Volunteer_Import!H541, "*6pm - 9pm*"))</f>
        <v/>
      </c>
      <c r="Y541" s="19" t="str">
        <f> IF(ISBLANK(B541), "", COUNTIF(Volunteer_Import!H541, "*9pm - 11pm*"))</f>
        <v/>
      </c>
    </row>
    <row r="542">
      <c r="A542" s="1" t="str">
        <f t="array" ref="A542">IF(ISBLANK(B542), "", concatenate("V", ROW()))</f>
        <v/>
      </c>
      <c r="B542" s="1" t="str">
        <f>IFERROR(__xludf.DUMMYFUNCTION(" QUERY(Volunteer_Import!A542:H542, ""Select B"")"),"")</f>
        <v/>
      </c>
      <c r="C542" s="1" t="str">
        <f>IFERROR(__xludf.DUMMYFUNCTION(" IF(ISBLANK(B542), """", QUERY(Volunteer_Import!B542:I542, ""Select C""))"),"")</f>
        <v/>
      </c>
      <c r="D542" s="1" t="str">
        <f>IFERROR(__xludf.DUMMYFUNCTION(" IF(ISBLANK(B542), """", QUERY(Volunteer_Import!B542:I542, ""Select D""))"),"")</f>
        <v/>
      </c>
      <c r="E542" s="1" t="str">
        <f>IFERROR(__xludf.DUMMYFUNCTION(" IF(ISBLANK(B542), """", QUERY(Volunteer_Import!B542:I542, ""Select E""))"),"")</f>
        <v/>
      </c>
      <c r="F542" s="9" t="str">
        <f> IF(ISBLANK(B542), "", COUNTIF(Volunteer_Import!F542, "*Central Berkeley Trader Joe’s*"))</f>
        <v/>
      </c>
      <c r="G542" s="1" t="str">
        <f> IF(ISBLANK(B542), "", COUNTIF(Volunteer_Import!F542, "*North Berkeley Safeway*"))</f>
        <v/>
      </c>
      <c r="H542" s="1" t="str">
        <f> IF(ISBLANK(B542), "", COUNTIF(Volunteer_Import!F542, "*North Berkeley Trader Joe’s*"))</f>
        <v/>
      </c>
      <c r="I542" s="9" t="str">
        <f> IF(ISBLANK(B542), "", COUNTIF(Volunteer_Import!F542, "*South Berkeley Berkeley Bowl*"))</f>
        <v/>
      </c>
      <c r="J542" s="1" t="str">
        <f> IF(ISBLANK(B542), "", COUNTIF(Volunteer_Import!F542, "*South Berkeley/Oakland Safeway*"))</f>
        <v/>
      </c>
      <c r="K542" s="1" t="str">
        <f> IF(ISBLANK(B542), "", COUNTIF(Volunteer_Import!F542, "*Southwest Berkeley Berkeley Bowl*"))</f>
        <v/>
      </c>
      <c r="L542" s="1" t="str">
        <f> IF(ISBLANK(B542), "", COUNTIF(Volunteer_Import!F542, "*Other (open to local stores unlisted above)*"))</f>
        <v/>
      </c>
      <c r="M542" s="19" t="str">
        <f> IF(ISBLANK(B542), "", COUNTIF(Volunteer_Import!G542, "*Monday*"))</f>
        <v/>
      </c>
      <c r="N542" s="19" t="str">
        <f> IF(ISBLANK(B542), "", COUNTIF(Volunteer_Import!G542, "*Tuesday*"))</f>
        <v/>
      </c>
      <c r="O542" s="19" t="str">
        <f> IF(ISBLANK(B542), "", COUNTIF(Volunteer_Import!G542, "*Wednesday*"))</f>
        <v/>
      </c>
      <c r="P542" s="19" t="str">
        <f> IF(ISBLANK(B542), "", COUNTIF(Volunteer_Import!G542, "*Thursday*"))</f>
        <v/>
      </c>
      <c r="Q542" s="19" t="str">
        <f> IF(ISBLANK(B542), "", COUNTIF(Volunteer_Import!G542, "*Friday*"))</f>
        <v/>
      </c>
      <c r="R542" s="19" t="str">
        <f> IF(ISBLANK(B542), "", COUNTIF(Volunteer_Import!G542, "*Saturday*"))</f>
        <v/>
      </c>
      <c r="S542" s="19" t="str">
        <f> IF(ISBLANK(B542), "", COUNTIF(Volunteer_Import!G542, "*Sunday*"))</f>
        <v/>
      </c>
      <c r="T542" s="1" t="str">
        <f> IF(ISBLANK(B542), "", COUNTIF(Volunteer_Import!H542, "*6am - 8am*"))</f>
        <v/>
      </c>
      <c r="U542" s="19" t="str">
        <f> IF(ISBLANK(B542), "", COUNTIF(Volunteer_Import!H542, "*8am - 12pm*"))</f>
        <v/>
      </c>
      <c r="V542" s="19" t="str">
        <f> IF(ISBLANK(B542), "", COUNTIF(Volunteer_Import!H542, "*12pm - 3pm*"))</f>
        <v/>
      </c>
      <c r="W542" s="19" t="str">
        <f> IF(ISBLANK(B542), "", COUNTIF(Volunteer_Import!H542, "*3pm - 6pm*"))</f>
        <v/>
      </c>
      <c r="X542" s="19" t="str">
        <f> IF(ISBLANK(B542), "", COUNTIF(Volunteer_Import!H542, "*6pm - 9pm*"))</f>
        <v/>
      </c>
      <c r="Y542" s="19" t="str">
        <f> IF(ISBLANK(B542), "", COUNTIF(Volunteer_Import!H542, "*9pm - 11pm*"))</f>
        <v/>
      </c>
    </row>
    <row r="543">
      <c r="A543" s="1" t="str">
        <f t="array" ref="A543">IF(ISBLANK(B543), "", concatenate("V", ROW()))</f>
        <v/>
      </c>
      <c r="B543" s="1" t="str">
        <f>IFERROR(__xludf.DUMMYFUNCTION(" QUERY(Volunteer_Import!A543:H543, ""Select B"")"),"")</f>
        <v/>
      </c>
      <c r="C543" s="1" t="str">
        <f>IFERROR(__xludf.DUMMYFUNCTION(" IF(ISBLANK(B543), """", QUERY(Volunteer_Import!B543:I543, ""Select C""))"),"")</f>
        <v/>
      </c>
      <c r="D543" s="1" t="str">
        <f>IFERROR(__xludf.DUMMYFUNCTION(" IF(ISBLANK(B543), """", QUERY(Volunteer_Import!B543:I543, ""Select D""))"),"")</f>
        <v/>
      </c>
      <c r="E543" s="1" t="str">
        <f>IFERROR(__xludf.DUMMYFUNCTION(" IF(ISBLANK(B543), """", QUERY(Volunteer_Import!B543:I543, ""Select E""))"),"")</f>
        <v/>
      </c>
      <c r="F543" s="9" t="str">
        <f> IF(ISBLANK(B543), "", COUNTIF(Volunteer_Import!F543, "*Central Berkeley Trader Joe’s*"))</f>
        <v/>
      </c>
      <c r="G543" s="1" t="str">
        <f> IF(ISBLANK(B543), "", COUNTIF(Volunteer_Import!F543, "*North Berkeley Safeway*"))</f>
        <v/>
      </c>
      <c r="H543" s="1" t="str">
        <f> IF(ISBLANK(B543), "", COUNTIF(Volunteer_Import!F543, "*North Berkeley Trader Joe’s*"))</f>
        <v/>
      </c>
      <c r="I543" s="9" t="str">
        <f> IF(ISBLANK(B543), "", COUNTIF(Volunteer_Import!F543, "*South Berkeley Berkeley Bowl*"))</f>
        <v/>
      </c>
      <c r="J543" s="1" t="str">
        <f> IF(ISBLANK(B543), "", COUNTIF(Volunteer_Import!F543, "*South Berkeley/Oakland Safeway*"))</f>
        <v/>
      </c>
      <c r="K543" s="1" t="str">
        <f> IF(ISBLANK(B543), "", COUNTIF(Volunteer_Import!F543, "*Southwest Berkeley Berkeley Bowl*"))</f>
        <v/>
      </c>
      <c r="L543" s="1" t="str">
        <f> IF(ISBLANK(B543), "", COUNTIF(Volunteer_Import!F543, "*Other (open to local stores unlisted above)*"))</f>
        <v/>
      </c>
      <c r="M543" s="19" t="str">
        <f> IF(ISBLANK(B543), "", COUNTIF(Volunteer_Import!G543, "*Monday*"))</f>
        <v/>
      </c>
      <c r="N543" s="19" t="str">
        <f> IF(ISBLANK(B543), "", COUNTIF(Volunteer_Import!G543, "*Tuesday*"))</f>
        <v/>
      </c>
      <c r="O543" s="19" t="str">
        <f> IF(ISBLANK(B543), "", COUNTIF(Volunteer_Import!G543, "*Wednesday*"))</f>
        <v/>
      </c>
      <c r="P543" s="19" t="str">
        <f> IF(ISBLANK(B543), "", COUNTIF(Volunteer_Import!G543, "*Thursday*"))</f>
        <v/>
      </c>
      <c r="Q543" s="19" t="str">
        <f> IF(ISBLANK(B543), "", COUNTIF(Volunteer_Import!G543, "*Friday*"))</f>
        <v/>
      </c>
      <c r="R543" s="19" t="str">
        <f> IF(ISBLANK(B543), "", COUNTIF(Volunteer_Import!G543, "*Saturday*"))</f>
        <v/>
      </c>
      <c r="S543" s="19" t="str">
        <f> IF(ISBLANK(B543), "", COUNTIF(Volunteer_Import!G543, "*Sunday*"))</f>
        <v/>
      </c>
      <c r="T543" s="1" t="str">
        <f> IF(ISBLANK(B543), "", COUNTIF(Volunteer_Import!H543, "*6am - 8am*"))</f>
        <v/>
      </c>
      <c r="U543" s="19" t="str">
        <f> IF(ISBLANK(B543), "", COUNTIF(Volunteer_Import!H543, "*8am - 12pm*"))</f>
        <v/>
      </c>
      <c r="V543" s="19" t="str">
        <f> IF(ISBLANK(B543), "", COUNTIF(Volunteer_Import!H543, "*12pm - 3pm*"))</f>
        <v/>
      </c>
      <c r="W543" s="19" t="str">
        <f> IF(ISBLANK(B543), "", COUNTIF(Volunteer_Import!H543, "*3pm - 6pm*"))</f>
        <v/>
      </c>
      <c r="X543" s="19" t="str">
        <f> IF(ISBLANK(B543), "", COUNTIF(Volunteer_Import!H543, "*6pm - 9pm*"))</f>
        <v/>
      </c>
      <c r="Y543" s="19" t="str">
        <f> IF(ISBLANK(B543), "", COUNTIF(Volunteer_Import!H543, "*9pm - 11pm*"))</f>
        <v/>
      </c>
    </row>
    <row r="544">
      <c r="A544" s="1" t="str">
        <f t="array" ref="A544">IF(ISBLANK(B544), "", concatenate("V", ROW()))</f>
        <v/>
      </c>
      <c r="B544" s="1" t="str">
        <f>IFERROR(__xludf.DUMMYFUNCTION(" QUERY(Volunteer_Import!A544:H544, ""Select B"")"),"")</f>
        <v/>
      </c>
      <c r="C544" s="1" t="str">
        <f>IFERROR(__xludf.DUMMYFUNCTION(" IF(ISBLANK(B544), """", QUERY(Volunteer_Import!B544:I544, ""Select C""))"),"")</f>
        <v/>
      </c>
      <c r="D544" s="1" t="str">
        <f>IFERROR(__xludf.DUMMYFUNCTION(" IF(ISBLANK(B544), """", QUERY(Volunteer_Import!B544:I544, ""Select D""))"),"")</f>
        <v/>
      </c>
      <c r="E544" s="1" t="str">
        <f>IFERROR(__xludf.DUMMYFUNCTION(" IF(ISBLANK(B544), """", QUERY(Volunteer_Import!B544:I544, ""Select E""))"),"")</f>
        <v/>
      </c>
      <c r="F544" s="9" t="str">
        <f> IF(ISBLANK(B544), "", COUNTIF(Volunteer_Import!F544, "*Central Berkeley Trader Joe’s*"))</f>
        <v/>
      </c>
      <c r="G544" s="1" t="str">
        <f> IF(ISBLANK(B544), "", COUNTIF(Volunteer_Import!F544, "*North Berkeley Safeway*"))</f>
        <v/>
      </c>
      <c r="H544" s="1" t="str">
        <f> IF(ISBLANK(B544), "", COUNTIF(Volunteer_Import!F544, "*North Berkeley Trader Joe’s*"))</f>
        <v/>
      </c>
      <c r="I544" s="9" t="str">
        <f> IF(ISBLANK(B544), "", COUNTIF(Volunteer_Import!F544, "*South Berkeley Berkeley Bowl*"))</f>
        <v/>
      </c>
      <c r="J544" s="1" t="str">
        <f> IF(ISBLANK(B544), "", COUNTIF(Volunteer_Import!F544, "*South Berkeley/Oakland Safeway*"))</f>
        <v/>
      </c>
      <c r="K544" s="1" t="str">
        <f> IF(ISBLANK(B544), "", COUNTIF(Volunteer_Import!F544, "*Southwest Berkeley Berkeley Bowl*"))</f>
        <v/>
      </c>
      <c r="L544" s="1" t="str">
        <f> IF(ISBLANK(B544), "", COUNTIF(Volunteer_Import!F544, "*Other (open to local stores unlisted above)*"))</f>
        <v/>
      </c>
      <c r="M544" s="19" t="str">
        <f> IF(ISBLANK(B544), "", COUNTIF(Volunteer_Import!G544, "*Monday*"))</f>
        <v/>
      </c>
      <c r="N544" s="19" t="str">
        <f> IF(ISBLANK(B544), "", COUNTIF(Volunteer_Import!G544, "*Tuesday*"))</f>
        <v/>
      </c>
      <c r="O544" s="19" t="str">
        <f> IF(ISBLANK(B544), "", COUNTIF(Volunteer_Import!G544, "*Wednesday*"))</f>
        <v/>
      </c>
      <c r="P544" s="19" t="str">
        <f> IF(ISBLANK(B544), "", COUNTIF(Volunteer_Import!G544, "*Thursday*"))</f>
        <v/>
      </c>
      <c r="Q544" s="19" t="str">
        <f> IF(ISBLANK(B544), "", COUNTIF(Volunteer_Import!G544, "*Friday*"))</f>
        <v/>
      </c>
      <c r="R544" s="19" t="str">
        <f> IF(ISBLANK(B544), "", COUNTIF(Volunteer_Import!G544, "*Saturday*"))</f>
        <v/>
      </c>
      <c r="S544" s="19" t="str">
        <f> IF(ISBLANK(B544), "", COUNTIF(Volunteer_Import!G544, "*Sunday*"))</f>
        <v/>
      </c>
      <c r="T544" s="1" t="str">
        <f> IF(ISBLANK(B544), "", COUNTIF(Volunteer_Import!H544, "*6am - 8am*"))</f>
        <v/>
      </c>
      <c r="U544" s="19" t="str">
        <f> IF(ISBLANK(B544), "", COUNTIF(Volunteer_Import!H544, "*8am - 12pm*"))</f>
        <v/>
      </c>
      <c r="V544" s="19" t="str">
        <f> IF(ISBLANK(B544), "", COUNTIF(Volunteer_Import!H544, "*12pm - 3pm*"))</f>
        <v/>
      </c>
      <c r="W544" s="19" t="str">
        <f> IF(ISBLANK(B544), "", COUNTIF(Volunteer_Import!H544, "*3pm - 6pm*"))</f>
        <v/>
      </c>
      <c r="X544" s="19" t="str">
        <f> IF(ISBLANK(B544), "", COUNTIF(Volunteer_Import!H544, "*6pm - 9pm*"))</f>
        <v/>
      </c>
      <c r="Y544" s="19" t="str">
        <f> IF(ISBLANK(B544), "", COUNTIF(Volunteer_Import!H544, "*9pm - 11pm*"))</f>
        <v/>
      </c>
    </row>
    <row r="545">
      <c r="A545" s="1" t="str">
        <f t="array" ref="A545">IF(ISBLANK(B545), "", concatenate("V", ROW()))</f>
        <v/>
      </c>
      <c r="B545" s="1" t="str">
        <f>IFERROR(__xludf.DUMMYFUNCTION(" QUERY(Volunteer_Import!A545:H545, ""Select B"")"),"")</f>
        <v/>
      </c>
      <c r="C545" s="1" t="str">
        <f>IFERROR(__xludf.DUMMYFUNCTION(" IF(ISBLANK(B545), """", QUERY(Volunteer_Import!B545:I545, ""Select C""))"),"")</f>
        <v/>
      </c>
      <c r="D545" s="1" t="str">
        <f>IFERROR(__xludf.DUMMYFUNCTION(" IF(ISBLANK(B545), """", QUERY(Volunteer_Import!B545:I545, ""Select D""))"),"")</f>
        <v/>
      </c>
      <c r="E545" s="1" t="str">
        <f>IFERROR(__xludf.DUMMYFUNCTION(" IF(ISBLANK(B545), """", QUERY(Volunteer_Import!B545:I545, ""Select E""))"),"")</f>
        <v/>
      </c>
      <c r="F545" s="9" t="str">
        <f> IF(ISBLANK(B545), "", COUNTIF(Volunteer_Import!F545, "*Central Berkeley Trader Joe’s*"))</f>
        <v/>
      </c>
      <c r="G545" s="1" t="str">
        <f> IF(ISBLANK(B545), "", COUNTIF(Volunteer_Import!F545, "*North Berkeley Safeway*"))</f>
        <v/>
      </c>
      <c r="H545" s="1" t="str">
        <f> IF(ISBLANK(B545), "", COUNTIF(Volunteer_Import!F545, "*North Berkeley Trader Joe’s*"))</f>
        <v/>
      </c>
      <c r="I545" s="9" t="str">
        <f> IF(ISBLANK(B545), "", COUNTIF(Volunteer_Import!F545, "*South Berkeley Berkeley Bowl*"))</f>
        <v/>
      </c>
      <c r="J545" s="1" t="str">
        <f> IF(ISBLANK(B545), "", COUNTIF(Volunteer_Import!F545, "*South Berkeley/Oakland Safeway*"))</f>
        <v/>
      </c>
      <c r="K545" s="1" t="str">
        <f> IF(ISBLANK(B545), "", COUNTIF(Volunteer_Import!F545, "*Southwest Berkeley Berkeley Bowl*"))</f>
        <v/>
      </c>
      <c r="L545" s="1" t="str">
        <f> IF(ISBLANK(B545), "", COUNTIF(Volunteer_Import!F545, "*Other (open to local stores unlisted above)*"))</f>
        <v/>
      </c>
      <c r="M545" s="19" t="str">
        <f> IF(ISBLANK(B545), "", COUNTIF(Volunteer_Import!G545, "*Monday*"))</f>
        <v/>
      </c>
      <c r="N545" s="19" t="str">
        <f> IF(ISBLANK(B545), "", COUNTIF(Volunteer_Import!G545, "*Tuesday*"))</f>
        <v/>
      </c>
      <c r="O545" s="19" t="str">
        <f> IF(ISBLANK(B545), "", COUNTIF(Volunteer_Import!G545, "*Wednesday*"))</f>
        <v/>
      </c>
      <c r="P545" s="19" t="str">
        <f> IF(ISBLANK(B545), "", COUNTIF(Volunteer_Import!G545, "*Thursday*"))</f>
        <v/>
      </c>
      <c r="Q545" s="19" t="str">
        <f> IF(ISBLANK(B545), "", COUNTIF(Volunteer_Import!G545, "*Friday*"))</f>
        <v/>
      </c>
      <c r="R545" s="19" t="str">
        <f> IF(ISBLANK(B545), "", COUNTIF(Volunteer_Import!G545, "*Saturday*"))</f>
        <v/>
      </c>
      <c r="S545" s="19" t="str">
        <f> IF(ISBLANK(B545), "", COUNTIF(Volunteer_Import!G545, "*Sunday*"))</f>
        <v/>
      </c>
      <c r="T545" s="1" t="str">
        <f> IF(ISBLANK(B545), "", COUNTIF(Volunteer_Import!H545, "*6am - 8am*"))</f>
        <v/>
      </c>
      <c r="U545" s="19" t="str">
        <f> IF(ISBLANK(B545), "", COUNTIF(Volunteer_Import!H545, "*8am - 12pm*"))</f>
        <v/>
      </c>
      <c r="V545" s="19" t="str">
        <f> IF(ISBLANK(B545), "", COUNTIF(Volunteer_Import!H545, "*12pm - 3pm*"))</f>
        <v/>
      </c>
      <c r="W545" s="19" t="str">
        <f> IF(ISBLANK(B545), "", COUNTIF(Volunteer_Import!H545, "*3pm - 6pm*"))</f>
        <v/>
      </c>
      <c r="X545" s="19" t="str">
        <f> IF(ISBLANK(B545), "", COUNTIF(Volunteer_Import!H545, "*6pm - 9pm*"))</f>
        <v/>
      </c>
      <c r="Y545" s="19" t="str">
        <f> IF(ISBLANK(B545), "", COUNTIF(Volunteer_Import!H545, "*9pm - 11pm*"))</f>
        <v/>
      </c>
    </row>
    <row r="546">
      <c r="A546" s="1" t="str">
        <f t="array" ref="A546">IF(ISBLANK(B546), "", concatenate("V", ROW()))</f>
        <v/>
      </c>
      <c r="B546" s="1" t="str">
        <f>IFERROR(__xludf.DUMMYFUNCTION(" QUERY(Volunteer_Import!A546:H546, ""Select B"")"),"")</f>
        <v/>
      </c>
      <c r="C546" s="1" t="str">
        <f>IFERROR(__xludf.DUMMYFUNCTION(" IF(ISBLANK(B546), """", QUERY(Volunteer_Import!B546:I546, ""Select C""))"),"")</f>
        <v/>
      </c>
      <c r="D546" s="1" t="str">
        <f>IFERROR(__xludf.DUMMYFUNCTION(" IF(ISBLANK(B546), """", QUERY(Volunteer_Import!B546:I546, ""Select D""))"),"")</f>
        <v/>
      </c>
      <c r="E546" s="1" t="str">
        <f>IFERROR(__xludf.DUMMYFUNCTION(" IF(ISBLANK(B546), """", QUERY(Volunteer_Import!B546:I546, ""Select E""))"),"")</f>
        <v/>
      </c>
      <c r="F546" s="9" t="str">
        <f> IF(ISBLANK(B546), "", COUNTIF(Volunteer_Import!F546, "*Central Berkeley Trader Joe’s*"))</f>
        <v/>
      </c>
      <c r="G546" s="1" t="str">
        <f> IF(ISBLANK(B546), "", COUNTIF(Volunteer_Import!F546, "*North Berkeley Safeway*"))</f>
        <v/>
      </c>
      <c r="H546" s="1" t="str">
        <f> IF(ISBLANK(B546), "", COUNTIF(Volunteer_Import!F546, "*North Berkeley Trader Joe’s*"))</f>
        <v/>
      </c>
      <c r="I546" s="9" t="str">
        <f> IF(ISBLANK(B546), "", COUNTIF(Volunteer_Import!F546, "*South Berkeley Berkeley Bowl*"))</f>
        <v/>
      </c>
      <c r="J546" s="1" t="str">
        <f> IF(ISBLANK(B546), "", COUNTIF(Volunteer_Import!F546, "*South Berkeley/Oakland Safeway*"))</f>
        <v/>
      </c>
      <c r="K546" s="1" t="str">
        <f> IF(ISBLANK(B546), "", COUNTIF(Volunteer_Import!F546, "*Southwest Berkeley Berkeley Bowl*"))</f>
        <v/>
      </c>
      <c r="L546" s="1" t="str">
        <f> IF(ISBLANK(B546), "", COUNTIF(Volunteer_Import!F546, "*Other (open to local stores unlisted above)*"))</f>
        <v/>
      </c>
      <c r="M546" s="19" t="str">
        <f> IF(ISBLANK(B546), "", COUNTIF(Volunteer_Import!G546, "*Monday*"))</f>
        <v/>
      </c>
      <c r="N546" s="19" t="str">
        <f> IF(ISBLANK(B546), "", COUNTIF(Volunteer_Import!G546, "*Tuesday*"))</f>
        <v/>
      </c>
      <c r="O546" s="19" t="str">
        <f> IF(ISBLANK(B546), "", COUNTIF(Volunteer_Import!G546, "*Wednesday*"))</f>
        <v/>
      </c>
      <c r="P546" s="19" t="str">
        <f> IF(ISBLANK(B546), "", COUNTIF(Volunteer_Import!G546, "*Thursday*"))</f>
        <v/>
      </c>
      <c r="Q546" s="19" t="str">
        <f> IF(ISBLANK(B546), "", COUNTIF(Volunteer_Import!G546, "*Friday*"))</f>
        <v/>
      </c>
      <c r="R546" s="19" t="str">
        <f> IF(ISBLANK(B546), "", COUNTIF(Volunteer_Import!G546, "*Saturday*"))</f>
        <v/>
      </c>
      <c r="S546" s="19" t="str">
        <f> IF(ISBLANK(B546), "", COUNTIF(Volunteer_Import!G546, "*Sunday*"))</f>
        <v/>
      </c>
      <c r="T546" s="1" t="str">
        <f> IF(ISBLANK(B546), "", COUNTIF(Volunteer_Import!H546, "*6am - 8am*"))</f>
        <v/>
      </c>
      <c r="U546" s="19" t="str">
        <f> IF(ISBLANK(B546), "", COUNTIF(Volunteer_Import!H546, "*8am - 12pm*"))</f>
        <v/>
      </c>
      <c r="V546" s="19" t="str">
        <f> IF(ISBLANK(B546), "", COUNTIF(Volunteer_Import!H546, "*12pm - 3pm*"))</f>
        <v/>
      </c>
      <c r="W546" s="19" t="str">
        <f> IF(ISBLANK(B546), "", COUNTIF(Volunteer_Import!H546, "*3pm - 6pm*"))</f>
        <v/>
      </c>
      <c r="X546" s="19" t="str">
        <f> IF(ISBLANK(B546), "", COUNTIF(Volunteer_Import!H546, "*6pm - 9pm*"))</f>
        <v/>
      </c>
      <c r="Y546" s="19" t="str">
        <f> IF(ISBLANK(B546), "", COUNTIF(Volunteer_Import!H546, "*9pm - 11pm*"))</f>
        <v/>
      </c>
    </row>
    <row r="547">
      <c r="A547" s="1" t="str">
        <f t="array" ref="A547">IF(ISBLANK(B547), "", concatenate("V", ROW()))</f>
        <v/>
      </c>
      <c r="B547" s="1" t="str">
        <f>IFERROR(__xludf.DUMMYFUNCTION(" QUERY(Volunteer_Import!A547:H547, ""Select B"")"),"")</f>
        <v/>
      </c>
      <c r="C547" s="1" t="str">
        <f>IFERROR(__xludf.DUMMYFUNCTION(" IF(ISBLANK(B547), """", QUERY(Volunteer_Import!B547:I547, ""Select C""))"),"")</f>
        <v/>
      </c>
      <c r="D547" s="1" t="str">
        <f>IFERROR(__xludf.DUMMYFUNCTION(" IF(ISBLANK(B547), """", QUERY(Volunteer_Import!B547:I547, ""Select D""))"),"")</f>
        <v/>
      </c>
      <c r="E547" s="1" t="str">
        <f>IFERROR(__xludf.DUMMYFUNCTION(" IF(ISBLANK(B547), """", QUERY(Volunteer_Import!B547:I547, ""Select E""))"),"")</f>
        <v/>
      </c>
      <c r="F547" s="9" t="str">
        <f> IF(ISBLANK(B547), "", COUNTIF(Volunteer_Import!F547, "*Central Berkeley Trader Joe’s*"))</f>
        <v/>
      </c>
      <c r="G547" s="1" t="str">
        <f> IF(ISBLANK(B547), "", COUNTIF(Volunteer_Import!F547, "*North Berkeley Safeway*"))</f>
        <v/>
      </c>
      <c r="H547" s="1" t="str">
        <f> IF(ISBLANK(B547), "", COUNTIF(Volunteer_Import!F547, "*North Berkeley Trader Joe’s*"))</f>
        <v/>
      </c>
      <c r="I547" s="9" t="str">
        <f> IF(ISBLANK(B547), "", COUNTIF(Volunteer_Import!F547, "*South Berkeley Berkeley Bowl*"))</f>
        <v/>
      </c>
      <c r="J547" s="1" t="str">
        <f> IF(ISBLANK(B547), "", COUNTIF(Volunteer_Import!F547, "*South Berkeley/Oakland Safeway*"))</f>
        <v/>
      </c>
      <c r="K547" s="1" t="str">
        <f> IF(ISBLANK(B547), "", COUNTIF(Volunteer_Import!F547, "*Southwest Berkeley Berkeley Bowl*"))</f>
        <v/>
      </c>
      <c r="L547" s="1" t="str">
        <f> IF(ISBLANK(B547), "", COUNTIF(Volunteer_Import!F547, "*Other (open to local stores unlisted above)*"))</f>
        <v/>
      </c>
      <c r="M547" s="19" t="str">
        <f> IF(ISBLANK(B547), "", COUNTIF(Volunteer_Import!G547, "*Monday*"))</f>
        <v/>
      </c>
      <c r="N547" s="19" t="str">
        <f> IF(ISBLANK(B547), "", COUNTIF(Volunteer_Import!G547, "*Tuesday*"))</f>
        <v/>
      </c>
      <c r="O547" s="19" t="str">
        <f> IF(ISBLANK(B547), "", COUNTIF(Volunteer_Import!G547, "*Wednesday*"))</f>
        <v/>
      </c>
      <c r="P547" s="19" t="str">
        <f> IF(ISBLANK(B547), "", COUNTIF(Volunteer_Import!G547, "*Thursday*"))</f>
        <v/>
      </c>
      <c r="Q547" s="19" t="str">
        <f> IF(ISBLANK(B547), "", COUNTIF(Volunteer_Import!G547, "*Friday*"))</f>
        <v/>
      </c>
      <c r="R547" s="19" t="str">
        <f> IF(ISBLANK(B547), "", COUNTIF(Volunteer_Import!G547, "*Saturday*"))</f>
        <v/>
      </c>
      <c r="S547" s="19" t="str">
        <f> IF(ISBLANK(B547), "", COUNTIF(Volunteer_Import!G547, "*Sunday*"))</f>
        <v/>
      </c>
      <c r="T547" s="1" t="str">
        <f> IF(ISBLANK(B547), "", COUNTIF(Volunteer_Import!H547, "*6am - 8am*"))</f>
        <v/>
      </c>
      <c r="U547" s="19" t="str">
        <f> IF(ISBLANK(B547), "", COUNTIF(Volunteer_Import!H547, "*8am - 12pm*"))</f>
        <v/>
      </c>
      <c r="V547" s="19" t="str">
        <f> IF(ISBLANK(B547), "", COUNTIF(Volunteer_Import!H547, "*12pm - 3pm*"))</f>
        <v/>
      </c>
      <c r="W547" s="19" t="str">
        <f> IF(ISBLANK(B547), "", COUNTIF(Volunteer_Import!H547, "*3pm - 6pm*"))</f>
        <v/>
      </c>
      <c r="X547" s="19" t="str">
        <f> IF(ISBLANK(B547), "", COUNTIF(Volunteer_Import!H547, "*6pm - 9pm*"))</f>
        <v/>
      </c>
      <c r="Y547" s="19" t="str">
        <f> IF(ISBLANK(B547), "", COUNTIF(Volunteer_Import!H547, "*9pm - 11pm*"))</f>
        <v/>
      </c>
    </row>
    <row r="548">
      <c r="A548" s="1" t="str">
        <f t="array" ref="A548">IF(ISBLANK(B548), "", concatenate("V", ROW()))</f>
        <v/>
      </c>
      <c r="B548" s="1" t="str">
        <f>IFERROR(__xludf.DUMMYFUNCTION(" QUERY(Volunteer_Import!A548:H548, ""Select B"")"),"")</f>
        <v/>
      </c>
      <c r="C548" s="1" t="str">
        <f>IFERROR(__xludf.DUMMYFUNCTION(" IF(ISBLANK(B548), """", QUERY(Volunteer_Import!B548:I548, ""Select C""))"),"")</f>
        <v/>
      </c>
      <c r="D548" s="1" t="str">
        <f>IFERROR(__xludf.DUMMYFUNCTION(" IF(ISBLANK(B548), """", QUERY(Volunteer_Import!B548:I548, ""Select D""))"),"")</f>
        <v/>
      </c>
      <c r="E548" s="1" t="str">
        <f>IFERROR(__xludf.DUMMYFUNCTION(" IF(ISBLANK(B548), """", QUERY(Volunteer_Import!B548:I548, ""Select E""))"),"")</f>
        <v/>
      </c>
      <c r="F548" s="9" t="str">
        <f> IF(ISBLANK(B548), "", COUNTIF(Volunteer_Import!F548, "*Central Berkeley Trader Joe’s*"))</f>
        <v/>
      </c>
      <c r="G548" s="1" t="str">
        <f> IF(ISBLANK(B548), "", COUNTIF(Volunteer_Import!F548, "*North Berkeley Safeway*"))</f>
        <v/>
      </c>
      <c r="H548" s="1" t="str">
        <f> IF(ISBLANK(B548), "", COUNTIF(Volunteer_Import!F548, "*North Berkeley Trader Joe’s*"))</f>
        <v/>
      </c>
      <c r="I548" s="9" t="str">
        <f> IF(ISBLANK(B548), "", COUNTIF(Volunteer_Import!F548, "*South Berkeley Berkeley Bowl*"))</f>
        <v/>
      </c>
      <c r="J548" s="1" t="str">
        <f> IF(ISBLANK(B548), "", COUNTIF(Volunteer_Import!F548, "*South Berkeley/Oakland Safeway*"))</f>
        <v/>
      </c>
      <c r="K548" s="1" t="str">
        <f> IF(ISBLANK(B548), "", COUNTIF(Volunteer_Import!F548, "*Southwest Berkeley Berkeley Bowl*"))</f>
        <v/>
      </c>
      <c r="L548" s="1" t="str">
        <f> IF(ISBLANK(B548), "", COUNTIF(Volunteer_Import!F548, "*Other (open to local stores unlisted above)*"))</f>
        <v/>
      </c>
      <c r="M548" s="19" t="str">
        <f> IF(ISBLANK(B548), "", COUNTIF(Volunteer_Import!G548, "*Monday*"))</f>
        <v/>
      </c>
      <c r="N548" s="19" t="str">
        <f> IF(ISBLANK(B548), "", COUNTIF(Volunteer_Import!G548, "*Tuesday*"))</f>
        <v/>
      </c>
      <c r="O548" s="19" t="str">
        <f> IF(ISBLANK(B548), "", COUNTIF(Volunteer_Import!G548, "*Wednesday*"))</f>
        <v/>
      </c>
      <c r="P548" s="19" t="str">
        <f> IF(ISBLANK(B548), "", COUNTIF(Volunteer_Import!G548, "*Thursday*"))</f>
        <v/>
      </c>
      <c r="Q548" s="19" t="str">
        <f> IF(ISBLANK(B548), "", COUNTIF(Volunteer_Import!G548, "*Friday*"))</f>
        <v/>
      </c>
      <c r="R548" s="19" t="str">
        <f> IF(ISBLANK(B548), "", COUNTIF(Volunteer_Import!G548, "*Saturday*"))</f>
        <v/>
      </c>
      <c r="S548" s="19" t="str">
        <f> IF(ISBLANK(B548), "", COUNTIF(Volunteer_Import!G548, "*Sunday*"))</f>
        <v/>
      </c>
      <c r="T548" s="1" t="str">
        <f> IF(ISBLANK(B548), "", COUNTIF(Volunteer_Import!H548, "*6am - 8am*"))</f>
        <v/>
      </c>
      <c r="U548" s="19" t="str">
        <f> IF(ISBLANK(B548), "", COUNTIF(Volunteer_Import!H548, "*8am - 12pm*"))</f>
        <v/>
      </c>
      <c r="V548" s="19" t="str">
        <f> IF(ISBLANK(B548), "", COUNTIF(Volunteer_Import!H548, "*12pm - 3pm*"))</f>
        <v/>
      </c>
      <c r="W548" s="19" t="str">
        <f> IF(ISBLANK(B548), "", COUNTIF(Volunteer_Import!H548, "*3pm - 6pm*"))</f>
        <v/>
      </c>
      <c r="X548" s="19" t="str">
        <f> IF(ISBLANK(B548), "", COUNTIF(Volunteer_Import!H548, "*6pm - 9pm*"))</f>
        <v/>
      </c>
      <c r="Y548" s="19" t="str">
        <f> IF(ISBLANK(B548), "", COUNTIF(Volunteer_Import!H548, "*9pm - 11pm*"))</f>
        <v/>
      </c>
    </row>
    <row r="549">
      <c r="A549" s="1" t="str">
        <f t="array" ref="A549">IF(ISBLANK(B549), "", concatenate("V", ROW()))</f>
        <v/>
      </c>
      <c r="B549" s="1" t="str">
        <f>IFERROR(__xludf.DUMMYFUNCTION(" QUERY(Volunteer_Import!A549:H549, ""Select B"")"),"")</f>
        <v/>
      </c>
      <c r="C549" s="1" t="str">
        <f>IFERROR(__xludf.DUMMYFUNCTION(" IF(ISBLANK(B549), """", QUERY(Volunteer_Import!B549:I549, ""Select C""))"),"")</f>
        <v/>
      </c>
      <c r="D549" s="1" t="str">
        <f>IFERROR(__xludf.DUMMYFUNCTION(" IF(ISBLANK(B549), """", QUERY(Volunteer_Import!B549:I549, ""Select D""))"),"")</f>
        <v/>
      </c>
      <c r="E549" s="1" t="str">
        <f>IFERROR(__xludf.DUMMYFUNCTION(" IF(ISBLANK(B549), """", QUERY(Volunteer_Import!B549:I549, ""Select E""))"),"")</f>
        <v/>
      </c>
      <c r="F549" s="9" t="str">
        <f> IF(ISBLANK(B549), "", COUNTIF(Volunteer_Import!F549, "*Central Berkeley Trader Joe’s*"))</f>
        <v/>
      </c>
      <c r="G549" s="1" t="str">
        <f> IF(ISBLANK(B549), "", COUNTIF(Volunteer_Import!F549, "*North Berkeley Safeway*"))</f>
        <v/>
      </c>
      <c r="H549" s="1" t="str">
        <f> IF(ISBLANK(B549), "", COUNTIF(Volunteer_Import!F549, "*North Berkeley Trader Joe’s*"))</f>
        <v/>
      </c>
      <c r="I549" s="9" t="str">
        <f> IF(ISBLANK(B549), "", COUNTIF(Volunteer_Import!F549, "*South Berkeley Berkeley Bowl*"))</f>
        <v/>
      </c>
      <c r="J549" s="1" t="str">
        <f> IF(ISBLANK(B549), "", COUNTIF(Volunteer_Import!F549, "*South Berkeley/Oakland Safeway*"))</f>
        <v/>
      </c>
      <c r="K549" s="1" t="str">
        <f> IF(ISBLANK(B549), "", COUNTIF(Volunteer_Import!F549, "*Southwest Berkeley Berkeley Bowl*"))</f>
        <v/>
      </c>
      <c r="L549" s="1" t="str">
        <f> IF(ISBLANK(B549), "", COUNTIF(Volunteer_Import!F549, "*Other (open to local stores unlisted above)*"))</f>
        <v/>
      </c>
      <c r="M549" s="19" t="str">
        <f> IF(ISBLANK(B549), "", COUNTIF(Volunteer_Import!G549, "*Monday*"))</f>
        <v/>
      </c>
      <c r="N549" s="19" t="str">
        <f> IF(ISBLANK(B549), "", COUNTIF(Volunteer_Import!G549, "*Tuesday*"))</f>
        <v/>
      </c>
      <c r="O549" s="19" t="str">
        <f> IF(ISBLANK(B549), "", COUNTIF(Volunteer_Import!G549, "*Wednesday*"))</f>
        <v/>
      </c>
      <c r="P549" s="19" t="str">
        <f> IF(ISBLANK(B549), "", COUNTIF(Volunteer_Import!G549, "*Thursday*"))</f>
        <v/>
      </c>
      <c r="Q549" s="19" t="str">
        <f> IF(ISBLANK(B549), "", COUNTIF(Volunteer_Import!G549, "*Friday*"))</f>
        <v/>
      </c>
      <c r="R549" s="19" t="str">
        <f> IF(ISBLANK(B549), "", COUNTIF(Volunteer_Import!G549, "*Saturday*"))</f>
        <v/>
      </c>
      <c r="S549" s="19" t="str">
        <f> IF(ISBLANK(B549), "", COUNTIF(Volunteer_Import!G549, "*Sunday*"))</f>
        <v/>
      </c>
      <c r="T549" s="1" t="str">
        <f> IF(ISBLANK(B549), "", COUNTIF(Volunteer_Import!H549, "*6am - 8am*"))</f>
        <v/>
      </c>
      <c r="U549" s="19" t="str">
        <f> IF(ISBLANK(B549), "", COUNTIF(Volunteer_Import!H549, "*8am - 12pm*"))</f>
        <v/>
      </c>
      <c r="V549" s="19" t="str">
        <f> IF(ISBLANK(B549), "", COUNTIF(Volunteer_Import!H549, "*12pm - 3pm*"))</f>
        <v/>
      </c>
      <c r="W549" s="19" t="str">
        <f> IF(ISBLANK(B549), "", COUNTIF(Volunteer_Import!H549, "*3pm - 6pm*"))</f>
        <v/>
      </c>
      <c r="X549" s="19" t="str">
        <f> IF(ISBLANK(B549), "", COUNTIF(Volunteer_Import!H549, "*6pm - 9pm*"))</f>
        <v/>
      </c>
      <c r="Y549" s="19" t="str">
        <f> IF(ISBLANK(B549), "", COUNTIF(Volunteer_Import!H549, "*9pm - 11pm*"))</f>
        <v/>
      </c>
    </row>
    <row r="550">
      <c r="A550" s="1" t="str">
        <f t="array" ref="A550">IF(ISBLANK(B550), "", concatenate("V", ROW()))</f>
        <v/>
      </c>
      <c r="B550" s="1" t="str">
        <f>IFERROR(__xludf.DUMMYFUNCTION(" QUERY(Volunteer_Import!A550:H550, ""Select B"")"),"")</f>
        <v/>
      </c>
      <c r="C550" s="1" t="str">
        <f>IFERROR(__xludf.DUMMYFUNCTION(" IF(ISBLANK(B550), """", QUERY(Volunteer_Import!B550:I550, ""Select C""))"),"")</f>
        <v/>
      </c>
      <c r="D550" s="1" t="str">
        <f>IFERROR(__xludf.DUMMYFUNCTION(" IF(ISBLANK(B550), """", QUERY(Volunteer_Import!B550:I550, ""Select D""))"),"")</f>
        <v/>
      </c>
      <c r="E550" s="1" t="str">
        <f>IFERROR(__xludf.DUMMYFUNCTION(" IF(ISBLANK(B550), """", QUERY(Volunteer_Import!B550:I550, ""Select E""))"),"")</f>
        <v/>
      </c>
      <c r="F550" s="9" t="str">
        <f> IF(ISBLANK(B550), "", COUNTIF(Volunteer_Import!F550, "*Central Berkeley Trader Joe’s*"))</f>
        <v/>
      </c>
      <c r="G550" s="1" t="str">
        <f> IF(ISBLANK(B550), "", COUNTIF(Volunteer_Import!F550, "*North Berkeley Safeway*"))</f>
        <v/>
      </c>
      <c r="H550" s="1" t="str">
        <f> IF(ISBLANK(B550), "", COUNTIF(Volunteer_Import!F550, "*North Berkeley Trader Joe’s*"))</f>
        <v/>
      </c>
      <c r="I550" s="9" t="str">
        <f> IF(ISBLANK(B550), "", COUNTIF(Volunteer_Import!F550, "*South Berkeley Berkeley Bowl*"))</f>
        <v/>
      </c>
      <c r="J550" s="1" t="str">
        <f> IF(ISBLANK(B550), "", COUNTIF(Volunteer_Import!F550, "*South Berkeley/Oakland Safeway*"))</f>
        <v/>
      </c>
      <c r="K550" s="1" t="str">
        <f> IF(ISBLANK(B550), "", COUNTIF(Volunteer_Import!F550, "*Southwest Berkeley Berkeley Bowl*"))</f>
        <v/>
      </c>
      <c r="L550" s="1" t="str">
        <f> IF(ISBLANK(B550), "", COUNTIF(Volunteer_Import!F550, "*Other (open to local stores unlisted above)*"))</f>
        <v/>
      </c>
      <c r="M550" s="19" t="str">
        <f> IF(ISBLANK(B550), "", COUNTIF(Volunteer_Import!G550, "*Monday*"))</f>
        <v/>
      </c>
      <c r="N550" s="19" t="str">
        <f> IF(ISBLANK(B550), "", COUNTIF(Volunteer_Import!G550, "*Tuesday*"))</f>
        <v/>
      </c>
      <c r="O550" s="19" t="str">
        <f> IF(ISBLANK(B550), "", COUNTIF(Volunteer_Import!G550, "*Wednesday*"))</f>
        <v/>
      </c>
      <c r="P550" s="19" t="str">
        <f> IF(ISBLANK(B550), "", COUNTIF(Volunteer_Import!G550, "*Thursday*"))</f>
        <v/>
      </c>
      <c r="Q550" s="19" t="str">
        <f> IF(ISBLANK(B550), "", COUNTIF(Volunteer_Import!G550, "*Friday*"))</f>
        <v/>
      </c>
      <c r="R550" s="19" t="str">
        <f> IF(ISBLANK(B550), "", COUNTIF(Volunteer_Import!G550, "*Saturday*"))</f>
        <v/>
      </c>
      <c r="S550" s="19" t="str">
        <f> IF(ISBLANK(B550), "", COUNTIF(Volunteer_Import!G550, "*Sunday*"))</f>
        <v/>
      </c>
      <c r="T550" s="1" t="str">
        <f> IF(ISBLANK(B550), "", COUNTIF(Volunteer_Import!H550, "*6am - 8am*"))</f>
        <v/>
      </c>
      <c r="U550" s="19" t="str">
        <f> IF(ISBLANK(B550), "", COUNTIF(Volunteer_Import!H550, "*8am - 12pm*"))</f>
        <v/>
      </c>
      <c r="V550" s="19" t="str">
        <f> IF(ISBLANK(B550), "", COUNTIF(Volunteer_Import!H550, "*12pm - 3pm*"))</f>
        <v/>
      </c>
      <c r="W550" s="19" t="str">
        <f> IF(ISBLANK(B550), "", COUNTIF(Volunteer_Import!H550, "*3pm - 6pm*"))</f>
        <v/>
      </c>
      <c r="X550" s="19" t="str">
        <f> IF(ISBLANK(B550), "", COUNTIF(Volunteer_Import!H550, "*6pm - 9pm*"))</f>
        <v/>
      </c>
      <c r="Y550" s="19" t="str">
        <f> IF(ISBLANK(B550), "", COUNTIF(Volunteer_Import!H550, "*9pm - 11pm*"))</f>
        <v/>
      </c>
    </row>
    <row r="551">
      <c r="A551" s="1" t="str">
        <f t="array" ref="A551">IF(ISBLANK(B551), "", concatenate("V", ROW()))</f>
        <v/>
      </c>
      <c r="B551" s="1" t="str">
        <f>IFERROR(__xludf.DUMMYFUNCTION(" QUERY(Volunteer_Import!A551:H551, ""Select B"")"),"")</f>
        <v/>
      </c>
      <c r="C551" s="1" t="str">
        <f>IFERROR(__xludf.DUMMYFUNCTION(" IF(ISBLANK(B551), """", QUERY(Volunteer_Import!B551:I551, ""Select C""))"),"")</f>
        <v/>
      </c>
      <c r="D551" s="1" t="str">
        <f>IFERROR(__xludf.DUMMYFUNCTION(" IF(ISBLANK(B551), """", QUERY(Volunteer_Import!B551:I551, ""Select D""))"),"")</f>
        <v/>
      </c>
      <c r="E551" s="1" t="str">
        <f>IFERROR(__xludf.DUMMYFUNCTION(" IF(ISBLANK(B551), """", QUERY(Volunteer_Import!B551:I551, ""Select E""))"),"")</f>
        <v/>
      </c>
      <c r="F551" s="9" t="str">
        <f> IF(ISBLANK(B551), "", COUNTIF(Volunteer_Import!F551, "*Central Berkeley Trader Joe’s*"))</f>
        <v/>
      </c>
      <c r="G551" s="1" t="str">
        <f> IF(ISBLANK(B551), "", COUNTIF(Volunteer_Import!F551, "*North Berkeley Safeway*"))</f>
        <v/>
      </c>
      <c r="H551" s="1" t="str">
        <f> IF(ISBLANK(B551), "", COUNTIF(Volunteer_Import!F551, "*North Berkeley Trader Joe’s*"))</f>
        <v/>
      </c>
      <c r="I551" s="9" t="str">
        <f> IF(ISBLANK(B551), "", COUNTIF(Volunteer_Import!F551, "*South Berkeley Berkeley Bowl*"))</f>
        <v/>
      </c>
      <c r="J551" s="1" t="str">
        <f> IF(ISBLANK(B551), "", COUNTIF(Volunteer_Import!F551, "*South Berkeley/Oakland Safeway*"))</f>
        <v/>
      </c>
      <c r="K551" s="1" t="str">
        <f> IF(ISBLANK(B551), "", COUNTIF(Volunteer_Import!F551, "*Southwest Berkeley Berkeley Bowl*"))</f>
        <v/>
      </c>
      <c r="L551" s="1" t="str">
        <f> IF(ISBLANK(B551), "", COUNTIF(Volunteer_Import!F551, "*Other (open to local stores unlisted above)*"))</f>
        <v/>
      </c>
      <c r="M551" s="19" t="str">
        <f> IF(ISBLANK(B551), "", COUNTIF(Volunteer_Import!G551, "*Monday*"))</f>
        <v/>
      </c>
      <c r="N551" s="19" t="str">
        <f> IF(ISBLANK(B551), "", COUNTIF(Volunteer_Import!G551, "*Tuesday*"))</f>
        <v/>
      </c>
      <c r="O551" s="19" t="str">
        <f> IF(ISBLANK(B551), "", COUNTIF(Volunteer_Import!G551, "*Wednesday*"))</f>
        <v/>
      </c>
      <c r="P551" s="19" t="str">
        <f> IF(ISBLANK(B551), "", COUNTIF(Volunteer_Import!G551, "*Thursday*"))</f>
        <v/>
      </c>
      <c r="Q551" s="19" t="str">
        <f> IF(ISBLANK(B551), "", COUNTIF(Volunteer_Import!G551, "*Friday*"))</f>
        <v/>
      </c>
      <c r="R551" s="19" t="str">
        <f> IF(ISBLANK(B551), "", COUNTIF(Volunteer_Import!G551, "*Saturday*"))</f>
        <v/>
      </c>
      <c r="S551" s="19" t="str">
        <f> IF(ISBLANK(B551), "", COUNTIF(Volunteer_Import!G551, "*Sunday*"))</f>
        <v/>
      </c>
      <c r="T551" s="1" t="str">
        <f> IF(ISBLANK(B551), "", COUNTIF(Volunteer_Import!H551, "*6am - 8am*"))</f>
        <v/>
      </c>
      <c r="U551" s="19" t="str">
        <f> IF(ISBLANK(B551), "", COUNTIF(Volunteer_Import!H551, "*8am - 12pm*"))</f>
        <v/>
      </c>
      <c r="V551" s="19" t="str">
        <f> IF(ISBLANK(B551), "", COUNTIF(Volunteer_Import!H551, "*12pm - 3pm*"))</f>
        <v/>
      </c>
      <c r="W551" s="19" t="str">
        <f> IF(ISBLANK(B551), "", COUNTIF(Volunteer_Import!H551, "*3pm - 6pm*"))</f>
        <v/>
      </c>
      <c r="X551" s="19" t="str">
        <f> IF(ISBLANK(B551), "", COUNTIF(Volunteer_Import!H551, "*6pm - 9pm*"))</f>
        <v/>
      </c>
      <c r="Y551" s="19" t="str">
        <f> IF(ISBLANK(B551), "", COUNTIF(Volunteer_Import!H551, "*9pm - 11pm*"))</f>
        <v/>
      </c>
    </row>
    <row r="552">
      <c r="A552" s="1" t="str">
        <f t="array" ref="A552">IF(ISBLANK(B552), "", concatenate("V", ROW()))</f>
        <v/>
      </c>
      <c r="B552" s="1" t="str">
        <f>IFERROR(__xludf.DUMMYFUNCTION(" QUERY(Volunteer_Import!A552:H552, ""Select B"")"),"")</f>
        <v/>
      </c>
      <c r="C552" s="1" t="str">
        <f>IFERROR(__xludf.DUMMYFUNCTION(" IF(ISBLANK(B552), """", QUERY(Volunteer_Import!B552:I552, ""Select C""))"),"")</f>
        <v/>
      </c>
      <c r="D552" s="1" t="str">
        <f>IFERROR(__xludf.DUMMYFUNCTION(" IF(ISBLANK(B552), """", QUERY(Volunteer_Import!B552:I552, ""Select D""))"),"")</f>
        <v/>
      </c>
      <c r="E552" s="1" t="str">
        <f>IFERROR(__xludf.DUMMYFUNCTION(" IF(ISBLANK(B552), """", QUERY(Volunteer_Import!B552:I552, ""Select E""))"),"")</f>
        <v/>
      </c>
      <c r="F552" s="9" t="str">
        <f> IF(ISBLANK(B552), "", COUNTIF(Volunteer_Import!F552, "*Central Berkeley Trader Joe’s*"))</f>
        <v/>
      </c>
      <c r="G552" s="1" t="str">
        <f> IF(ISBLANK(B552), "", COUNTIF(Volunteer_Import!F552, "*North Berkeley Safeway*"))</f>
        <v/>
      </c>
      <c r="H552" s="1" t="str">
        <f> IF(ISBLANK(B552), "", COUNTIF(Volunteer_Import!F552, "*North Berkeley Trader Joe’s*"))</f>
        <v/>
      </c>
      <c r="I552" s="9" t="str">
        <f> IF(ISBLANK(B552), "", COUNTIF(Volunteer_Import!F552, "*South Berkeley Berkeley Bowl*"))</f>
        <v/>
      </c>
      <c r="J552" s="1" t="str">
        <f> IF(ISBLANK(B552), "", COUNTIF(Volunteer_Import!F552, "*South Berkeley/Oakland Safeway*"))</f>
        <v/>
      </c>
      <c r="K552" s="1" t="str">
        <f> IF(ISBLANK(B552), "", COUNTIF(Volunteer_Import!F552, "*Southwest Berkeley Berkeley Bowl*"))</f>
        <v/>
      </c>
      <c r="L552" s="1" t="str">
        <f> IF(ISBLANK(B552), "", COUNTIF(Volunteer_Import!F552, "*Other (open to local stores unlisted above)*"))</f>
        <v/>
      </c>
      <c r="M552" s="19" t="str">
        <f> IF(ISBLANK(B552), "", COUNTIF(Volunteer_Import!G552, "*Monday*"))</f>
        <v/>
      </c>
      <c r="N552" s="19" t="str">
        <f> IF(ISBLANK(B552), "", COUNTIF(Volunteer_Import!G552, "*Tuesday*"))</f>
        <v/>
      </c>
      <c r="O552" s="19" t="str">
        <f> IF(ISBLANK(B552), "", COUNTIF(Volunteer_Import!G552, "*Wednesday*"))</f>
        <v/>
      </c>
      <c r="P552" s="19" t="str">
        <f> IF(ISBLANK(B552), "", COUNTIF(Volunteer_Import!G552, "*Thursday*"))</f>
        <v/>
      </c>
      <c r="Q552" s="19" t="str">
        <f> IF(ISBLANK(B552), "", COUNTIF(Volunteer_Import!G552, "*Friday*"))</f>
        <v/>
      </c>
      <c r="R552" s="19" t="str">
        <f> IF(ISBLANK(B552), "", COUNTIF(Volunteer_Import!G552, "*Saturday*"))</f>
        <v/>
      </c>
      <c r="S552" s="19" t="str">
        <f> IF(ISBLANK(B552), "", COUNTIF(Volunteer_Import!G552, "*Sunday*"))</f>
        <v/>
      </c>
      <c r="T552" s="1" t="str">
        <f> IF(ISBLANK(B552), "", COUNTIF(Volunteer_Import!H552, "*6am - 8am*"))</f>
        <v/>
      </c>
      <c r="U552" s="19" t="str">
        <f> IF(ISBLANK(B552), "", COUNTIF(Volunteer_Import!H552, "*8am - 12pm*"))</f>
        <v/>
      </c>
      <c r="V552" s="19" t="str">
        <f> IF(ISBLANK(B552), "", COUNTIF(Volunteer_Import!H552, "*12pm - 3pm*"))</f>
        <v/>
      </c>
      <c r="W552" s="19" t="str">
        <f> IF(ISBLANK(B552), "", COUNTIF(Volunteer_Import!H552, "*3pm - 6pm*"))</f>
        <v/>
      </c>
      <c r="X552" s="19" t="str">
        <f> IF(ISBLANK(B552), "", COUNTIF(Volunteer_Import!H552, "*6pm - 9pm*"))</f>
        <v/>
      </c>
      <c r="Y552" s="19" t="str">
        <f> IF(ISBLANK(B552), "", COUNTIF(Volunteer_Import!H552, "*9pm - 11pm*"))</f>
        <v/>
      </c>
    </row>
    <row r="553">
      <c r="A553" s="1" t="str">
        <f t="array" ref="A553">IF(ISBLANK(B553), "", concatenate("V", ROW()))</f>
        <v/>
      </c>
      <c r="B553" s="1" t="str">
        <f>IFERROR(__xludf.DUMMYFUNCTION(" QUERY(Volunteer_Import!A553:H553, ""Select B"")"),"")</f>
        <v/>
      </c>
      <c r="C553" s="1" t="str">
        <f>IFERROR(__xludf.DUMMYFUNCTION(" IF(ISBLANK(B553), """", QUERY(Volunteer_Import!B553:I553, ""Select C""))"),"")</f>
        <v/>
      </c>
      <c r="D553" s="1" t="str">
        <f>IFERROR(__xludf.DUMMYFUNCTION(" IF(ISBLANK(B553), """", QUERY(Volunteer_Import!B553:I553, ""Select D""))"),"")</f>
        <v/>
      </c>
      <c r="E553" s="1" t="str">
        <f>IFERROR(__xludf.DUMMYFUNCTION(" IF(ISBLANK(B553), """", QUERY(Volunteer_Import!B553:I553, ""Select E""))"),"")</f>
        <v/>
      </c>
      <c r="F553" s="9" t="str">
        <f> IF(ISBLANK(B553), "", COUNTIF(Volunteer_Import!F553, "*Central Berkeley Trader Joe’s*"))</f>
        <v/>
      </c>
      <c r="G553" s="1" t="str">
        <f> IF(ISBLANK(B553), "", COUNTIF(Volunteer_Import!F553, "*North Berkeley Safeway*"))</f>
        <v/>
      </c>
      <c r="H553" s="1" t="str">
        <f> IF(ISBLANK(B553), "", COUNTIF(Volunteer_Import!F553, "*North Berkeley Trader Joe’s*"))</f>
        <v/>
      </c>
      <c r="I553" s="9" t="str">
        <f> IF(ISBLANK(B553), "", COUNTIF(Volunteer_Import!F553, "*South Berkeley Berkeley Bowl*"))</f>
        <v/>
      </c>
      <c r="J553" s="1" t="str">
        <f> IF(ISBLANK(B553), "", COUNTIF(Volunteer_Import!F553, "*South Berkeley/Oakland Safeway*"))</f>
        <v/>
      </c>
      <c r="K553" s="1" t="str">
        <f> IF(ISBLANK(B553), "", COUNTIF(Volunteer_Import!F553, "*Southwest Berkeley Berkeley Bowl*"))</f>
        <v/>
      </c>
      <c r="L553" s="1" t="str">
        <f> IF(ISBLANK(B553), "", COUNTIF(Volunteer_Import!F553, "*Other (open to local stores unlisted above)*"))</f>
        <v/>
      </c>
      <c r="M553" s="19" t="str">
        <f> IF(ISBLANK(B553), "", COUNTIF(Volunteer_Import!G553, "*Monday*"))</f>
        <v/>
      </c>
      <c r="N553" s="19" t="str">
        <f> IF(ISBLANK(B553), "", COUNTIF(Volunteer_Import!G553, "*Tuesday*"))</f>
        <v/>
      </c>
      <c r="O553" s="19" t="str">
        <f> IF(ISBLANK(B553), "", COUNTIF(Volunteer_Import!G553, "*Wednesday*"))</f>
        <v/>
      </c>
      <c r="P553" s="19" t="str">
        <f> IF(ISBLANK(B553), "", COUNTIF(Volunteer_Import!G553, "*Thursday*"))</f>
        <v/>
      </c>
      <c r="Q553" s="19" t="str">
        <f> IF(ISBLANK(B553), "", COUNTIF(Volunteer_Import!G553, "*Friday*"))</f>
        <v/>
      </c>
      <c r="R553" s="19" t="str">
        <f> IF(ISBLANK(B553), "", COUNTIF(Volunteer_Import!G553, "*Saturday*"))</f>
        <v/>
      </c>
      <c r="S553" s="19" t="str">
        <f> IF(ISBLANK(B553), "", COUNTIF(Volunteer_Import!G553, "*Sunday*"))</f>
        <v/>
      </c>
      <c r="T553" s="1" t="str">
        <f> IF(ISBLANK(B553), "", COUNTIF(Volunteer_Import!H553, "*6am - 8am*"))</f>
        <v/>
      </c>
      <c r="U553" s="19" t="str">
        <f> IF(ISBLANK(B553), "", COUNTIF(Volunteer_Import!H553, "*8am - 12pm*"))</f>
        <v/>
      </c>
      <c r="V553" s="19" t="str">
        <f> IF(ISBLANK(B553), "", COUNTIF(Volunteer_Import!H553, "*12pm - 3pm*"))</f>
        <v/>
      </c>
      <c r="W553" s="19" t="str">
        <f> IF(ISBLANK(B553), "", COUNTIF(Volunteer_Import!H553, "*3pm - 6pm*"))</f>
        <v/>
      </c>
      <c r="X553" s="19" t="str">
        <f> IF(ISBLANK(B553), "", COUNTIF(Volunteer_Import!H553, "*6pm - 9pm*"))</f>
        <v/>
      </c>
      <c r="Y553" s="19" t="str">
        <f> IF(ISBLANK(B553), "", COUNTIF(Volunteer_Import!H553, "*9pm - 11pm*"))</f>
        <v/>
      </c>
    </row>
    <row r="554">
      <c r="A554" s="1" t="str">
        <f t="array" ref="A554">IF(ISBLANK(B554), "", concatenate("V", ROW()))</f>
        <v/>
      </c>
      <c r="B554" s="1" t="str">
        <f>IFERROR(__xludf.DUMMYFUNCTION(" QUERY(Volunteer_Import!A554:H554, ""Select B"")"),"")</f>
        <v/>
      </c>
      <c r="C554" s="1" t="str">
        <f>IFERROR(__xludf.DUMMYFUNCTION(" IF(ISBLANK(B554), """", QUERY(Volunteer_Import!B554:I554, ""Select C""))"),"")</f>
        <v/>
      </c>
      <c r="D554" s="1" t="str">
        <f>IFERROR(__xludf.DUMMYFUNCTION(" IF(ISBLANK(B554), """", QUERY(Volunteer_Import!B554:I554, ""Select D""))"),"")</f>
        <v/>
      </c>
      <c r="E554" s="1" t="str">
        <f>IFERROR(__xludf.DUMMYFUNCTION(" IF(ISBLANK(B554), """", QUERY(Volunteer_Import!B554:I554, ""Select E""))"),"")</f>
        <v/>
      </c>
      <c r="F554" s="9" t="str">
        <f> IF(ISBLANK(B554), "", COUNTIF(Volunteer_Import!F554, "*Central Berkeley Trader Joe’s*"))</f>
        <v/>
      </c>
      <c r="G554" s="1" t="str">
        <f> IF(ISBLANK(B554), "", COUNTIF(Volunteer_Import!F554, "*North Berkeley Safeway*"))</f>
        <v/>
      </c>
      <c r="H554" s="1" t="str">
        <f> IF(ISBLANK(B554), "", COUNTIF(Volunteer_Import!F554, "*North Berkeley Trader Joe’s*"))</f>
        <v/>
      </c>
      <c r="I554" s="9" t="str">
        <f> IF(ISBLANK(B554), "", COUNTIF(Volunteer_Import!F554, "*South Berkeley Berkeley Bowl*"))</f>
        <v/>
      </c>
      <c r="J554" s="1" t="str">
        <f> IF(ISBLANK(B554), "", COUNTIF(Volunteer_Import!F554, "*South Berkeley/Oakland Safeway*"))</f>
        <v/>
      </c>
      <c r="K554" s="1" t="str">
        <f> IF(ISBLANK(B554), "", COUNTIF(Volunteer_Import!F554, "*Southwest Berkeley Berkeley Bowl*"))</f>
        <v/>
      </c>
      <c r="L554" s="1" t="str">
        <f> IF(ISBLANK(B554), "", COUNTIF(Volunteer_Import!F554, "*Other (open to local stores unlisted above)*"))</f>
        <v/>
      </c>
      <c r="M554" s="19" t="str">
        <f> IF(ISBLANK(B554), "", COUNTIF(Volunteer_Import!G554, "*Monday*"))</f>
        <v/>
      </c>
      <c r="N554" s="19" t="str">
        <f> IF(ISBLANK(B554), "", COUNTIF(Volunteer_Import!G554, "*Tuesday*"))</f>
        <v/>
      </c>
      <c r="O554" s="19" t="str">
        <f> IF(ISBLANK(B554), "", COUNTIF(Volunteer_Import!G554, "*Wednesday*"))</f>
        <v/>
      </c>
      <c r="P554" s="19" t="str">
        <f> IF(ISBLANK(B554), "", COUNTIF(Volunteer_Import!G554, "*Thursday*"))</f>
        <v/>
      </c>
      <c r="Q554" s="19" t="str">
        <f> IF(ISBLANK(B554), "", COUNTIF(Volunteer_Import!G554, "*Friday*"))</f>
        <v/>
      </c>
      <c r="R554" s="19" t="str">
        <f> IF(ISBLANK(B554), "", COUNTIF(Volunteer_Import!G554, "*Saturday*"))</f>
        <v/>
      </c>
      <c r="S554" s="19" t="str">
        <f> IF(ISBLANK(B554), "", COUNTIF(Volunteer_Import!G554, "*Sunday*"))</f>
        <v/>
      </c>
      <c r="T554" s="1" t="str">
        <f> IF(ISBLANK(B554), "", COUNTIF(Volunteer_Import!H554, "*6am - 8am*"))</f>
        <v/>
      </c>
      <c r="U554" s="19" t="str">
        <f> IF(ISBLANK(B554), "", COUNTIF(Volunteer_Import!H554, "*8am - 12pm*"))</f>
        <v/>
      </c>
      <c r="V554" s="19" t="str">
        <f> IF(ISBLANK(B554), "", COUNTIF(Volunteer_Import!H554, "*12pm - 3pm*"))</f>
        <v/>
      </c>
      <c r="W554" s="19" t="str">
        <f> IF(ISBLANK(B554), "", COUNTIF(Volunteer_Import!H554, "*3pm - 6pm*"))</f>
        <v/>
      </c>
      <c r="X554" s="19" t="str">
        <f> IF(ISBLANK(B554), "", COUNTIF(Volunteer_Import!H554, "*6pm - 9pm*"))</f>
        <v/>
      </c>
      <c r="Y554" s="19" t="str">
        <f> IF(ISBLANK(B554), "", COUNTIF(Volunteer_Import!H554, "*9pm - 11pm*"))</f>
        <v/>
      </c>
    </row>
    <row r="555">
      <c r="A555" s="1" t="str">
        <f t="array" ref="A555">IF(ISBLANK(B555), "", concatenate("V", ROW()))</f>
        <v/>
      </c>
      <c r="B555" s="1" t="str">
        <f>IFERROR(__xludf.DUMMYFUNCTION(" QUERY(Volunteer_Import!A555:H555, ""Select B"")"),"")</f>
        <v/>
      </c>
      <c r="C555" s="1" t="str">
        <f>IFERROR(__xludf.DUMMYFUNCTION(" IF(ISBLANK(B555), """", QUERY(Volunteer_Import!B555:I555, ""Select C""))"),"")</f>
        <v/>
      </c>
      <c r="D555" s="1" t="str">
        <f>IFERROR(__xludf.DUMMYFUNCTION(" IF(ISBLANK(B555), """", QUERY(Volunteer_Import!B555:I555, ""Select D""))"),"")</f>
        <v/>
      </c>
      <c r="E555" s="1" t="str">
        <f>IFERROR(__xludf.DUMMYFUNCTION(" IF(ISBLANK(B555), """", QUERY(Volunteer_Import!B555:I555, ""Select E""))"),"")</f>
        <v/>
      </c>
      <c r="F555" s="9" t="str">
        <f> IF(ISBLANK(B555), "", COUNTIF(Volunteer_Import!F555, "*Central Berkeley Trader Joe’s*"))</f>
        <v/>
      </c>
      <c r="G555" s="1" t="str">
        <f> IF(ISBLANK(B555), "", COUNTIF(Volunteer_Import!F555, "*North Berkeley Safeway*"))</f>
        <v/>
      </c>
      <c r="H555" s="1" t="str">
        <f> IF(ISBLANK(B555), "", COUNTIF(Volunteer_Import!F555, "*North Berkeley Trader Joe’s*"))</f>
        <v/>
      </c>
      <c r="I555" s="9" t="str">
        <f> IF(ISBLANK(B555), "", COUNTIF(Volunteer_Import!F555, "*South Berkeley Berkeley Bowl*"))</f>
        <v/>
      </c>
      <c r="J555" s="1" t="str">
        <f> IF(ISBLANK(B555), "", COUNTIF(Volunteer_Import!F555, "*South Berkeley/Oakland Safeway*"))</f>
        <v/>
      </c>
      <c r="K555" s="1" t="str">
        <f> IF(ISBLANK(B555), "", COUNTIF(Volunteer_Import!F555, "*Southwest Berkeley Berkeley Bowl*"))</f>
        <v/>
      </c>
      <c r="L555" s="1" t="str">
        <f> IF(ISBLANK(B555), "", COUNTIF(Volunteer_Import!F555, "*Other (open to local stores unlisted above)*"))</f>
        <v/>
      </c>
      <c r="M555" s="19" t="str">
        <f> IF(ISBLANK(B555), "", COUNTIF(Volunteer_Import!G555, "*Monday*"))</f>
        <v/>
      </c>
      <c r="N555" s="19" t="str">
        <f> IF(ISBLANK(B555), "", COUNTIF(Volunteer_Import!G555, "*Tuesday*"))</f>
        <v/>
      </c>
      <c r="O555" s="19" t="str">
        <f> IF(ISBLANK(B555), "", COUNTIF(Volunteer_Import!G555, "*Wednesday*"))</f>
        <v/>
      </c>
      <c r="P555" s="19" t="str">
        <f> IF(ISBLANK(B555), "", COUNTIF(Volunteer_Import!G555, "*Thursday*"))</f>
        <v/>
      </c>
      <c r="Q555" s="19" t="str">
        <f> IF(ISBLANK(B555), "", COUNTIF(Volunteer_Import!G555, "*Friday*"))</f>
        <v/>
      </c>
      <c r="R555" s="19" t="str">
        <f> IF(ISBLANK(B555), "", COUNTIF(Volunteer_Import!G555, "*Saturday*"))</f>
        <v/>
      </c>
      <c r="S555" s="19" t="str">
        <f> IF(ISBLANK(B555), "", COUNTIF(Volunteer_Import!G555, "*Sunday*"))</f>
        <v/>
      </c>
      <c r="T555" s="1" t="str">
        <f> IF(ISBLANK(B555), "", COUNTIF(Volunteer_Import!H555, "*6am - 8am*"))</f>
        <v/>
      </c>
      <c r="U555" s="19" t="str">
        <f> IF(ISBLANK(B555), "", COUNTIF(Volunteer_Import!H555, "*8am - 12pm*"))</f>
        <v/>
      </c>
      <c r="V555" s="19" t="str">
        <f> IF(ISBLANK(B555), "", COUNTIF(Volunteer_Import!H555, "*12pm - 3pm*"))</f>
        <v/>
      </c>
      <c r="W555" s="19" t="str">
        <f> IF(ISBLANK(B555), "", COUNTIF(Volunteer_Import!H555, "*3pm - 6pm*"))</f>
        <v/>
      </c>
      <c r="X555" s="19" t="str">
        <f> IF(ISBLANK(B555), "", COUNTIF(Volunteer_Import!H555, "*6pm - 9pm*"))</f>
        <v/>
      </c>
      <c r="Y555" s="19" t="str">
        <f> IF(ISBLANK(B555), "", COUNTIF(Volunteer_Import!H555, "*9pm - 11pm*"))</f>
        <v/>
      </c>
    </row>
    <row r="556">
      <c r="A556" s="1" t="str">
        <f t="array" ref="A556">IF(ISBLANK(B556), "", concatenate("V", ROW()))</f>
        <v/>
      </c>
      <c r="B556" s="1" t="str">
        <f>IFERROR(__xludf.DUMMYFUNCTION(" QUERY(Volunteer_Import!A556:H556, ""Select B"")"),"")</f>
        <v/>
      </c>
      <c r="C556" s="1" t="str">
        <f>IFERROR(__xludf.DUMMYFUNCTION(" IF(ISBLANK(B556), """", QUERY(Volunteer_Import!B556:I556, ""Select C""))"),"")</f>
        <v/>
      </c>
      <c r="D556" s="1" t="str">
        <f>IFERROR(__xludf.DUMMYFUNCTION(" IF(ISBLANK(B556), """", QUERY(Volunteer_Import!B556:I556, ""Select D""))"),"")</f>
        <v/>
      </c>
      <c r="E556" s="1" t="str">
        <f>IFERROR(__xludf.DUMMYFUNCTION(" IF(ISBLANK(B556), """", QUERY(Volunteer_Import!B556:I556, ""Select E""))"),"")</f>
        <v/>
      </c>
      <c r="F556" s="9" t="str">
        <f> IF(ISBLANK(B556), "", COUNTIF(Volunteer_Import!F556, "*Central Berkeley Trader Joe’s*"))</f>
        <v/>
      </c>
      <c r="G556" s="1" t="str">
        <f> IF(ISBLANK(B556), "", COUNTIF(Volunteer_Import!F556, "*North Berkeley Safeway*"))</f>
        <v/>
      </c>
      <c r="H556" s="1" t="str">
        <f> IF(ISBLANK(B556), "", COUNTIF(Volunteer_Import!F556, "*North Berkeley Trader Joe’s*"))</f>
        <v/>
      </c>
      <c r="I556" s="9" t="str">
        <f> IF(ISBLANK(B556), "", COUNTIF(Volunteer_Import!F556, "*South Berkeley Berkeley Bowl*"))</f>
        <v/>
      </c>
      <c r="J556" s="1" t="str">
        <f> IF(ISBLANK(B556), "", COUNTIF(Volunteer_Import!F556, "*South Berkeley/Oakland Safeway*"))</f>
        <v/>
      </c>
      <c r="K556" s="1" t="str">
        <f> IF(ISBLANK(B556), "", COUNTIF(Volunteer_Import!F556, "*Southwest Berkeley Berkeley Bowl*"))</f>
        <v/>
      </c>
      <c r="L556" s="1" t="str">
        <f> IF(ISBLANK(B556), "", COUNTIF(Volunteer_Import!F556, "*Other (open to local stores unlisted above)*"))</f>
        <v/>
      </c>
      <c r="M556" s="19" t="str">
        <f> IF(ISBLANK(B556), "", COUNTIF(Volunteer_Import!G556, "*Monday*"))</f>
        <v/>
      </c>
      <c r="N556" s="19" t="str">
        <f> IF(ISBLANK(B556), "", COUNTIF(Volunteer_Import!G556, "*Tuesday*"))</f>
        <v/>
      </c>
      <c r="O556" s="19" t="str">
        <f> IF(ISBLANK(B556), "", COUNTIF(Volunteer_Import!G556, "*Wednesday*"))</f>
        <v/>
      </c>
      <c r="P556" s="19" t="str">
        <f> IF(ISBLANK(B556), "", COUNTIF(Volunteer_Import!G556, "*Thursday*"))</f>
        <v/>
      </c>
      <c r="Q556" s="19" t="str">
        <f> IF(ISBLANK(B556), "", COUNTIF(Volunteer_Import!G556, "*Friday*"))</f>
        <v/>
      </c>
      <c r="R556" s="19" t="str">
        <f> IF(ISBLANK(B556), "", COUNTIF(Volunteer_Import!G556, "*Saturday*"))</f>
        <v/>
      </c>
      <c r="S556" s="19" t="str">
        <f> IF(ISBLANK(B556), "", COUNTIF(Volunteer_Import!G556, "*Sunday*"))</f>
        <v/>
      </c>
      <c r="T556" s="1" t="str">
        <f> IF(ISBLANK(B556), "", COUNTIF(Volunteer_Import!H556, "*6am - 8am*"))</f>
        <v/>
      </c>
      <c r="U556" s="19" t="str">
        <f> IF(ISBLANK(B556), "", COUNTIF(Volunteer_Import!H556, "*8am - 12pm*"))</f>
        <v/>
      </c>
      <c r="V556" s="19" t="str">
        <f> IF(ISBLANK(B556), "", COUNTIF(Volunteer_Import!H556, "*12pm - 3pm*"))</f>
        <v/>
      </c>
      <c r="W556" s="19" t="str">
        <f> IF(ISBLANK(B556), "", COUNTIF(Volunteer_Import!H556, "*3pm - 6pm*"))</f>
        <v/>
      </c>
      <c r="X556" s="19" t="str">
        <f> IF(ISBLANK(B556), "", COUNTIF(Volunteer_Import!H556, "*6pm - 9pm*"))</f>
        <v/>
      </c>
      <c r="Y556" s="19" t="str">
        <f> IF(ISBLANK(B556), "", COUNTIF(Volunteer_Import!H556, "*9pm - 11pm*"))</f>
        <v/>
      </c>
    </row>
    <row r="557">
      <c r="A557" s="1" t="str">
        <f t="array" ref="A557">IF(ISBLANK(B557), "", concatenate("V", ROW()))</f>
        <v/>
      </c>
      <c r="B557" s="1" t="str">
        <f>IFERROR(__xludf.DUMMYFUNCTION(" QUERY(Volunteer_Import!A557:H557, ""Select B"")"),"")</f>
        <v/>
      </c>
      <c r="C557" s="1" t="str">
        <f>IFERROR(__xludf.DUMMYFUNCTION(" IF(ISBLANK(B557), """", QUERY(Volunteer_Import!B557:I557, ""Select C""))"),"")</f>
        <v/>
      </c>
      <c r="D557" s="1" t="str">
        <f>IFERROR(__xludf.DUMMYFUNCTION(" IF(ISBLANK(B557), """", QUERY(Volunteer_Import!B557:I557, ""Select D""))"),"")</f>
        <v/>
      </c>
      <c r="E557" s="1" t="str">
        <f>IFERROR(__xludf.DUMMYFUNCTION(" IF(ISBLANK(B557), """", QUERY(Volunteer_Import!B557:I557, ""Select E""))"),"")</f>
        <v/>
      </c>
      <c r="F557" s="9" t="str">
        <f> IF(ISBLANK(B557), "", COUNTIF(Volunteer_Import!F557, "*Central Berkeley Trader Joe’s*"))</f>
        <v/>
      </c>
      <c r="G557" s="1" t="str">
        <f> IF(ISBLANK(B557), "", COUNTIF(Volunteer_Import!F557, "*North Berkeley Safeway*"))</f>
        <v/>
      </c>
      <c r="H557" s="1" t="str">
        <f> IF(ISBLANK(B557), "", COUNTIF(Volunteer_Import!F557, "*North Berkeley Trader Joe’s*"))</f>
        <v/>
      </c>
      <c r="I557" s="9" t="str">
        <f> IF(ISBLANK(B557), "", COUNTIF(Volunteer_Import!F557, "*South Berkeley Berkeley Bowl*"))</f>
        <v/>
      </c>
      <c r="J557" s="1" t="str">
        <f> IF(ISBLANK(B557), "", COUNTIF(Volunteer_Import!F557, "*South Berkeley/Oakland Safeway*"))</f>
        <v/>
      </c>
      <c r="K557" s="1" t="str">
        <f> IF(ISBLANK(B557), "", COUNTIF(Volunteer_Import!F557, "*Southwest Berkeley Berkeley Bowl*"))</f>
        <v/>
      </c>
      <c r="L557" s="1" t="str">
        <f> IF(ISBLANK(B557), "", COUNTIF(Volunteer_Import!F557, "*Other (open to local stores unlisted above)*"))</f>
        <v/>
      </c>
      <c r="M557" s="19" t="str">
        <f> IF(ISBLANK(B557), "", COUNTIF(Volunteer_Import!G557, "*Monday*"))</f>
        <v/>
      </c>
      <c r="N557" s="19" t="str">
        <f> IF(ISBLANK(B557), "", COUNTIF(Volunteer_Import!G557, "*Tuesday*"))</f>
        <v/>
      </c>
      <c r="O557" s="19" t="str">
        <f> IF(ISBLANK(B557), "", COUNTIF(Volunteer_Import!G557, "*Wednesday*"))</f>
        <v/>
      </c>
      <c r="P557" s="19" t="str">
        <f> IF(ISBLANK(B557), "", COUNTIF(Volunteer_Import!G557, "*Thursday*"))</f>
        <v/>
      </c>
      <c r="Q557" s="19" t="str">
        <f> IF(ISBLANK(B557), "", COUNTIF(Volunteer_Import!G557, "*Friday*"))</f>
        <v/>
      </c>
      <c r="R557" s="19" t="str">
        <f> IF(ISBLANK(B557), "", COUNTIF(Volunteer_Import!G557, "*Saturday*"))</f>
        <v/>
      </c>
      <c r="S557" s="19" t="str">
        <f> IF(ISBLANK(B557), "", COUNTIF(Volunteer_Import!G557, "*Sunday*"))</f>
        <v/>
      </c>
      <c r="T557" s="1" t="str">
        <f> IF(ISBLANK(B557), "", COUNTIF(Volunteer_Import!H557, "*6am - 8am*"))</f>
        <v/>
      </c>
      <c r="U557" s="19" t="str">
        <f> IF(ISBLANK(B557), "", COUNTIF(Volunteer_Import!H557, "*8am - 12pm*"))</f>
        <v/>
      </c>
      <c r="V557" s="19" t="str">
        <f> IF(ISBLANK(B557), "", COUNTIF(Volunteer_Import!H557, "*12pm - 3pm*"))</f>
        <v/>
      </c>
      <c r="W557" s="19" t="str">
        <f> IF(ISBLANK(B557), "", COUNTIF(Volunteer_Import!H557, "*3pm - 6pm*"))</f>
        <v/>
      </c>
      <c r="X557" s="19" t="str">
        <f> IF(ISBLANK(B557), "", COUNTIF(Volunteer_Import!H557, "*6pm - 9pm*"))</f>
        <v/>
      </c>
      <c r="Y557" s="19" t="str">
        <f> IF(ISBLANK(B557), "", COUNTIF(Volunteer_Import!H557, "*9pm - 11pm*"))</f>
        <v/>
      </c>
    </row>
    <row r="558">
      <c r="A558" s="1" t="str">
        <f t="array" ref="A558">IF(ISBLANK(B558), "", concatenate("V", ROW()))</f>
        <v/>
      </c>
      <c r="B558" s="1" t="str">
        <f>IFERROR(__xludf.DUMMYFUNCTION(" QUERY(Volunteer_Import!A558:H558, ""Select B"")"),"")</f>
        <v/>
      </c>
      <c r="C558" s="1" t="str">
        <f>IFERROR(__xludf.DUMMYFUNCTION(" IF(ISBLANK(B558), """", QUERY(Volunteer_Import!B558:I558, ""Select C""))"),"")</f>
        <v/>
      </c>
      <c r="D558" s="1" t="str">
        <f>IFERROR(__xludf.DUMMYFUNCTION(" IF(ISBLANK(B558), """", QUERY(Volunteer_Import!B558:I558, ""Select D""))"),"")</f>
        <v/>
      </c>
      <c r="E558" s="1" t="str">
        <f>IFERROR(__xludf.DUMMYFUNCTION(" IF(ISBLANK(B558), """", QUERY(Volunteer_Import!B558:I558, ""Select E""))"),"")</f>
        <v/>
      </c>
      <c r="F558" s="9" t="str">
        <f> IF(ISBLANK(B558), "", COUNTIF(Volunteer_Import!F558, "*Central Berkeley Trader Joe’s*"))</f>
        <v/>
      </c>
      <c r="G558" s="1" t="str">
        <f> IF(ISBLANK(B558), "", COUNTIF(Volunteer_Import!F558, "*North Berkeley Safeway*"))</f>
        <v/>
      </c>
      <c r="H558" s="1" t="str">
        <f> IF(ISBLANK(B558), "", COUNTIF(Volunteer_Import!F558, "*North Berkeley Trader Joe’s*"))</f>
        <v/>
      </c>
      <c r="I558" s="9" t="str">
        <f> IF(ISBLANK(B558), "", COUNTIF(Volunteer_Import!F558, "*South Berkeley Berkeley Bowl*"))</f>
        <v/>
      </c>
      <c r="J558" s="1" t="str">
        <f> IF(ISBLANK(B558), "", COUNTIF(Volunteer_Import!F558, "*South Berkeley/Oakland Safeway*"))</f>
        <v/>
      </c>
      <c r="K558" s="1" t="str">
        <f> IF(ISBLANK(B558), "", COUNTIF(Volunteer_Import!F558, "*Southwest Berkeley Berkeley Bowl*"))</f>
        <v/>
      </c>
      <c r="L558" s="1" t="str">
        <f> IF(ISBLANK(B558), "", COUNTIF(Volunteer_Import!F558, "*Other (open to local stores unlisted above)*"))</f>
        <v/>
      </c>
      <c r="M558" s="19" t="str">
        <f> IF(ISBLANK(B558), "", COUNTIF(Volunteer_Import!G558, "*Monday*"))</f>
        <v/>
      </c>
      <c r="N558" s="19" t="str">
        <f> IF(ISBLANK(B558), "", COUNTIF(Volunteer_Import!G558, "*Tuesday*"))</f>
        <v/>
      </c>
      <c r="O558" s="19" t="str">
        <f> IF(ISBLANK(B558), "", COUNTIF(Volunteer_Import!G558, "*Wednesday*"))</f>
        <v/>
      </c>
      <c r="P558" s="19" t="str">
        <f> IF(ISBLANK(B558), "", COUNTIF(Volunteer_Import!G558, "*Thursday*"))</f>
        <v/>
      </c>
      <c r="Q558" s="19" t="str">
        <f> IF(ISBLANK(B558), "", COUNTIF(Volunteer_Import!G558, "*Friday*"))</f>
        <v/>
      </c>
      <c r="R558" s="19" t="str">
        <f> IF(ISBLANK(B558), "", COUNTIF(Volunteer_Import!G558, "*Saturday*"))</f>
        <v/>
      </c>
      <c r="S558" s="19" t="str">
        <f> IF(ISBLANK(B558), "", COUNTIF(Volunteer_Import!G558, "*Sunday*"))</f>
        <v/>
      </c>
      <c r="T558" s="1" t="str">
        <f> IF(ISBLANK(B558), "", COUNTIF(Volunteer_Import!H558, "*6am - 8am*"))</f>
        <v/>
      </c>
      <c r="U558" s="19" t="str">
        <f> IF(ISBLANK(B558), "", COUNTIF(Volunteer_Import!H558, "*8am - 12pm*"))</f>
        <v/>
      </c>
      <c r="V558" s="19" t="str">
        <f> IF(ISBLANK(B558), "", COUNTIF(Volunteer_Import!H558, "*12pm - 3pm*"))</f>
        <v/>
      </c>
      <c r="W558" s="19" t="str">
        <f> IF(ISBLANK(B558), "", COUNTIF(Volunteer_Import!H558, "*3pm - 6pm*"))</f>
        <v/>
      </c>
      <c r="X558" s="19" t="str">
        <f> IF(ISBLANK(B558), "", COUNTIF(Volunteer_Import!H558, "*6pm - 9pm*"))</f>
        <v/>
      </c>
      <c r="Y558" s="19" t="str">
        <f> IF(ISBLANK(B558), "", COUNTIF(Volunteer_Import!H558, "*9pm - 11pm*"))</f>
        <v/>
      </c>
    </row>
    <row r="559">
      <c r="A559" s="1" t="str">
        <f t="array" ref="A559">IF(ISBLANK(B559), "", concatenate("V", ROW()))</f>
        <v/>
      </c>
      <c r="B559" s="1" t="str">
        <f>IFERROR(__xludf.DUMMYFUNCTION(" QUERY(Volunteer_Import!A559:H559, ""Select B"")"),"")</f>
        <v/>
      </c>
      <c r="C559" s="1" t="str">
        <f>IFERROR(__xludf.DUMMYFUNCTION(" IF(ISBLANK(B559), """", QUERY(Volunteer_Import!B559:I559, ""Select C""))"),"")</f>
        <v/>
      </c>
      <c r="D559" s="1" t="str">
        <f>IFERROR(__xludf.DUMMYFUNCTION(" IF(ISBLANK(B559), """", QUERY(Volunteer_Import!B559:I559, ""Select D""))"),"")</f>
        <v/>
      </c>
      <c r="E559" s="1" t="str">
        <f>IFERROR(__xludf.DUMMYFUNCTION(" IF(ISBLANK(B559), """", QUERY(Volunteer_Import!B559:I559, ""Select E""))"),"")</f>
        <v/>
      </c>
      <c r="F559" s="9" t="str">
        <f> IF(ISBLANK(B559), "", COUNTIF(Volunteer_Import!F559, "*Central Berkeley Trader Joe’s*"))</f>
        <v/>
      </c>
      <c r="G559" s="1" t="str">
        <f> IF(ISBLANK(B559), "", COUNTIF(Volunteer_Import!F559, "*North Berkeley Safeway*"))</f>
        <v/>
      </c>
      <c r="H559" s="1" t="str">
        <f> IF(ISBLANK(B559), "", COUNTIF(Volunteer_Import!F559, "*North Berkeley Trader Joe’s*"))</f>
        <v/>
      </c>
      <c r="I559" s="9" t="str">
        <f> IF(ISBLANK(B559), "", COUNTIF(Volunteer_Import!F559, "*South Berkeley Berkeley Bowl*"))</f>
        <v/>
      </c>
      <c r="J559" s="1" t="str">
        <f> IF(ISBLANK(B559), "", COUNTIF(Volunteer_Import!F559, "*South Berkeley/Oakland Safeway*"))</f>
        <v/>
      </c>
      <c r="K559" s="1" t="str">
        <f> IF(ISBLANK(B559), "", COUNTIF(Volunteer_Import!F559, "*Southwest Berkeley Berkeley Bowl*"))</f>
        <v/>
      </c>
      <c r="L559" s="1" t="str">
        <f> IF(ISBLANK(B559), "", COUNTIF(Volunteer_Import!F559, "*Other (open to local stores unlisted above)*"))</f>
        <v/>
      </c>
      <c r="M559" s="19" t="str">
        <f> IF(ISBLANK(B559), "", COUNTIF(Volunteer_Import!G559, "*Monday*"))</f>
        <v/>
      </c>
      <c r="N559" s="19" t="str">
        <f> IF(ISBLANK(B559), "", COUNTIF(Volunteer_Import!G559, "*Tuesday*"))</f>
        <v/>
      </c>
      <c r="O559" s="19" t="str">
        <f> IF(ISBLANK(B559), "", COUNTIF(Volunteer_Import!G559, "*Wednesday*"))</f>
        <v/>
      </c>
      <c r="P559" s="19" t="str">
        <f> IF(ISBLANK(B559), "", COUNTIF(Volunteer_Import!G559, "*Thursday*"))</f>
        <v/>
      </c>
      <c r="Q559" s="19" t="str">
        <f> IF(ISBLANK(B559), "", COUNTIF(Volunteer_Import!G559, "*Friday*"))</f>
        <v/>
      </c>
      <c r="R559" s="19" t="str">
        <f> IF(ISBLANK(B559), "", COUNTIF(Volunteer_Import!G559, "*Saturday*"))</f>
        <v/>
      </c>
      <c r="S559" s="19" t="str">
        <f> IF(ISBLANK(B559), "", COUNTIF(Volunteer_Import!G559, "*Sunday*"))</f>
        <v/>
      </c>
      <c r="T559" s="1" t="str">
        <f> IF(ISBLANK(B559), "", COUNTIF(Volunteer_Import!H559, "*6am - 8am*"))</f>
        <v/>
      </c>
      <c r="U559" s="19" t="str">
        <f> IF(ISBLANK(B559), "", COUNTIF(Volunteer_Import!H559, "*8am - 12pm*"))</f>
        <v/>
      </c>
      <c r="V559" s="19" t="str">
        <f> IF(ISBLANK(B559), "", COUNTIF(Volunteer_Import!H559, "*12pm - 3pm*"))</f>
        <v/>
      </c>
      <c r="W559" s="19" t="str">
        <f> IF(ISBLANK(B559), "", COUNTIF(Volunteer_Import!H559, "*3pm - 6pm*"))</f>
        <v/>
      </c>
      <c r="X559" s="19" t="str">
        <f> IF(ISBLANK(B559), "", COUNTIF(Volunteer_Import!H559, "*6pm - 9pm*"))</f>
        <v/>
      </c>
      <c r="Y559" s="19" t="str">
        <f> IF(ISBLANK(B559), "", COUNTIF(Volunteer_Import!H559, "*9pm - 11pm*"))</f>
        <v/>
      </c>
    </row>
    <row r="560">
      <c r="A560" s="1" t="str">
        <f t="array" ref="A560">IF(ISBLANK(B560), "", concatenate("V", ROW()))</f>
        <v/>
      </c>
      <c r="B560" s="1" t="str">
        <f>IFERROR(__xludf.DUMMYFUNCTION(" QUERY(Volunteer_Import!A560:H560, ""Select B"")"),"")</f>
        <v/>
      </c>
      <c r="C560" s="1" t="str">
        <f>IFERROR(__xludf.DUMMYFUNCTION(" IF(ISBLANK(B560), """", QUERY(Volunteer_Import!B560:I560, ""Select C""))"),"")</f>
        <v/>
      </c>
      <c r="D560" s="1" t="str">
        <f>IFERROR(__xludf.DUMMYFUNCTION(" IF(ISBLANK(B560), """", QUERY(Volunteer_Import!B560:I560, ""Select D""))"),"")</f>
        <v/>
      </c>
      <c r="E560" s="1" t="str">
        <f>IFERROR(__xludf.DUMMYFUNCTION(" IF(ISBLANK(B560), """", QUERY(Volunteer_Import!B560:I560, ""Select E""))"),"")</f>
        <v/>
      </c>
      <c r="F560" s="9" t="str">
        <f> IF(ISBLANK(B560), "", COUNTIF(Volunteer_Import!F560, "*Central Berkeley Trader Joe’s*"))</f>
        <v/>
      </c>
      <c r="G560" s="1" t="str">
        <f> IF(ISBLANK(B560), "", COUNTIF(Volunteer_Import!F560, "*North Berkeley Safeway*"))</f>
        <v/>
      </c>
      <c r="H560" s="1" t="str">
        <f> IF(ISBLANK(B560), "", COUNTIF(Volunteer_Import!F560, "*North Berkeley Trader Joe’s*"))</f>
        <v/>
      </c>
      <c r="I560" s="9" t="str">
        <f> IF(ISBLANK(B560), "", COUNTIF(Volunteer_Import!F560, "*South Berkeley Berkeley Bowl*"))</f>
        <v/>
      </c>
      <c r="J560" s="1" t="str">
        <f> IF(ISBLANK(B560), "", COUNTIF(Volunteer_Import!F560, "*South Berkeley/Oakland Safeway*"))</f>
        <v/>
      </c>
      <c r="K560" s="1" t="str">
        <f> IF(ISBLANK(B560), "", COUNTIF(Volunteer_Import!F560, "*Southwest Berkeley Berkeley Bowl*"))</f>
        <v/>
      </c>
      <c r="L560" s="1" t="str">
        <f> IF(ISBLANK(B560), "", COUNTIF(Volunteer_Import!F560, "*Other (open to local stores unlisted above)*"))</f>
        <v/>
      </c>
      <c r="M560" s="19" t="str">
        <f> IF(ISBLANK(B560), "", COUNTIF(Volunteer_Import!G560, "*Monday*"))</f>
        <v/>
      </c>
      <c r="N560" s="19" t="str">
        <f> IF(ISBLANK(B560), "", COUNTIF(Volunteer_Import!G560, "*Tuesday*"))</f>
        <v/>
      </c>
      <c r="O560" s="19" t="str">
        <f> IF(ISBLANK(B560), "", COUNTIF(Volunteer_Import!G560, "*Wednesday*"))</f>
        <v/>
      </c>
      <c r="P560" s="19" t="str">
        <f> IF(ISBLANK(B560), "", COUNTIF(Volunteer_Import!G560, "*Thursday*"))</f>
        <v/>
      </c>
      <c r="Q560" s="19" t="str">
        <f> IF(ISBLANK(B560), "", COUNTIF(Volunteer_Import!G560, "*Friday*"))</f>
        <v/>
      </c>
      <c r="R560" s="19" t="str">
        <f> IF(ISBLANK(B560), "", COUNTIF(Volunteer_Import!G560, "*Saturday*"))</f>
        <v/>
      </c>
      <c r="S560" s="19" t="str">
        <f> IF(ISBLANK(B560), "", COUNTIF(Volunteer_Import!G560, "*Sunday*"))</f>
        <v/>
      </c>
      <c r="T560" s="1" t="str">
        <f> IF(ISBLANK(B560), "", COUNTIF(Volunteer_Import!H560, "*6am - 8am*"))</f>
        <v/>
      </c>
      <c r="U560" s="19" t="str">
        <f> IF(ISBLANK(B560), "", COUNTIF(Volunteer_Import!H560, "*8am - 12pm*"))</f>
        <v/>
      </c>
      <c r="V560" s="19" t="str">
        <f> IF(ISBLANK(B560), "", COUNTIF(Volunteer_Import!H560, "*12pm - 3pm*"))</f>
        <v/>
      </c>
      <c r="W560" s="19" t="str">
        <f> IF(ISBLANK(B560), "", COUNTIF(Volunteer_Import!H560, "*3pm - 6pm*"))</f>
        <v/>
      </c>
      <c r="X560" s="19" t="str">
        <f> IF(ISBLANK(B560), "", COUNTIF(Volunteer_Import!H560, "*6pm - 9pm*"))</f>
        <v/>
      </c>
      <c r="Y560" s="19" t="str">
        <f> IF(ISBLANK(B560), "", COUNTIF(Volunteer_Import!H560, "*9pm - 11pm*"))</f>
        <v/>
      </c>
    </row>
    <row r="561">
      <c r="A561" s="1" t="str">
        <f t="array" ref="A561">IF(ISBLANK(B561), "", concatenate("V", ROW()))</f>
        <v/>
      </c>
      <c r="B561" s="1" t="str">
        <f>IFERROR(__xludf.DUMMYFUNCTION(" QUERY(Volunteer_Import!A561:H561, ""Select B"")"),"")</f>
        <v/>
      </c>
      <c r="C561" s="1" t="str">
        <f>IFERROR(__xludf.DUMMYFUNCTION(" IF(ISBLANK(B561), """", QUERY(Volunteer_Import!B561:I561, ""Select C""))"),"")</f>
        <v/>
      </c>
      <c r="D561" s="1" t="str">
        <f>IFERROR(__xludf.DUMMYFUNCTION(" IF(ISBLANK(B561), """", QUERY(Volunteer_Import!B561:I561, ""Select D""))"),"")</f>
        <v/>
      </c>
      <c r="E561" s="1" t="str">
        <f>IFERROR(__xludf.DUMMYFUNCTION(" IF(ISBLANK(B561), """", QUERY(Volunteer_Import!B561:I561, ""Select E""))"),"")</f>
        <v/>
      </c>
      <c r="F561" s="9" t="str">
        <f> IF(ISBLANK(B561), "", COUNTIF(Volunteer_Import!F561, "*Central Berkeley Trader Joe’s*"))</f>
        <v/>
      </c>
      <c r="G561" s="1" t="str">
        <f> IF(ISBLANK(B561), "", COUNTIF(Volunteer_Import!F561, "*North Berkeley Safeway*"))</f>
        <v/>
      </c>
      <c r="H561" s="1" t="str">
        <f> IF(ISBLANK(B561), "", COUNTIF(Volunteer_Import!F561, "*North Berkeley Trader Joe’s*"))</f>
        <v/>
      </c>
      <c r="I561" s="9" t="str">
        <f> IF(ISBLANK(B561), "", COUNTIF(Volunteer_Import!F561, "*South Berkeley Berkeley Bowl*"))</f>
        <v/>
      </c>
      <c r="J561" s="1" t="str">
        <f> IF(ISBLANK(B561), "", COUNTIF(Volunteer_Import!F561, "*South Berkeley/Oakland Safeway*"))</f>
        <v/>
      </c>
      <c r="K561" s="1" t="str">
        <f> IF(ISBLANK(B561), "", COUNTIF(Volunteer_Import!F561, "*Southwest Berkeley Berkeley Bowl*"))</f>
        <v/>
      </c>
      <c r="L561" s="1" t="str">
        <f> IF(ISBLANK(B561), "", COUNTIF(Volunteer_Import!F561, "*Other (open to local stores unlisted above)*"))</f>
        <v/>
      </c>
      <c r="M561" s="19" t="str">
        <f> IF(ISBLANK(B561), "", COUNTIF(Volunteer_Import!G561, "*Monday*"))</f>
        <v/>
      </c>
      <c r="N561" s="19" t="str">
        <f> IF(ISBLANK(B561), "", COUNTIF(Volunteer_Import!G561, "*Tuesday*"))</f>
        <v/>
      </c>
      <c r="O561" s="19" t="str">
        <f> IF(ISBLANK(B561), "", COUNTIF(Volunteer_Import!G561, "*Wednesday*"))</f>
        <v/>
      </c>
      <c r="P561" s="19" t="str">
        <f> IF(ISBLANK(B561), "", COUNTIF(Volunteer_Import!G561, "*Thursday*"))</f>
        <v/>
      </c>
      <c r="Q561" s="19" t="str">
        <f> IF(ISBLANK(B561), "", COUNTIF(Volunteer_Import!G561, "*Friday*"))</f>
        <v/>
      </c>
      <c r="R561" s="19" t="str">
        <f> IF(ISBLANK(B561), "", COUNTIF(Volunteer_Import!G561, "*Saturday*"))</f>
        <v/>
      </c>
      <c r="S561" s="19" t="str">
        <f> IF(ISBLANK(B561), "", COUNTIF(Volunteer_Import!G561, "*Sunday*"))</f>
        <v/>
      </c>
      <c r="T561" s="1" t="str">
        <f> IF(ISBLANK(B561), "", COUNTIF(Volunteer_Import!H561, "*6am - 8am*"))</f>
        <v/>
      </c>
      <c r="U561" s="19" t="str">
        <f> IF(ISBLANK(B561), "", COUNTIF(Volunteer_Import!H561, "*8am - 12pm*"))</f>
        <v/>
      </c>
      <c r="V561" s="19" t="str">
        <f> IF(ISBLANK(B561), "", COUNTIF(Volunteer_Import!H561, "*12pm - 3pm*"))</f>
        <v/>
      </c>
      <c r="W561" s="19" t="str">
        <f> IF(ISBLANK(B561), "", COUNTIF(Volunteer_Import!H561, "*3pm - 6pm*"))</f>
        <v/>
      </c>
      <c r="X561" s="19" t="str">
        <f> IF(ISBLANK(B561), "", COUNTIF(Volunteer_Import!H561, "*6pm - 9pm*"))</f>
        <v/>
      </c>
      <c r="Y561" s="19" t="str">
        <f> IF(ISBLANK(B561), "", COUNTIF(Volunteer_Import!H561, "*9pm - 11pm*"))</f>
        <v/>
      </c>
    </row>
    <row r="562">
      <c r="A562" s="1" t="str">
        <f t="array" ref="A562">IF(ISBLANK(B562), "", concatenate("V", ROW()))</f>
        <v/>
      </c>
      <c r="B562" s="1" t="str">
        <f>IFERROR(__xludf.DUMMYFUNCTION(" QUERY(Volunteer_Import!A562:H562, ""Select B"")"),"")</f>
        <v/>
      </c>
      <c r="C562" s="1" t="str">
        <f>IFERROR(__xludf.DUMMYFUNCTION(" IF(ISBLANK(B562), """", QUERY(Volunteer_Import!B562:I562, ""Select C""))"),"")</f>
        <v/>
      </c>
      <c r="D562" s="1" t="str">
        <f>IFERROR(__xludf.DUMMYFUNCTION(" IF(ISBLANK(B562), """", QUERY(Volunteer_Import!B562:I562, ""Select D""))"),"")</f>
        <v/>
      </c>
      <c r="E562" s="1" t="str">
        <f>IFERROR(__xludf.DUMMYFUNCTION(" IF(ISBLANK(B562), """", QUERY(Volunteer_Import!B562:I562, ""Select E""))"),"")</f>
        <v/>
      </c>
      <c r="F562" s="9" t="str">
        <f> IF(ISBLANK(B562), "", COUNTIF(Volunteer_Import!F562, "*Central Berkeley Trader Joe’s*"))</f>
        <v/>
      </c>
      <c r="G562" s="1" t="str">
        <f> IF(ISBLANK(B562), "", COUNTIF(Volunteer_Import!F562, "*North Berkeley Safeway*"))</f>
        <v/>
      </c>
      <c r="H562" s="1" t="str">
        <f> IF(ISBLANK(B562), "", COUNTIF(Volunteer_Import!F562, "*North Berkeley Trader Joe’s*"))</f>
        <v/>
      </c>
      <c r="I562" s="9" t="str">
        <f> IF(ISBLANK(B562), "", COUNTIF(Volunteer_Import!F562, "*South Berkeley Berkeley Bowl*"))</f>
        <v/>
      </c>
      <c r="J562" s="1" t="str">
        <f> IF(ISBLANK(B562), "", COUNTIF(Volunteer_Import!F562, "*South Berkeley/Oakland Safeway*"))</f>
        <v/>
      </c>
      <c r="K562" s="1" t="str">
        <f> IF(ISBLANK(B562), "", COUNTIF(Volunteer_Import!F562, "*Southwest Berkeley Berkeley Bowl*"))</f>
        <v/>
      </c>
      <c r="L562" s="1" t="str">
        <f> IF(ISBLANK(B562), "", COUNTIF(Volunteer_Import!F562, "*Other (open to local stores unlisted above)*"))</f>
        <v/>
      </c>
      <c r="M562" s="19" t="str">
        <f> IF(ISBLANK(B562), "", COUNTIF(Volunteer_Import!G562, "*Monday*"))</f>
        <v/>
      </c>
      <c r="N562" s="19" t="str">
        <f> IF(ISBLANK(B562), "", COUNTIF(Volunteer_Import!G562, "*Tuesday*"))</f>
        <v/>
      </c>
      <c r="O562" s="19" t="str">
        <f> IF(ISBLANK(B562), "", COUNTIF(Volunteer_Import!G562, "*Wednesday*"))</f>
        <v/>
      </c>
      <c r="P562" s="19" t="str">
        <f> IF(ISBLANK(B562), "", COUNTIF(Volunteer_Import!G562, "*Thursday*"))</f>
        <v/>
      </c>
      <c r="Q562" s="19" t="str">
        <f> IF(ISBLANK(B562), "", COUNTIF(Volunteer_Import!G562, "*Friday*"))</f>
        <v/>
      </c>
      <c r="R562" s="19" t="str">
        <f> IF(ISBLANK(B562), "", COUNTIF(Volunteer_Import!G562, "*Saturday*"))</f>
        <v/>
      </c>
      <c r="S562" s="19" t="str">
        <f> IF(ISBLANK(B562), "", COUNTIF(Volunteer_Import!G562, "*Sunday*"))</f>
        <v/>
      </c>
      <c r="T562" s="1" t="str">
        <f> IF(ISBLANK(B562), "", COUNTIF(Volunteer_Import!H562, "*6am - 8am*"))</f>
        <v/>
      </c>
      <c r="U562" s="19" t="str">
        <f> IF(ISBLANK(B562), "", COUNTIF(Volunteer_Import!H562, "*8am - 12pm*"))</f>
        <v/>
      </c>
      <c r="V562" s="19" t="str">
        <f> IF(ISBLANK(B562), "", COUNTIF(Volunteer_Import!H562, "*12pm - 3pm*"))</f>
        <v/>
      </c>
      <c r="W562" s="19" t="str">
        <f> IF(ISBLANK(B562), "", COUNTIF(Volunteer_Import!H562, "*3pm - 6pm*"))</f>
        <v/>
      </c>
      <c r="X562" s="19" t="str">
        <f> IF(ISBLANK(B562), "", COUNTIF(Volunteer_Import!H562, "*6pm - 9pm*"))</f>
        <v/>
      </c>
      <c r="Y562" s="19" t="str">
        <f> IF(ISBLANK(B562), "", COUNTIF(Volunteer_Import!H562, "*9pm - 11pm*"))</f>
        <v/>
      </c>
    </row>
    <row r="563">
      <c r="A563" s="1" t="str">
        <f t="array" ref="A563">IF(ISBLANK(B563), "", concatenate("V", ROW()))</f>
        <v/>
      </c>
      <c r="B563" s="1" t="str">
        <f>IFERROR(__xludf.DUMMYFUNCTION(" QUERY(Volunteer_Import!A563:H563, ""Select B"")"),"")</f>
        <v/>
      </c>
      <c r="C563" s="1" t="str">
        <f>IFERROR(__xludf.DUMMYFUNCTION(" IF(ISBLANK(B563), """", QUERY(Volunteer_Import!B563:I563, ""Select C""))"),"")</f>
        <v/>
      </c>
      <c r="D563" s="1" t="str">
        <f>IFERROR(__xludf.DUMMYFUNCTION(" IF(ISBLANK(B563), """", QUERY(Volunteer_Import!B563:I563, ""Select D""))"),"")</f>
        <v/>
      </c>
      <c r="E563" s="1" t="str">
        <f>IFERROR(__xludf.DUMMYFUNCTION(" IF(ISBLANK(B563), """", QUERY(Volunteer_Import!B563:I563, ""Select E""))"),"")</f>
        <v/>
      </c>
      <c r="F563" s="9" t="str">
        <f> IF(ISBLANK(B563), "", COUNTIF(Volunteer_Import!F563, "*Central Berkeley Trader Joe’s*"))</f>
        <v/>
      </c>
      <c r="G563" s="1" t="str">
        <f> IF(ISBLANK(B563), "", COUNTIF(Volunteer_Import!F563, "*North Berkeley Safeway*"))</f>
        <v/>
      </c>
      <c r="H563" s="1" t="str">
        <f> IF(ISBLANK(B563), "", COUNTIF(Volunteer_Import!F563, "*North Berkeley Trader Joe’s*"))</f>
        <v/>
      </c>
      <c r="I563" s="9" t="str">
        <f> IF(ISBLANK(B563), "", COUNTIF(Volunteer_Import!F563, "*South Berkeley Berkeley Bowl*"))</f>
        <v/>
      </c>
      <c r="J563" s="1" t="str">
        <f> IF(ISBLANK(B563), "", COUNTIF(Volunteer_Import!F563, "*South Berkeley/Oakland Safeway*"))</f>
        <v/>
      </c>
      <c r="K563" s="1" t="str">
        <f> IF(ISBLANK(B563), "", COUNTIF(Volunteer_Import!F563, "*Southwest Berkeley Berkeley Bowl*"))</f>
        <v/>
      </c>
      <c r="L563" s="1" t="str">
        <f> IF(ISBLANK(B563), "", COUNTIF(Volunteer_Import!F563, "*Other (open to local stores unlisted above)*"))</f>
        <v/>
      </c>
      <c r="M563" s="19" t="str">
        <f> IF(ISBLANK(B563), "", COUNTIF(Volunteer_Import!G563, "*Monday*"))</f>
        <v/>
      </c>
      <c r="N563" s="19" t="str">
        <f> IF(ISBLANK(B563), "", COUNTIF(Volunteer_Import!G563, "*Tuesday*"))</f>
        <v/>
      </c>
      <c r="O563" s="19" t="str">
        <f> IF(ISBLANK(B563), "", COUNTIF(Volunteer_Import!G563, "*Wednesday*"))</f>
        <v/>
      </c>
      <c r="P563" s="19" t="str">
        <f> IF(ISBLANK(B563), "", COUNTIF(Volunteer_Import!G563, "*Thursday*"))</f>
        <v/>
      </c>
      <c r="Q563" s="19" t="str">
        <f> IF(ISBLANK(B563), "", COUNTIF(Volunteer_Import!G563, "*Friday*"))</f>
        <v/>
      </c>
      <c r="R563" s="19" t="str">
        <f> IF(ISBLANK(B563), "", COUNTIF(Volunteer_Import!G563, "*Saturday*"))</f>
        <v/>
      </c>
      <c r="S563" s="19" t="str">
        <f> IF(ISBLANK(B563), "", COUNTIF(Volunteer_Import!G563, "*Sunday*"))</f>
        <v/>
      </c>
      <c r="T563" s="1" t="str">
        <f> IF(ISBLANK(B563), "", COUNTIF(Volunteer_Import!H563, "*6am - 8am*"))</f>
        <v/>
      </c>
      <c r="U563" s="19" t="str">
        <f> IF(ISBLANK(B563), "", COUNTIF(Volunteer_Import!H563, "*8am - 12pm*"))</f>
        <v/>
      </c>
      <c r="V563" s="19" t="str">
        <f> IF(ISBLANK(B563), "", COUNTIF(Volunteer_Import!H563, "*12pm - 3pm*"))</f>
        <v/>
      </c>
      <c r="W563" s="19" t="str">
        <f> IF(ISBLANK(B563), "", COUNTIF(Volunteer_Import!H563, "*3pm - 6pm*"))</f>
        <v/>
      </c>
      <c r="X563" s="19" t="str">
        <f> IF(ISBLANK(B563), "", COUNTIF(Volunteer_Import!H563, "*6pm - 9pm*"))</f>
        <v/>
      </c>
      <c r="Y563" s="19" t="str">
        <f> IF(ISBLANK(B563), "", COUNTIF(Volunteer_Import!H563, "*9pm - 11pm*"))</f>
        <v/>
      </c>
    </row>
    <row r="564">
      <c r="A564" s="1" t="str">
        <f t="array" ref="A564">IF(ISBLANK(B564), "", concatenate("V", ROW()))</f>
        <v/>
      </c>
      <c r="B564" s="1" t="str">
        <f>IFERROR(__xludf.DUMMYFUNCTION(" QUERY(Volunteer_Import!A564:H564, ""Select B"")"),"")</f>
        <v/>
      </c>
      <c r="C564" s="1" t="str">
        <f>IFERROR(__xludf.DUMMYFUNCTION(" IF(ISBLANK(B564), """", QUERY(Volunteer_Import!B564:I564, ""Select C""))"),"")</f>
        <v/>
      </c>
      <c r="D564" s="1" t="str">
        <f>IFERROR(__xludf.DUMMYFUNCTION(" IF(ISBLANK(B564), """", QUERY(Volunteer_Import!B564:I564, ""Select D""))"),"")</f>
        <v/>
      </c>
      <c r="E564" s="1" t="str">
        <f>IFERROR(__xludf.DUMMYFUNCTION(" IF(ISBLANK(B564), """", QUERY(Volunteer_Import!B564:I564, ""Select E""))"),"")</f>
        <v/>
      </c>
      <c r="F564" s="9" t="str">
        <f> IF(ISBLANK(B564), "", COUNTIF(Volunteer_Import!F564, "*Central Berkeley Trader Joe’s*"))</f>
        <v/>
      </c>
      <c r="G564" s="1" t="str">
        <f> IF(ISBLANK(B564), "", COUNTIF(Volunteer_Import!F564, "*North Berkeley Safeway*"))</f>
        <v/>
      </c>
      <c r="H564" s="1" t="str">
        <f> IF(ISBLANK(B564), "", COUNTIF(Volunteer_Import!F564, "*North Berkeley Trader Joe’s*"))</f>
        <v/>
      </c>
      <c r="I564" s="9" t="str">
        <f> IF(ISBLANK(B564), "", COUNTIF(Volunteer_Import!F564, "*South Berkeley Berkeley Bowl*"))</f>
        <v/>
      </c>
      <c r="J564" s="1" t="str">
        <f> IF(ISBLANK(B564), "", COUNTIF(Volunteer_Import!F564, "*South Berkeley/Oakland Safeway*"))</f>
        <v/>
      </c>
      <c r="K564" s="1" t="str">
        <f> IF(ISBLANK(B564), "", COUNTIF(Volunteer_Import!F564, "*Southwest Berkeley Berkeley Bowl*"))</f>
        <v/>
      </c>
      <c r="L564" s="1" t="str">
        <f> IF(ISBLANK(B564), "", COUNTIF(Volunteer_Import!F564, "*Other (open to local stores unlisted above)*"))</f>
        <v/>
      </c>
      <c r="M564" s="19" t="str">
        <f> IF(ISBLANK(B564), "", COUNTIF(Volunteer_Import!G564, "*Monday*"))</f>
        <v/>
      </c>
      <c r="N564" s="19" t="str">
        <f> IF(ISBLANK(B564), "", COUNTIF(Volunteer_Import!G564, "*Tuesday*"))</f>
        <v/>
      </c>
      <c r="O564" s="19" t="str">
        <f> IF(ISBLANK(B564), "", COUNTIF(Volunteer_Import!G564, "*Wednesday*"))</f>
        <v/>
      </c>
      <c r="P564" s="19" t="str">
        <f> IF(ISBLANK(B564), "", COUNTIF(Volunteer_Import!G564, "*Thursday*"))</f>
        <v/>
      </c>
      <c r="Q564" s="19" t="str">
        <f> IF(ISBLANK(B564), "", COUNTIF(Volunteer_Import!G564, "*Friday*"))</f>
        <v/>
      </c>
      <c r="R564" s="19" t="str">
        <f> IF(ISBLANK(B564), "", COUNTIF(Volunteer_Import!G564, "*Saturday*"))</f>
        <v/>
      </c>
      <c r="S564" s="19" t="str">
        <f> IF(ISBLANK(B564), "", COUNTIF(Volunteer_Import!G564, "*Sunday*"))</f>
        <v/>
      </c>
      <c r="T564" s="1" t="str">
        <f> IF(ISBLANK(B564), "", COUNTIF(Volunteer_Import!H564, "*6am - 8am*"))</f>
        <v/>
      </c>
      <c r="U564" s="19" t="str">
        <f> IF(ISBLANK(B564), "", COUNTIF(Volunteer_Import!H564, "*8am - 12pm*"))</f>
        <v/>
      </c>
      <c r="V564" s="19" t="str">
        <f> IF(ISBLANK(B564), "", COUNTIF(Volunteer_Import!H564, "*12pm - 3pm*"))</f>
        <v/>
      </c>
      <c r="W564" s="19" t="str">
        <f> IF(ISBLANK(B564), "", COUNTIF(Volunteer_Import!H564, "*3pm - 6pm*"))</f>
        <v/>
      </c>
      <c r="X564" s="19" t="str">
        <f> IF(ISBLANK(B564), "", COUNTIF(Volunteer_Import!H564, "*6pm - 9pm*"))</f>
        <v/>
      </c>
      <c r="Y564" s="19" t="str">
        <f> IF(ISBLANK(B564), "", COUNTIF(Volunteer_Import!H564, "*9pm - 11pm*"))</f>
        <v/>
      </c>
    </row>
    <row r="565">
      <c r="A565" s="1" t="str">
        <f t="array" ref="A565">IF(ISBLANK(B565), "", concatenate("V", ROW()))</f>
        <v/>
      </c>
      <c r="B565" s="1" t="str">
        <f>IFERROR(__xludf.DUMMYFUNCTION(" QUERY(Volunteer_Import!A565:H565, ""Select B"")"),"")</f>
        <v/>
      </c>
      <c r="C565" s="1" t="str">
        <f>IFERROR(__xludf.DUMMYFUNCTION(" IF(ISBLANK(B565), """", QUERY(Volunteer_Import!B565:I565, ""Select C""))"),"")</f>
        <v/>
      </c>
      <c r="D565" s="1" t="str">
        <f>IFERROR(__xludf.DUMMYFUNCTION(" IF(ISBLANK(B565), """", QUERY(Volunteer_Import!B565:I565, ""Select D""))"),"")</f>
        <v/>
      </c>
      <c r="E565" s="1" t="str">
        <f>IFERROR(__xludf.DUMMYFUNCTION(" IF(ISBLANK(B565), """", QUERY(Volunteer_Import!B565:I565, ""Select E""))"),"")</f>
        <v/>
      </c>
      <c r="F565" s="9" t="str">
        <f> IF(ISBLANK(B565), "", COUNTIF(Volunteer_Import!F565, "*Central Berkeley Trader Joe’s*"))</f>
        <v/>
      </c>
      <c r="G565" s="1" t="str">
        <f> IF(ISBLANK(B565), "", COUNTIF(Volunteer_Import!F565, "*North Berkeley Safeway*"))</f>
        <v/>
      </c>
      <c r="H565" s="1" t="str">
        <f> IF(ISBLANK(B565), "", COUNTIF(Volunteer_Import!F565, "*North Berkeley Trader Joe’s*"))</f>
        <v/>
      </c>
      <c r="I565" s="9" t="str">
        <f> IF(ISBLANK(B565), "", COUNTIF(Volunteer_Import!F565, "*South Berkeley Berkeley Bowl*"))</f>
        <v/>
      </c>
      <c r="J565" s="1" t="str">
        <f> IF(ISBLANK(B565), "", COUNTIF(Volunteer_Import!F565, "*South Berkeley/Oakland Safeway*"))</f>
        <v/>
      </c>
      <c r="K565" s="1" t="str">
        <f> IF(ISBLANK(B565), "", COUNTIF(Volunteer_Import!F565, "*Southwest Berkeley Berkeley Bowl*"))</f>
        <v/>
      </c>
      <c r="L565" s="1" t="str">
        <f> IF(ISBLANK(B565), "", COUNTIF(Volunteer_Import!F565, "*Other (open to local stores unlisted above)*"))</f>
        <v/>
      </c>
      <c r="M565" s="19" t="str">
        <f> IF(ISBLANK(B565), "", COUNTIF(Volunteer_Import!G565, "*Monday*"))</f>
        <v/>
      </c>
      <c r="N565" s="19" t="str">
        <f> IF(ISBLANK(B565), "", COUNTIF(Volunteer_Import!G565, "*Tuesday*"))</f>
        <v/>
      </c>
      <c r="O565" s="19" t="str">
        <f> IF(ISBLANK(B565), "", COUNTIF(Volunteer_Import!G565, "*Wednesday*"))</f>
        <v/>
      </c>
      <c r="P565" s="19" t="str">
        <f> IF(ISBLANK(B565), "", COUNTIF(Volunteer_Import!G565, "*Thursday*"))</f>
        <v/>
      </c>
      <c r="Q565" s="19" t="str">
        <f> IF(ISBLANK(B565), "", COUNTIF(Volunteer_Import!G565, "*Friday*"))</f>
        <v/>
      </c>
      <c r="R565" s="19" t="str">
        <f> IF(ISBLANK(B565), "", COUNTIF(Volunteer_Import!G565, "*Saturday*"))</f>
        <v/>
      </c>
      <c r="S565" s="19" t="str">
        <f> IF(ISBLANK(B565), "", COUNTIF(Volunteer_Import!G565, "*Sunday*"))</f>
        <v/>
      </c>
      <c r="T565" s="1" t="str">
        <f> IF(ISBLANK(B565), "", COUNTIF(Volunteer_Import!H565, "*6am - 8am*"))</f>
        <v/>
      </c>
      <c r="U565" s="19" t="str">
        <f> IF(ISBLANK(B565), "", COUNTIF(Volunteer_Import!H565, "*8am - 12pm*"))</f>
        <v/>
      </c>
      <c r="V565" s="19" t="str">
        <f> IF(ISBLANK(B565), "", COUNTIF(Volunteer_Import!H565, "*12pm - 3pm*"))</f>
        <v/>
      </c>
      <c r="W565" s="19" t="str">
        <f> IF(ISBLANK(B565), "", COUNTIF(Volunteer_Import!H565, "*3pm - 6pm*"))</f>
        <v/>
      </c>
      <c r="X565" s="19" t="str">
        <f> IF(ISBLANK(B565), "", COUNTIF(Volunteer_Import!H565, "*6pm - 9pm*"))</f>
        <v/>
      </c>
      <c r="Y565" s="19" t="str">
        <f> IF(ISBLANK(B565), "", COUNTIF(Volunteer_Import!H565, "*9pm - 11pm*"))</f>
        <v/>
      </c>
    </row>
    <row r="566">
      <c r="A566" s="1" t="str">
        <f t="array" ref="A566">IF(ISBLANK(B566), "", concatenate("V", ROW()))</f>
        <v/>
      </c>
      <c r="B566" s="1" t="str">
        <f>IFERROR(__xludf.DUMMYFUNCTION(" QUERY(Volunteer_Import!A566:H566, ""Select B"")"),"")</f>
        <v/>
      </c>
      <c r="C566" s="1" t="str">
        <f>IFERROR(__xludf.DUMMYFUNCTION(" IF(ISBLANK(B566), """", QUERY(Volunteer_Import!B566:I566, ""Select C""))"),"")</f>
        <v/>
      </c>
      <c r="D566" s="1" t="str">
        <f>IFERROR(__xludf.DUMMYFUNCTION(" IF(ISBLANK(B566), """", QUERY(Volunteer_Import!B566:I566, ""Select D""))"),"")</f>
        <v/>
      </c>
      <c r="E566" s="1" t="str">
        <f>IFERROR(__xludf.DUMMYFUNCTION(" IF(ISBLANK(B566), """", QUERY(Volunteer_Import!B566:I566, ""Select E""))"),"")</f>
        <v/>
      </c>
      <c r="F566" s="9" t="str">
        <f> IF(ISBLANK(B566), "", COUNTIF(Volunteer_Import!F566, "*Central Berkeley Trader Joe’s*"))</f>
        <v/>
      </c>
      <c r="G566" s="1" t="str">
        <f> IF(ISBLANK(B566), "", COUNTIF(Volunteer_Import!F566, "*North Berkeley Safeway*"))</f>
        <v/>
      </c>
      <c r="H566" s="1" t="str">
        <f> IF(ISBLANK(B566), "", COUNTIF(Volunteer_Import!F566, "*North Berkeley Trader Joe’s*"))</f>
        <v/>
      </c>
      <c r="I566" s="9" t="str">
        <f> IF(ISBLANK(B566), "", COUNTIF(Volunteer_Import!F566, "*South Berkeley Berkeley Bowl*"))</f>
        <v/>
      </c>
      <c r="J566" s="1" t="str">
        <f> IF(ISBLANK(B566), "", COUNTIF(Volunteer_Import!F566, "*South Berkeley/Oakland Safeway*"))</f>
        <v/>
      </c>
      <c r="K566" s="1" t="str">
        <f> IF(ISBLANK(B566), "", COUNTIF(Volunteer_Import!F566, "*Southwest Berkeley Berkeley Bowl*"))</f>
        <v/>
      </c>
      <c r="L566" s="1" t="str">
        <f> IF(ISBLANK(B566), "", COUNTIF(Volunteer_Import!F566, "*Other (open to local stores unlisted above)*"))</f>
        <v/>
      </c>
      <c r="M566" s="19" t="str">
        <f> IF(ISBLANK(B566), "", COUNTIF(Volunteer_Import!G566, "*Monday*"))</f>
        <v/>
      </c>
      <c r="N566" s="19" t="str">
        <f> IF(ISBLANK(B566), "", COUNTIF(Volunteer_Import!G566, "*Tuesday*"))</f>
        <v/>
      </c>
      <c r="O566" s="19" t="str">
        <f> IF(ISBLANK(B566), "", COUNTIF(Volunteer_Import!G566, "*Wednesday*"))</f>
        <v/>
      </c>
      <c r="P566" s="19" t="str">
        <f> IF(ISBLANK(B566), "", COUNTIF(Volunteer_Import!G566, "*Thursday*"))</f>
        <v/>
      </c>
      <c r="Q566" s="19" t="str">
        <f> IF(ISBLANK(B566), "", COUNTIF(Volunteer_Import!G566, "*Friday*"))</f>
        <v/>
      </c>
      <c r="R566" s="19" t="str">
        <f> IF(ISBLANK(B566), "", COUNTIF(Volunteer_Import!G566, "*Saturday*"))</f>
        <v/>
      </c>
      <c r="S566" s="19" t="str">
        <f> IF(ISBLANK(B566), "", COUNTIF(Volunteer_Import!G566, "*Sunday*"))</f>
        <v/>
      </c>
      <c r="T566" s="1" t="str">
        <f> IF(ISBLANK(B566), "", COUNTIF(Volunteer_Import!H566, "*6am - 8am*"))</f>
        <v/>
      </c>
      <c r="U566" s="19" t="str">
        <f> IF(ISBLANK(B566), "", COUNTIF(Volunteer_Import!H566, "*8am - 12pm*"))</f>
        <v/>
      </c>
      <c r="V566" s="19" t="str">
        <f> IF(ISBLANK(B566), "", COUNTIF(Volunteer_Import!H566, "*12pm - 3pm*"))</f>
        <v/>
      </c>
      <c r="W566" s="19" t="str">
        <f> IF(ISBLANK(B566), "", COUNTIF(Volunteer_Import!H566, "*3pm - 6pm*"))</f>
        <v/>
      </c>
      <c r="X566" s="19" t="str">
        <f> IF(ISBLANK(B566), "", COUNTIF(Volunteer_Import!H566, "*6pm - 9pm*"))</f>
        <v/>
      </c>
      <c r="Y566" s="19" t="str">
        <f> IF(ISBLANK(B566), "", COUNTIF(Volunteer_Import!H566, "*9pm - 11pm*"))</f>
        <v/>
      </c>
    </row>
    <row r="567">
      <c r="A567" s="1" t="str">
        <f t="array" ref="A567">IF(ISBLANK(B567), "", concatenate("V", ROW()))</f>
        <v/>
      </c>
      <c r="B567" s="1" t="str">
        <f>IFERROR(__xludf.DUMMYFUNCTION(" QUERY(Volunteer_Import!A567:H567, ""Select B"")"),"")</f>
        <v/>
      </c>
      <c r="C567" s="1" t="str">
        <f>IFERROR(__xludf.DUMMYFUNCTION(" IF(ISBLANK(B567), """", QUERY(Volunteer_Import!B567:I567, ""Select C""))"),"")</f>
        <v/>
      </c>
      <c r="D567" s="1" t="str">
        <f>IFERROR(__xludf.DUMMYFUNCTION(" IF(ISBLANK(B567), """", QUERY(Volunteer_Import!B567:I567, ""Select D""))"),"")</f>
        <v/>
      </c>
      <c r="E567" s="1" t="str">
        <f>IFERROR(__xludf.DUMMYFUNCTION(" IF(ISBLANK(B567), """", QUERY(Volunteer_Import!B567:I567, ""Select E""))"),"")</f>
        <v/>
      </c>
      <c r="F567" s="9" t="str">
        <f> IF(ISBLANK(B567), "", COUNTIF(Volunteer_Import!F567, "*Central Berkeley Trader Joe’s*"))</f>
        <v/>
      </c>
      <c r="G567" s="1" t="str">
        <f> IF(ISBLANK(B567), "", COUNTIF(Volunteer_Import!F567, "*North Berkeley Safeway*"))</f>
        <v/>
      </c>
      <c r="H567" s="1" t="str">
        <f> IF(ISBLANK(B567), "", COUNTIF(Volunteer_Import!F567, "*North Berkeley Trader Joe’s*"))</f>
        <v/>
      </c>
      <c r="I567" s="9" t="str">
        <f> IF(ISBLANK(B567), "", COUNTIF(Volunteer_Import!F567, "*South Berkeley Berkeley Bowl*"))</f>
        <v/>
      </c>
      <c r="J567" s="1" t="str">
        <f> IF(ISBLANK(B567), "", COUNTIF(Volunteer_Import!F567, "*South Berkeley/Oakland Safeway*"))</f>
        <v/>
      </c>
      <c r="K567" s="1" t="str">
        <f> IF(ISBLANK(B567), "", COUNTIF(Volunteer_Import!F567, "*Southwest Berkeley Berkeley Bowl*"))</f>
        <v/>
      </c>
      <c r="L567" s="1" t="str">
        <f> IF(ISBLANK(B567), "", COUNTIF(Volunteer_Import!F567, "*Other (open to local stores unlisted above)*"))</f>
        <v/>
      </c>
      <c r="M567" s="19" t="str">
        <f> IF(ISBLANK(B567), "", COUNTIF(Volunteer_Import!G567, "*Monday*"))</f>
        <v/>
      </c>
      <c r="N567" s="19" t="str">
        <f> IF(ISBLANK(B567), "", COUNTIF(Volunteer_Import!G567, "*Tuesday*"))</f>
        <v/>
      </c>
      <c r="O567" s="19" t="str">
        <f> IF(ISBLANK(B567), "", COUNTIF(Volunteer_Import!G567, "*Wednesday*"))</f>
        <v/>
      </c>
      <c r="P567" s="19" t="str">
        <f> IF(ISBLANK(B567), "", COUNTIF(Volunteer_Import!G567, "*Thursday*"))</f>
        <v/>
      </c>
      <c r="Q567" s="19" t="str">
        <f> IF(ISBLANK(B567), "", COUNTIF(Volunteer_Import!G567, "*Friday*"))</f>
        <v/>
      </c>
      <c r="R567" s="19" t="str">
        <f> IF(ISBLANK(B567), "", COUNTIF(Volunteer_Import!G567, "*Saturday*"))</f>
        <v/>
      </c>
      <c r="S567" s="19" t="str">
        <f> IF(ISBLANK(B567), "", COUNTIF(Volunteer_Import!G567, "*Sunday*"))</f>
        <v/>
      </c>
      <c r="T567" s="1" t="str">
        <f> IF(ISBLANK(B567), "", COUNTIF(Volunteer_Import!H567, "*6am - 8am*"))</f>
        <v/>
      </c>
      <c r="U567" s="19" t="str">
        <f> IF(ISBLANK(B567), "", COUNTIF(Volunteer_Import!H567, "*8am - 12pm*"))</f>
        <v/>
      </c>
      <c r="V567" s="19" t="str">
        <f> IF(ISBLANK(B567), "", COUNTIF(Volunteer_Import!H567, "*12pm - 3pm*"))</f>
        <v/>
      </c>
      <c r="W567" s="19" t="str">
        <f> IF(ISBLANK(B567), "", COUNTIF(Volunteer_Import!H567, "*3pm - 6pm*"))</f>
        <v/>
      </c>
      <c r="X567" s="19" t="str">
        <f> IF(ISBLANK(B567), "", COUNTIF(Volunteer_Import!H567, "*6pm - 9pm*"))</f>
        <v/>
      </c>
      <c r="Y567" s="19" t="str">
        <f> IF(ISBLANK(B567), "", COUNTIF(Volunteer_Import!H567, "*9pm - 11pm*"))</f>
        <v/>
      </c>
    </row>
    <row r="568">
      <c r="A568" s="1" t="str">
        <f t="array" ref="A568">IF(ISBLANK(B568), "", concatenate("V", ROW()))</f>
        <v/>
      </c>
      <c r="B568" s="1" t="str">
        <f>IFERROR(__xludf.DUMMYFUNCTION(" QUERY(Volunteer_Import!A568:H568, ""Select B"")"),"")</f>
        <v/>
      </c>
      <c r="C568" s="1" t="str">
        <f>IFERROR(__xludf.DUMMYFUNCTION(" IF(ISBLANK(B568), """", QUERY(Volunteer_Import!B568:I568, ""Select C""))"),"")</f>
        <v/>
      </c>
      <c r="D568" s="1" t="str">
        <f>IFERROR(__xludf.DUMMYFUNCTION(" IF(ISBLANK(B568), """", QUERY(Volunteer_Import!B568:I568, ""Select D""))"),"")</f>
        <v/>
      </c>
      <c r="E568" s="1" t="str">
        <f>IFERROR(__xludf.DUMMYFUNCTION(" IF(ISBLANK(B568), """", QUERY(Volunteer_Import!B568:I568, ""Select E""))"),"")</f>
        <v/>
      </c>
      <c r="F568" s="9" t="str">
        <f> IF(ISBLANK(B568), "", COUNTIF(Volunteer_Import!F568, "*Central Berkeley Trader Joe’s*"))</f>
        <v/>
      </c>
      <c r="G568" s="1" t="str">
        <f> IF(ISBLANK(B568), "", COUNTIF(Volunteer_Import!F568, "*North Berkeley Safeway*"))</f>
        <v/>
      </c>
      <c r="H568" s="1" t="str">
        <f> IF(ISBLANK(B568), "", COUNTIF(Volunteer_Import!F568, "*North Berkeley Trader Joe’s*"))</f>
        <v/>
      </c>
      <c r="I568" s="9" t="str">
        <f> IF(ISBLANK(B568), "", COUNTIF(Volunteer_Import!F568, "*South Berkeley Berkeley Bowl*"))</f>
        <v/>
      </c>
      <c r="J568" s="1" t="str">
        <f> IF(ISBLANK(B568), "", COUNTIF(Volunteer_Import!F568, "*South Berkeley/Oakland Safeway*"))</f>
        <v/>
      </c>
      <c r="K568" s="1" t="str">
        <f> IF(ISBLANK(B568), "", COUNTIF(Volunteer_Import!F568, "*Southwest Berkeley Berkeley Bowl*"))</f>
        <v/>
      </c>
      <c r="L568" s="1" t="str">
        <f> IF(ISBLANK(B568), "", COUNTIF(Volunteer_Import!F568, "*Other (open to local stores unlisted above)*"))</f>
        <v/>
      </c>
      <c r="M568" s="19" t="str">
        <f> IF(ISBLANK(B568), "", COUNTIF(Volunteer_Import!G568, "*Monday*"))</f>
        <v/>
      </c>
      <c r="N568" s="19" t="str">
        <f> IF(ISBLANK(B568), "", COUNTIF(Volunteer_Import!G568, "*Tuesday*"))</f>
        <v/>
      </c>
      <c r="O568" s="19" t="str">
        <f> IF(ISBLANK(B568), "", COUNTIF(Volunteer_Import!G568, "*Wednesday*"))</f>
        <v/>
      </c>
      <c r="P568" s="19" t="str">
        <f> IF(ISBLANK(B568), "", COUNTIF(Volunteer_Import!G568, "*Thursday*"))</f>
        <v/>
      </c>
      <c r="Q568" s="19" t="str">
        <f> IF(ISBLANK(B568), "", COUNTIF(Volunteer_Import!G568, "*Friday*"))</f>
        <v/>
      </c>
      <c r="R568" s="19" t="str">
        <f> IF(ISBLANK(B568), "", COUNTIF(Volunteer_Import!G568, "*Saturday*"))</f>
        <v/>
      </c>
      <c r="S568" s="19" t="str">
        <f> IF(ISBLANK(B568), "", COUNTIF(Volunteer_Import!G568, "*Sunday*"))</f>
        <v/>
      </c>
      <c r="T568" s="1" t="str">
        <f> IF(ISBLANK(B568), "", COUNTIF(Volunteer_Import!H568, "*6am - 8am*"))</f>
        <v/>
      </c>
      <c r="U568" s="19" t="str">
        <f> IF(ISBLANK(B568), "", COUNTIF(Volunteer_Import!H568, "*8am - 12pm*"))</f>
        <v/>
      </c>
      <c r="V568" s="19" t="str">
        <f> IF(ISBLANK(B568), "", COUNTIF(Volunteer_Import!H568, "*12pm - 3pm*"))</f>
        <v/>
      </c>
      <c r="W568" s="19" t="str">
        <f> IF(ISBLANK(B568), "", COUNTIF(Volunteer_Import!H568, "*3pm - 6pm*"))</f>
        <v/>
      </c>
      <c r="X568" s="19" t="str">
        <f> IF(ISBLANK(B568), "", COUNTIF(Volunteer_Import!H568, "*6pm - 9pm*"))</f>
        <v/>
      </c>
      <c r="Y568" s="19" t="str">
        <f> IF(ISBLANK(B568), "", COUNTIF(Volunteer_Import!H568, "*9pm - 11pm*"))</f>
        <v/>
      </c>
    </row>
    <row r="569">
      <c r="A569" s="1" t="str">
        <f t="array" ref="A569">IF(ISBLANK(B569), "", concatenate("V", ROW()))</f>
        <v/>
      </c>
      <c r="B569" s="1" t="str">
        <f>IFERROR(__xludf.DUMMYFUNCTION(" QUERY(Volunteer_Import!A569:H569, ""Select B"")"),"")</f>
        <v/>
      </c>
      <c r="C569" s="1" t="str">
        <f>IFERROR(__xludf.DUMMYFUNCTION(" IF(ISBLANK(B569), """", QUERY(Volunteer_Import!B569:I569, ""Select C""))"),"")</f>
        <v/>
      </c>
      <c r="D569" s="1" t="str">
        <f>IFERROR(__xludf.DUMMYFUNCTION(" IF(ISBLANK(B569), """", QUERY(Volunteer_Import!B569:I569, ""Select D""))"),"")</f>
        <v/>
      </c>
      <c r="E569" s="1" t="str">
        <f>IFERROR(__xludf.DUMMYFUNCTION(" IF(ISBLANK(B569), """", QUERY(Volunteer_Import!B569:I569, ""Select E""))"),"")</f>
        <v/>
      </c>
      <c r="F569" s="9" t="str">
        <f> IF(ISBLANK(B569), "", COUNTIF(Volunteer_Import!F569, "*Central Berkeley Trader Joe’s*"))</f>
        <v/>
      </c>
      <c r="G569" s="1" t="str">
        <f> IF(ISBLANK(B569), "", COUNTIF(Volunteer_Import!F569, "*North Berkeley Safeway*"))</f>
        <v/>
      </c>
      <c r="H569" s="1" t="str">
        <f> IF(ISBLANK(B569), "", COUNTIF(Volunteer_Import!F569, "*North Berkeley Trader Joe’s*"))</f>
        <v/>
      </c>
      <c r="I569" s="9" t="str">
        <f> IF(ISBLANK(B569), "", COUNTIF(Volunteer_Import!F569, "*South Berkeley Berkeley Bowl*"))</f>
        <v/>
      </c>
      <c r="J569" s="1" t="str">
        <f> IF(ISBLANK(B569), "", COUNTIF(Volunteer_Import!F569, "*South Berkeley/Oakland Safeway*"))</f>
        <v/>
      </c>
      <c r="K569" s="1" t="str">
        <f> IF(ISBLANK(B569), "", COUNTIF(Volunteer_Import!F569, "*Southwest Berkeley Berkeley Bowl*"))</f>
        <v/>
      </c>
      <c r="L569" s="1" t="str">
        <f> IF(ISBLANK(B569), "", COUNTIF(Volunteer_Import!F569, "*Other (open to local stores unlisted above)*"))</f>
        <v/>
      </c>
      <c r="M569" s="19" t="str">
        <f> IF(ISBLANK(B569), "", COUNTIF(Volunteer_Import!G569, "*Monday*"))</f>
        <v/>
      </c>
      <c r="N569" s="19" t="str">
        <f> IF(ISBLANK(B569), "", COUNTIF(Volunteer_Import!G569, "*Tuesday*"))</f>
        <v/>
      </c>
      <c r="O569" s="19" t="str">
        <f> IF(ISBLANK(B569), "", COUNTIF(Volunteer_Import!G569, "*Wednesday*"))</f>
        <v/>
      </c>
      <c r="P569" s="19" t="str">
        <f> IF(ISBLANK(B569), "", COUNTIF(Volunteer_Import!G569, "*Thursday*"))</f>
        <v/>
      </c>
      <c r="Q569" s="19" t="str">
        <f> IF(ISBLANK(B569), "", COUNTIF(Volunteer_Import!G569, "*Friday*"))</f>
        <v/>
      </c>
      <c r="R569" s="19" t="str">
        <f> IF(ISBLANK(B569), "", COUNTIF(Volunteer_Import!G569, "*Saturday*"))</f>
        <v/>
      </c>
      <c r="S569" s="19" t="str">
        <f> IF(ISBLANK(B569), "", COUNTIF(Volunteer_Import!G569, "*Sunday*"))</f>
        <v/>
      </c>
      <c r="T569" s="1" t="str">
        <f> IF(ISBLANK(B569), "", COUNTIF(Volunteer_Import!H569, "*6am - 8am*"))</f>
        <v/>
      </c>
      <c r="U569" s="19" t="str">
        <f> IF(ISBLANK(B569), "", COUNTIF(Volunteer_Import!H569, "*8am - 12pm*"))</f>
        <v/>
      </c>
      <c r="V569" s="19" t="str">
        <f> IF(ISBLANK(B569), "", COUNTIF(Volunteer_Import!H569, "*12pm - 3pm*"))</f>
        <v/>
      </c>
      <c r="W569" s="19" t="str">
        <f> IF(ISBLANK(B569), "", COUNTIF(Volunteer_Import!H569, "*3pm - 6pm*"))</f>
        <v/>
      </c>
      <c r="X569" s="19" t="str">
        <f> IF(ISBLANK(B569), "", COUNTIF(Volunteer_Import!H569, "*6pm - 9pm*"))</f>
        <v/>
      </c>
      <c r="Y569" s="19" t="str">
        <f> IF(ISBLANK(B569), "", COUNTIF(Volunteer_Import!H569, "*9pm - 11pm*"))</f>
        <v/>
      </c>
    </row>
    <row r="570">
      <c r="A570" s="1" t="str">
        <f t="array" ref="A570">IF(ISBLANK(B570), "", concatenate("V", ROW()))</f>
        <v/>
      </c>
      <c r="B570" s="1" t="str">
        <f>IFERROR(__xludf.DUMMYFUNCTION(" QUERY(Volunteer_Import!A570:H570, ""Select B"")"),"")</f>
        <v/>
      </c>
      <c r="C570" s="1" t="str">
        <f>IFERROR(__xludf.DUMMYFUNCTION(" IF(ISBLANK(B570), """", QUERY(Volunteer_Import!B570:I570, ""Select C""))"),"")</f>
        <v/>
      </c>
      <c r="D570" s="1" t="str">
        <f>IFERROR(__xludf.DUMMYFUNCTION(" IF(ISBLANK(B570), """", QUERY(Volunteer_Import!B570:I570, ""Select D""))"),"")</f>
        <v/>
      </c>
      <c r="E570" s="1" t="str">
        <f>IFERROR(__xludf.DUMMYFUNCTION(" IF(ISBLANK(B570), """", QUERY(Volunteer_Import!B570:I570, ""Select E""))"),"")</f>
        <v/>
      </c>
      <c r="F570" s="9" t="str">
        <f> IF(ISBLANK(B570), "", COUNTIF(Volunteer_Import!F570, "*Central Berkeley Trader Joe’s*"))</f>
        <v/>
      </c>
      <c r="G570" s="1" t="str">
        <f> IF(ISBLANK(B570), "", COUNTIF(Volunteer_Import!F570, "*North Berkeley Safeway*"))</f>
        <v/>
      </c>
      <c r="H570" s="1" t="str">
        <f> IF(ISBLANK(B570), "", COUNTIF(Volunteer_Import!F570, "*North Berkeley Trader Joe’s*"))</f>
        <v/>
      </c>
      <c r="I570" s="9" t="str">
        <f> IF(ISBLANK(B570), "", COUNTIF(Volunteer_Import!F570, "*South Berkeley Berkeley Bowl*"))</f>
        <v/>
      </c>
      <c r="J570" s="1" t="str">
        <f> IF(ISBLANK(B570), "", COUNTIF(Volunteer_Import!F570, "*South Berkeley/Oakland Safeway*"))</f>
        <v/>
      </c>
      <c r="K570" s="1" t="str">
        <f> IF(ISBLANK(B570), "", COUNTIF(Volunteer_Import!F570, "*Southwest Berkeley Berkeley Bowl*"))</f>
        <v/>
      </c>
      <c r="L570" s="1" t="str">
        <f> IF(ISBLANK(B570), "", COUNTIF(Volunteer_Import!F570, "*Other (open to local stores unlisted above)*"))</f>
        <v/>
      </c>
      <c r="M570" s="19" t="str">
        <f> IF(ISBLANK(B570), "", COUNTIF(Volunteer_Import!G570, "*Monday*"))</f>
        <v/>
      </c>
      <c r="N570" s="19" t="str">
        <f> IF(ISBLANK(B570), "", COUNTIF(Volunteer_Import!G570, "*Tuesday*"))</f>
        <v/>
      </c>
      <c r="O570" s="19" t="str">
        <f> IF(ISBLANK(B570), "", COUNTIF(Volunteer_Import!G570, "*Wednesday*"))</f>
        <v/>
      </c>
      <c r="P570" s="19" t="str">
        <f> IF(ISBLANK(B570), "", COUNTIF(Volunteer_Import!G570, "*Thursday*"))</f>
        <v/>
      </c>
      <c r="Q570" s="19" t="str">
        <f> IF(ISBLANK(B570), "", COUNTIF(Volunteer_Import!G570, "*Friday*"))</f>
        <v/>
      </c>
      <c r="R570" s="19" t="str">
        <f> IF(ISBLANK(B570), "", COUNTIF(Volunteer_Import!G570, "*Saturday*"))</f>
        <v/>
      </c>
      <c r="S570" s="19" t="str">
        <f> IF(ISBLANK(B570), "", COUNTIF(Volunteer_Import!G570, "*Sunday*"))</f>
        <v/>
      </c>
      <c r="T570" s="1" t="str">
        <f> IF(ISBLANK(B570), "", COUNTIF(Volunteer_Import!H570, "*6am - 8am*"))</f>
        <v/>
      </c>
      <c r="U570" s="19" t="str">
        <f> IF(ISBLANK(B570), "", COUNTIF(Volunteer_Import!H570, "*8am - 12pm*"))</f>
        <v/>
      </c>
      <c r="V570" s="19" t="str">
        <f> IF(ISBLANK(B570), "", COUNTIF(Volunteer_Import!H570, "*12pm - 3pm*"))</f>
        <v/>
      </c>
      <c r="W570" s="19" t="str">
        <f> IF(ISBLANK(B570), "", COUNTIF(Volunteer_Import!H570, "*3pm - 6pm*"))</f>
        <v/>
      </c>
      <c r="X570" s="19" t="str">
        <f> IF(ISBLANK(B570), "", COUNTIF(Volunteer_Import!H570, "*6pm - 9pm*"))</f>
        <v/>
      </c>
      <c r="Y570" s="19" t="str">
        <f> IF(ISBLANK(B570), "", COUNTIF(Volunteer_Import!H570, "*9pm - 11pm*"))</f>
        <v/>
      </c>
    </row>
    <row r="571">
      <c r="A571" s="1" t="str">
        <f t="array" ref="A571">IF(ISBLANK(B571), "", concatenate("V", ROW()))</f>
        <v/>
      </c>
      <c r="B571" s="1" t="str">
        <f>IFERROR(__xludf.DUMMYFUNCTION(" QUERY(Volunteer_Import!A571:H571, ""Select B"")"),"")</f>
        <v/>
      </c>
      <c r="C571" s="1" t="str">
        <f>IFERROR(__xludf.DUMMYFUNCTION(" IF(ISBLANK(B571), """", QUERY(Volunteer_Import!B571:I571, ""Select C""))"),"")</f>
        <v/>
      </c>
      <c r="D571" s="1" t="str">
        <f>IFERROR(__xludf.DUMMYFUNCTION(" IF(ISBLANK(B571), """", QUERY(Volunteer_Import!B571:I571, ""Select D""))"),"")</f>
        <v/>
      </c>
      <c r="E571" s="1" t="str">
        <f>IFERROR(__xludf.DUMMYFUNCTION(" IF(ISBLANK(B571), """", QUERY(Volunteer_Import!B571:I571, ""Select E""))"),"")</f>
        <v/>
      </c>
      <c r="F571" s="9" t="str">
        <f> IF(ISBLANK(B571), "", COUNTIF(Volunteer_Import!F571, "*Central Berkeley Trader Joe’s*"))</f>
        <v/>
      </c>
      <c r="G571" s="1" t="str">
        <f> IF(ISBLANK(B571), "", COUNTIF(Volunteer_Import!F571, "*North Berkeley Safeway*"))</f>
        <v/>
      </c>
      <c r="H571" s="1" t="str">
        <f> IF(ISBLANK(B571), "", COUNTIF(Volunteer_Import!F571, "*North Berkeley Trader Joe’s*"))</f>
        <v/>
      </c>
      <c r="I571" s="9" t="str">
        <f> IF(ISBLANK(B571), "", COUNTIF(Volunteer_Import!F571, "*South Berkeley Berkeley Bowl*"))</f>
        <v/>
      </c>
      <c r="J571" s="1" t="str">
        <f> IF(ISBLANK(B571), "", COUNTIF(Volunteer_Import!F571, "*South Berkeley/Oakland Safeway*"))</f>
        <v/>
      </c>
      <c r="K571" s="1" t="str">
        <f> IF(ISBLANK(B571), "", COUNTIF(Volunteer_Import!F571, "*Southwest Berkeley Berkeley Bowl*"))</f>
        <v/>
      </c>
      <c r="L571" s="1" t="str">
        <f> IF(ISBLANK(B571), "", COUNTIF(Volunteer_Import!F571, "*Other (open to local stores unlisted above)*"))</f>
        <v/>
      </c>
      <c r="M571" s="19" t="str">
        <f> IF(ISBLANK(B571), "", COUNTIF(Volunteer_Import!G571, "*Monday*"))</f>
        <v/>
      </c>
      <c r="N571" s="19" t="str">
        <f> IF(ISBLANK(B571), "", COUNTIF(Volunteer_Import!G571, "*Tuesday*"))</f>
        <v/>
      </c>
      <c r="O571" s="19" t="str">
        <f> IF(ISBLANK(B571), "", COUNTIF(Volunteer_Import!G571, "*Wednesday*"))</f>
        <v/>
      </c>
      <c r="P571" s="19" t="str">
        <f> IF(ISBLANK(B571), "", COUNTIF(Volunteer_Import!G571, "*Thursday*"))</f>
        <v/>
      </c>
      <c r="Q571" s="19" t="str">
        <f> IF(ISBLANK(B571), "", COUNTIF(Volunteer_Import!G571, "*Friday*"))</f>
        <v/>
      </c>
      <c r="R571" s="19" t="str">
        <f> IF(ISBLANK(B571), "", COUNTIF(Volunteer_Import!G571, "*Saturday*"))</f>
        <v/>
      </c>
      <c r="S571" s="19" t="str">
        <f> IF(ISBLANK(B571), "", COUNTIF(Volunteer_Import!G571, "*Sunday*"))</f>
        <v/>
      </c>
      <c r="T571" s="1" t="str">
        <f> IF(ISBLANK(B571), "", COUNTIF(Volunteer_Import!H571, "*6am - 8am*"))</f>
        <v/>
      </c>
      <c r="U571" s="19" t="str">
        <f> IF(ISBLANK(B571), "", COUNTIF(Volunteer_Import!H571, "*8am - 12pm*"))</f>
        <v/>
      </c>
      <c r="V571" s="19" t="str">
        <f> IF(ISBLANK(B571), "", COUNTIF(Volunteer_Import!H571, "*12pm - 3pm*"))</f>
        <v/>
      </c>
      <c r="W571" s="19" t="str">
        <f> IF(ISBLANK(B571), "", COUNTIF(Volunteer_Import!H571, "*3pm - 6pm*"))</f>
        <v/>
      </c>
      <c r="X571" s="19" t="str">
        <f> IF(ISBLANK(B571), "", COUNTIF(Volunteer_Import!H571, "*6pm - 9pm*"))</f>
        <v/>
      </c>
      <c r="Y571" s="19" t="str">
        <f> IF(ISBLANK(B571), "", COUNTIF(Volunteer_Import!H571, "*9pm - 11pm*"))</f>
        <v/>
      </c>
    </row>
    <row r="572">
      <c r="A572" s="1" t="str">
        <f t="array" ref="A572">IF(ISBLANK(B572), "", concatenate("V", ROW()))</f>
        <v/>
      </c>
      <c r="B572" s="1" t="str">
        <f>IFERROR(__xludf.DUMMYFUNCTION(" QUERY(Volunteer_Import!A572:H572, ""Select B"")"),"")</f>
        <v/>
      </c>
      <c r="C572" s="1" t="str">
        <f>IFERROR(__xludf.DUMMYFUNCTION(" IF(ISBLANK(B572), """", QUERY(Volunteer_Import!B572:I572, ""Select C""))"),"")</f>
        <v/>
      </c>
      <c r="D572" s="1" t="str">
        <f>IFERROR(__xludf.DUMMYFUNCTION(" IF(ISBLANK(B572), """", QUERY(Volunteer_Import!B572:I572, ""Select D""))"),"")</f>
        <v/>
      </c>
      <c r="E572" s="1" t="str">
        <f>IFERROR(__xludf.DUMMYFUNCTION(" IF(ISBLANK(B572), """", QUERY(Volunteer_Import!B572:I572, ""Select E""))"),"")</f>
        <v/>
      </c>
      <c r="F572" s="9" t="str">
        <f> IF(ISBLANK(B572), "", COUNTIF(Volunteer_Import!F572, "*Central Berkeley Trader Joe’s*"))</f>
        <v/>
      </c>
      <c r="G572" s="1" t="str">
        <f> IF(ISBLANK(B572), "", COUNTIF(Volunteer_Import!F572, "*North Berkeley Safeway*"))</f>
        <v/>
      </c>
      <c r="H572" s="1" t="str">
        <f> IF(ISBLANK(B572), "", COUNTIF(Volunteer_Import!F572, "*North Berkeley Trader Joe’s*"))</f>
        <v/>
      </c>
      <c r="I572" s="9" t="str">
        <f> IF(ISBLANK(B572), "", COUNTIF(Volunteer_Import!F572, "*South Berkeley Berkeley Bowl*"))</f>
        <v/>
      </c>
      <c r="J572" s="1" t="str">
        <f> IF(ISBLANK(B572), "", COUNTIF(Volunteer_Import!F572, "*South Berkeley/Oakland Safeway*"))</f>
        <v/>
      </c>
      <c r="K572" s="1" t="str">
        <f> IF(ISBLANK(B572), "", COUNTIF(Volunteer_Import!F572, "*Southwest Berkeley Berkeley Bowl*"))</f>
        <v/>
      </c>
      <c r="L572" s="1" t="str">
        <f> IF(ISBLANK(B572), "", COUNTIF(Volunteer_Import!F572, "*Other (open to local stores unlisted above)*"))</f>
        <v/>
      </c>
      <c r="M572" s="19" t="str">
        <f> IF(ISBLANK(B572), "", COUNTIF(Volunteer_Import!G572, "*Monday*"))</f>
        <v/>
      </c>
      <c r="N572" s="19" t="str">
        <f> IF(ISBLANK(B572), "", COUNTIF(Volunteer_Import!G572, "*Tuesday*"))</f>
        <v/>
      </c>
      <c r="O572" s="19" t="str">
        <f> IF(ISBLANK(B572), "", COUNTIF(Volunteer_Import!G572, "*Wednesday*"))</f>
        <v/>
      </c>
      <c r="P572" s="19" t="str">
        <f> IF(ISBLANK(B572), "", COUNTIF(Volunteer_Import!G572, "*Thursday*"))</f>
        <v/>
      </c>
      <c r="Q572" s="19" t="str">
        <f> IF(ISBLANK(B572), "", COUNTIF(Volunteer_Import!G572, "*Friday*"))</f>
        <v/>
      </c>
      <c r="R572" s="19" t="str">
        <f> IF(ISBLANK(B572), "", COUNTIF(Volunteer_Import!G572, "*Saturday*"))</f>
        <v/>
      </c>
      <c r="S572" s="19" t="str">
        <f> IF(ISBLANK(B572), "", COUNTIF(Volunteer_Import!G572, "*Sunday*"))</f>
        <v/>
      </c>
      <c r="T572" s="1" t="str">
        <f> IF(ISBLANK(B572), "", COUNTIF(Volunteer_Import!H572, "*6am - 8am*"))</f>
        <v/>
      </c>
      <c r="U572" s="19" t="str">
        <f> IF(ISBLANK(B572), "", COUNTIF(Volunteer_Import!H572, "*8am - 12pm*"))</f>
        <v/>
      </c>
      <c r="V572" s="19" t="str">
        <f> IF(ISBLANK(B572), "", COUNTIF(Volunteer_Import!H572, "*12pm - 3pm*"))</f>
        <v/>
      </c>
      <c r="W572" s="19" t="str">
        <f> IF(ISBLANK(B572), "", COUNTIF(Volunteer_Import!H572, "*3pm - 6pm*"))</f>
        <v/>
      </c>
      <c r="X572" s="19" t="str">
        <f> IF(ISBLANK(B572), "", COUNTIF(Volunteer_Import!H572, "*6pm - 9pm*"))</f>
        <v/>
      </c>
      <c r="Y572" s="19" t="str">
        <f> IF(ISBLANK(B572), "", COUNTIF(Volunteer_Import!H572, "*9pm - 11pm*"))</f>
        <v/>
      </c>
    </row>
    <row r="573">
      <c r="A573" s="1" t="str">
        <f t="array" ref="A573">IF(ISBLANK(B573), "", concatenate("V", ROW()))</f>
        <v/>
      </c>
      <c r="B573" s="1" t="str">
        <f>IFERROR(__xludf.DUMMYFUNCTION(" QUERY(Volunteer_Import!A573:H573, ""Select B"")"),"")</f>
        <v/>
      </c>
      <c r="C573" s="1" t="str">
        <f>IFERROR(__xludf.DUMMYFUNCTION(" IF(ISBLANK(B573), """", QUERY(Volunteer_Import!B573:I573, ""Select C""))"),"")</f>
        <v/>
      </c>
      <c r="D573" s="1" t="str">
        <f>IFERROR(__xludf.DUMMYFUNCTION(" IF(ISBLANK(B573), """", QUERY(Volunteer_Import!B573:I573, ""Select D""))"),"")</f>
        <v/>
      </c>
      <c r="E573" s="1" t="str">
        <f>IFERROR(__xludf.DUMMYFUNCTION(" IF(ISBLANK(B573), """", QUERY(Volunteer_Import!B573:I573, ""Select E""))"),"")</f>
        <v/>
      </c>
      <c r="F573" s="9" t="str">
        <f> IF(ISBLANK(B573), "", COUNTIF(Volunteer_Import!F573, "*Central Berkeley Trader Joe’s*"))</f>
        <v/>
      </c>
      <c r="G573" s="1" t="str">
        <f> IF(ISBLANK(B573), "", COUNTIF(Volunteer_Import!F573, "*North Berkeley Safeway*"))</f>
        <v/>
      </c>
      <c r="H573" s="1" t="str">
        <f> IF(ISBLANK(B573), "", COUNTIF(Volunteer_Import!F573, "*North Berkeley Trader Joe’s*"))</f>
        <v/>
      </c>
      <c r="I573" s="9" t="str">
        <f> IF(ISBLANK(B573), "", COUNTIF(Volunteer_Import!F573, "*South Berkeley Berkeley Bowl*"))</f>
        <v/>
      </c>
      <c r="J573" s="1" t="str">
        <f> IF(ISBLANK(B573), "", COUNTIF(Volunteer_Import!F573, "*South Berkeley/Oakland Safeway*"))</f>
        <v/>
      </c>
      <c r="K573" s="1" t="str">
        <f> IF(ISBLANK(B573), "", COUNTIF(Volunteer_Import!F573, "*Southwest Berkeley Berkeley Bowl*"))</f>
        <v/>
      </c>
      <c r="L573" s="1" t="str">
        <f> IF(ISBLANK(B573), "", COUNTIF(Volunteer_Import!F573, "*Other (open to local stores unlisted above)*"))</f>
        <v/>
      </c>
      <c r="M573" s="19" t="str">
        <f> IF(ISBLANK(B573), "", COUNTIF(Volunteer_Import!G573, "*Monday*"))</f>
        <v/>
      </c>
      <c r="N573" s="19" t="str">
        <f> IF(ISBLANK(B573), "", COUNTIF(Volunteer_Import!G573, "*Tuesday*"))</f>
        <v/>
      </c>
      <c r="O573" s="19" t="str">
        <f> IF(ISBLANK(B573), "", COUNTIF(Volunteer_Import!G573, "*Wednesday*"))</f>
        <v/>
      </c>
      <c r="P573" s="19" t="str">
        <f> IF(ISBLANK(B573), "", COUNTIF(Volunteer_Import!G573, "*Thursday*"))</f>
        <v/>
      </c>
      <c r="Q573" s="19" t="str">
        <f> IF(ISBLANK(B573), "", COUNTIF(Volunteer_Import!G573, "*Friday*"))</f>
        <v/>
      </c>
      <c r="R573" s="19" t="str">
        <f> IF(ISBLANK(B573), "", COUNTIF(Volunteer_Import!G573, "*Saturday*"))</f>
        <v/>
      </c>
      <c r="S573" s="19" t="str">
        <f> IF(ISBLANK(B573), "", COUNTIF(Volunteer_Import!G573, "*Sunday*"))</f>
        <v/>
      </c>
      <c r="T573" s="1" t="str">
        <f> IF(ISBLANK(B573), "", COUNTIF(Volunteer_Import!H573, "*6am - 8am*"))</f>
        <v/>
      </c>
      <c r="U573" s="19" t="str">
        <f> IF(ISBLANK(B573), "", COUNTIF(Volunteer_Import!H573, "*8am - 12pm*"))</f>
        <v/>
      </c>
      <c r="V573" s="19" t="str">
        <f> IF(ISBLANK(B573), "", COUNTIF(Volunteer_Import!H573, "*12pm - 3pm*"))</f>
        <v/>
      </c>
      <c r="W573" s="19" t="str">
        <f> IF(ISBLANK(B573), "", COUNTIF(Volunteer_Import!H573, "*3pm - 6pm*"))</f>
        <v/>
      </c>
      <c r="X573" s="19" t="str">
        <f> IF(ISBLANK(B573), "", COUNTIF(Volunteer_Import!H573, "*6pm - 9pm*"))</f>
        <v/>
      </c>
      <c r="Y573" s="19" t="str">
        <f> IF(ISBLANK(B573), "", COUNTIF(Volunteer_Import!H573, "*9pm - 11pm*"))</f>
        <v/>
      </c>
    </row>
    <row r="574">
      <c r="A574" s="1" t="str">
        <f t="array" ref="A574">IF(ISBLANK(B574), "", concatenate("V", ROW()))</f>
        <v/>
      </c>
      <c r="B574" s="1" t="str">
        <f>IFERROR(__xludf.DUMMYFUNCTION(" QUERY(Volunteer_Import!A574:H574, ""Select B"")"),"")</f>
        <v/>
      </c>
      <c r="C574" s="1" t="str">
        <f>IFERROR(__xludf.DUMMYFUNCTION(" IF(ISBLANK(B574), """", QUERY(Volunteer_Import!B574:I574, ""Select C""))"),"")</f>
        <v/>
      </c>
      <c r="D574" s="1" t="str">
        <f>IFERROR(__xludf.DUMMYFUNCTION(" IF(ISBLANK(B574), """", QUERY(Volunteer_Import!B574:I574, ""Select D""))"),"")</f>
        <v/>
      </c>
      <c r="E574" s="1" t="str">
        <f>IFERROR(__xludf.DUMMYFUNCTION(" IF(ISBLANK(B574), """", QUERY(Volunteer_Import!B574:I574, ""Select E""))"),"")</f>
        <v/>
      </c>
      <c r="F574" s="9" t="str">
        <f> IF(ISBLANK(B574), "", COUNTIF(Volunteer_Import!F574, "*Central Berkeley Trader Joe’s*"))</f>
        <v/>
      </c>
      <c r="G574" s="1" t="str">
        <f> IF(ISBLANK(B574), "", COUNTIF(Volunteer_Import!F574, "*North Berkeley Safeway*"))</f>
        <v/>
      </c>
      <c r="H574" s="1" t="str">
        <f> IF(ISBLANK(B574), "", COUNTIF(Volunteer_Import!F574, "*North Berkeley Trader Joe’s*"))</f>
        <v/>
      </c>
      <c r="I574" s="9" t="str">
        <f> IF(ISBLANK(B574), "", COUNTIF(Volunteer_Import!F574, "*South Berkeley Berkeley Bowl*"))</f>
        <v/>
      </c>
      <c r="J574" s="1" t="str">
        <f> IF(ISBLANK(B574), "", COUNTIF(Volunteer_Import!F574, "*South Berkeley/Oakland Safeway*"))</f>
        <v/>
      </c>
      <c r="K574" s="1" t="str">
        <f> IF(ISBLANK(B574), "", COUNTIF(Volunteer_Import!F574, "*Southwest Berkeley Berkeley Bowl*"))</f>
        <v/>
      </c>
      <c r="L574" s="1" t="str">
        <f> IF(ISBLANK(B574), "", COUNTIF(Volunteer_Import!F574, "*Other (open to local stores unlisted above)*"))</f>
        <v/>
      </c>
      <c r="M574" s="19" t="str">
        <f> IF(ISBLANK(B574), "", COUNTIF(Volunteer_Import!G574, "*Monday*"))</f>
        <v/>
      </c>
      <c r="N574" s="19" t="str">
        <f> IF(ISBLANK(B574), "", COUNTIF(Volunteer_Import!G574, "*Tuesday*"))</f>
        <v/>
      </c>
      <c r="O574" s="19" t="str">
        <f> IF(ISBLANK(B574), "", COUNTIF(Volunteer_Import!G574, "*Wednesday*"))</f>
        <v/>
      </c>
      <c r="P574" s="19" t="str">
        <f> IF(ISBLANK(B574), "", COUNTIF(Volunteer_Import!G574, "*Thursday*"))</f>
        <v/>
      </c>
      <c r="Q574" s="19" t="str">
        <f> IF(ISBLANK(B574), "", COUNTIF(Volunteer_Import!G574, "*Friday*"))</f>
        <v/>
      </c>
      <c r="R574" s="19" t="str">
        <f> IF(ISBLANK(B574), "", COUNTIF(Volunteer_Import!G574, "*Saturday*"))</f>
        <v/>
      </c>
      <c r="S574" s="19" t="str">
        <f> IF(ISBLANK(B574), "", COUNTIF(Volunteer_Import!G574, "*Sunday*"))</f>
        <v/>
      </c>
      <c r="T574" s="1" t="str">
        <f> IF(ISBLANK(B574), "", COUNTIF(Volunteer_Import!H574, "*6am - 8am*"))</f>
        <v/>
      </c>
      <c r="U574" s="19" t="str">
        <f> IF(ISBLANK(B574), "", COUNTIF(Volunteer_Import!H574, "*8am - 12pm*"))</f>
        <v/>
      </c>
      <c r="V574" s="19" t="str">
        <f> IF(ISBLANK(B574), "", COUNTIF(Volunteer_Import!H574, "*12pm - 3pm*"))</f>
        <v/>
      </c>
      <c r="W574" s="19" t="str">
        <f> IF(ISBLANK(B574), "", COUNTIF(Volunteer_Import!H574, "*3pm - 6pm*"))</f>
        <v/>
      </c>
      <c r="X574" s="19" t="str">
        <f> IF(ISBLANK(B574), "", COUNTIF(Volunteer_Import!H574, "*6pm - 9pm*"))</f>
        <v/>
      </c>
      <c r="Y574" s="19" t="str">
        <f> IF(ISBLANK(B574), "", COUNTIF(Volunteer_Import!H574, "*9pm - 11pm*"))</f>
        <v/>
      </c>
    </row>
    <row r="575">
      <c r="A575" s="1" t="str">
        <f t="array" ref="A575">IF(ISBLANK(B575), "", concatenate("V", ROW()))</f>
        <v/>
      </c>
      <c r="B575" s="1" t="str">
        <f>IFERROR(__xludf.DUMMYFUNCTION(" QUERY(Volunteer_Import!A575:H575, ""Select B"")"),"")</f>
        <v/>
      </c>
      <c r="C575" s="1" t="str">
        <f>IFERROR(__xludf.DUMMYFUNCTION(" IF(ISBLANK(B575), """", QUERY(Volunteer_Import!B575:I575, ""Select C""))"),"")</f>
        <v/>
      </c>
      <c r="D575" s="1" t="str">
        <f>IFERROR(__xludf.DUMMYFUNCTION(" IF(ISBLANK(B575), """", QUERY(Volunteer_Import!B575:I575, ""Select D""))"),"")</f>
        <v/>
      </c>
      <c r="E575" s="1" t="str">
        <f>IFERROR(__xludf.DUMMYFUNCTION(" IF(ISBLANK(B575), """", QUERY(Volunteer_Import!B575:I575, ""Select E""))"),"")</f>
        <v/>
      </c>
      <c r="F575" s="9" t="str">
        <f> IF(ISBLANK(B575), "", COUNTIF(Volunteer_Import!F575, "*Central Berkeley Trader Joe’s*"))</f>
        <v/>
      </c>
      <c r="G575" s="1" t="str">
        <f> IF(ISBLANK(B575), "", COUNTIF(Volunteer_Import!F575, "*North Berkeley Safeway*"))</f>
        <v/>
      </c>
      <c r="H575" s="1" t="str">
        <f> IF(ISBLANK(B575), "", COUNTIF(Volunteer_Import!F575, "*North Berkeley Trader Joe’s*"))</f>
        <v/>
      </c>
      <c r="I575" s="9" t="str">
        <f> IF(ISBLANK(B575), "", COUNTIF(Volunteer_Import!F575, "*South Berkeley Berkeley Bowl*"))</f>
        <v/>
      </c>
      <c r="J575" s="1" t="str">
        <f> IF(ISBLANK(B575), "", COUNTIF(Volunteer_Import!F575, "*South Berkeley/Oakland Safeway*"))</f>
        <v/>
      </c>
      <c r="K575" s="1" t="str">
        <f> IF(ISBLANK(B575), "", COUNTIF(Volunteer_Import!F575, "*Southwest Berkeley Berkeley Bowl*"))</f>
        <v/>
      </c>
      <c r="L575" s="1" t="str">
        <f> IF(ISBLANK(B575), "", COUNTIF(Volunteer_Import!F575, "*Other (open to local stores unlisted above)*"))</f>
        <v/>
      </c>
      <c r="M575" s="19" t="str">
        <f> IF(ISBLANK(B575), "", COUNTIF(Volunteer_Import!G575, "*Monday*"))</f>
        <v/>
      </c>
      <c r="N575" s="19" t="str">
        <f> IF(ISBLANK(B575), "", COUNTIF(Volunteer_Import!G575, "*Tuesday*"))</f>
        <v/>
      </c>
      <c r="O575" s="19" t="str">
        <f> IF(ISBLANK(B575), "", COUNTIF(Volunteer_Import!G575, "*Wednesday*"))</f>
        <v/>
      </c>
      <c r="P575" s="19" t="str">
        <f> IF(ISBLANK(B575), "", COUNTIF(Volunteer_Import!G575, "*Thursday*"))</f>
        <v/>
      </c>
      <c r="Q575" s="19" t="str">
        <f> IF(ISBLANK(B575), "", COUNTIF(Volunteer_Import!G575, "*Friday*"))</f>
        <v/>
      </c>
      <c r="R575" s="19" t="str">
        <f> IF(ISBLANK(B575), "", COUNTIF(Volunteer_Import!G575, "*Saturday*"))</f>
        <v/>
      </c>
      <c r="S575" s="19" t="str">
        <f> IF(ISBLANK(B575), "", COUNTIF(Volunteer_Import!G575, "*Sunday*"))</f>
        <v/>
      </c>
      <c r="T575" s="1" t="str">
        <f> IF(ISBLANK(B575), "", COUNTIF(Volunteer_Import!H575, "*6am - 8am*"))</f>
        <v/>
      </c>
      <c r="U575" s="19" t="str">
        <f> IF(ISBLANK(B575), "", COUNTIF(Volunteer_Import!H575, "*8am - 12pm*"))</f>
        <v/>
      </c>
      <c r="V575" s="19" t="str">
        <f> IF(ISBLANK(B575), "", COUNTIF(Volunteer_Import!H575, "*12pm - 3pm*"))</f>
        <v/>
      </c>
      <c r="W575" s="19" t="str">
        <f> IF(ISBLANK(B575), "", COUNTIF(Volunteer_Import!H575, "*3pm - 6pm*"))</f>
        <v/>
      </c>
      <c r="X575" s="19" t="str">
        <f> IF(ISBLANK(B575), "", COUNTIF(Volunteer_Import!H575, "*6pm - 9pm*"))</f>
        <v/>
      </c>
      <c r="Y575" s="19" t="str">
        <f> IF(ISBLANK(B575), "", COUNTIF(Volunteer_Import!H575, "*9pm - 11pm*"))</f>
        <v/>
      </c>
    </row>
    <row r="576">
      <c r="A576" s="1" t="str">
        <f t="array" ref="A576">IF(ISBLANK(B576), "", concatenate("V", ROW()))</f>
        <v/>
      </c>
      <c r="B576" s="1" t="str">
        <f>IFERROR(__xludf.DUMMYFUNCTION(" QUERY(Volunteer_Import!A576:H576, ""Select B"")"),"")</f>
        <v/>
      </c>
      <c r="C576" s="1" t="str">
        <f>IFERROR(__xludf.DUMMYFUNCTION(" IF(ISBLANK(B576), """", QUERY(Volunteer_Import!B576:I576, ""Select C""))"),"")</f>
        <v/>
      </c>
      <c r="D576" s="1" t="str">
        <f>IFERROR(__xludf.DUMMYFUNCTION(" IF(ISBLANK(B576), """", QUERY(Volunteer_Import!B576:I576, ""Select D""))"),"")</f>
        <v/>
      </c>
      <c r="E576" s="1" t="str">
        <f>IFERROR(__xludf.DUMMYFUNCTION(" IF(ISBLANK(B576), """", QUERY(Volunteer_Import!B576:I576, ""Select E""))"),"")</f>
        <v/>
      </c>
      <c r="F576" s="9" t="str">
        <f> IF(ISBLANK(B576), "", COUNTIF(Volunteer_Import!F576, "*Central Berkeley Trader Joe’s*"))</f>
        <v/>
      </c>
      <c r="G576" s="1" t="str">
        <f> IF(ISBLANK(B576), "", COUNTIF(Volunteer_Import!F576, "*North Berkeley Safeway*"))</f>
        <v/>
      </c>
      <c r="H576" s="1" t="str">
        <f> IF(ISBLANK(B576), "", COUNTIF(Volunteer_Import!F576, "*North Berkeley Trader Joe’s*"))</f>
        <v/>
      </c>
      <c r="I576" s="9" t="str">
        <f> IF(ISBLANK(B576), "", COUNTIF(Volunteer_Import!F576, "*South Berkeley Berkeley Bowl*"))</f>
        <v/>
      </c>
      <c r="J576" s="1" t="str">
        <f> IF(ISBLANK(B576), "", COUNTIF(Volunteer_Import!F576, "*South Berkeley/Oakland Safeway*"))</f>
        <v/>
      </c>
      <c r="K576" s="1" t="str">
        <f> IF(ISBLANK(B576), "", COUNTIF(Volunteer_Import!F576, "*Southwest Berkeley Berkeley Bowl*"))</f>
        <v/>
      </c>
      <c r="L576" s="1" t="str">
        <f> IF(ISBLANK(B576), "", COUNTIF(Volunteer_Import!F576, "*Other (open to local stores unlisted above)*"))</f>
        <v/>
      </c>
      <c r="M576" s="19" t="str">
        <f> IF(ISBLANK(B576), "", COUNTIF(Volunteer_Import!G576, "*Monday*"))</f>
        <v/>
      </c>
      <c r="N576" s="19" t="str">
        <f> IF(ISBLANK(B576), "", COUNTIF(Volunteer_Import!G576, "*Tuesday*"))</f>
        <v/>
      </c>
      <c r="O576" s="19" t="str">
        <f> IF(ISBLANK(B576), "", COUNTIF(Volunteer_Import!G576, "*Wednesday*"))</f>
        <v/>
      </c>
      <c r="P576" s="19" t="str">
        <f> IF(ISBLANK(B576), "", COUNTIF(Volunteer_Import!G576, "*Thursday*"))</f>
        <v/>
      </c>
      <c r="Q576" s="19" t="str">
        <f> IF(ISBLANK(B576), "", COUNTIF(Volunteer_Import!G576, "*Friday*"))</f>
        <v/>
      </c>
      <c r="R576" s="19" t="str">
        <f> IF(ISBLANK(B576), "", COUNTIF(Volunteer_Import!G576, "*Saturday*"))</f>
        <v/>
      </c>
      <c r="S576" s="19" t="str">
        <f> IF(ISBLANK(B576), "", COUNTIF(Volunteer_Import!G576, "*Sunday*"))</f>
        <v/>
      </c>
      <c r="T576" s="1" t="str">
        <f> IF(ISBLANK(B576), "", COUNTIF(Volunteer_Import!H576, "*6am - 8am*"))</f>
        <v/>
      </c>
      <c r="U576" s="19" t="str">
        <f> IF(ISBLANK(B576), "", COUNTIF(Volunteer_Import!H576, "*8am - 12pm*"))</f>
        <v/>
      </c>
      <c r="V576" s="19" t="str">
        <f> IF(ISBLANK(B576), "", COUNTIF(Volunteer_Import!H576, "*12pm - 3pm*"))</f>
        <v/>
      </c>
      <c r="W576" s="19" t="str">
        <f> IF(ISBLANK(B576), "", COUNTIF(Volunteer_Import!H576, "*3pm - 6pm*"))</f>
        <v/>
      </c>
      <c r="X576" s="19" t="str">
        <f> IF(ISBLANK(B576), "", COUNTIF(Volunteer_Import!H576, "*6pm - 9pm*"))</f>
        <v/>
      </c>
      <c r="Y576" s="19" t="str">
        <f> IF(ISBLANK(B576), "", COUNTIF(Volunteer_Import!H576, "*9pm - 11pm*"))</f>
        <v/>
      </c>
    </row>
    <row r="577">
      <c r="A577" s="1" t="str">
        <f t="array" ref="A577">IF(ISBLANK(B577), "", concatenate("V", ROW()))</f>
        <v/>
      </c>
      <c r="B577" s="1" t="str">
        <f>IFERROR(__xludf.DUMMYFUNCTION(" QUERY(Volunteer_Import!A577:H577, ""Select B"")"),"")</f>
        <v/>
      </c>
      <c r="C577" s="1" t="str">
        <f>IFERROR(__xludf.DUMMYFUNCTION(" IF(ISBLANK(B577), """", QUERY(Volunteer_Import!B577:I577, ""Select C""))"),"")</f>
        <v/>
      </c>
      <c r="D577" s="1" t="str">
        <f>IFERROR(__xludf.DUMMYFUNCTION(" IF(ISBLANK(B577), """", QUERY(Volunteer_Import!B577:I577, ""Select D""))"),"")</f>
        <v/>
      </c>
      <c r="E577" s="1" t="str">
        <f>IFERROR(__xludf.DUMMYFUNCTION(" IF(ISBLANK(B577), """", QUERY(Volunteer_Import!B577:I577, ""Select E""))"),"")</f>
        <v/>
      </c>
      <c r="F577" s="9" t="str">
        <f> IF(ISBLANK(B577), "", COUNTIF(Volunteer_Import!F577, "*Central Berkeley Trader Joe’s*"))</f>
        <v/>
      </c>
      <c r="G577" s="1" t="str">
        <f> IF(ISBLANK(B577), "", COUNTIF(Volunteer_Import!F577, "*North Berkeley Safeway*"))</f>
        <v/>
      </c>
      <c r="H577" s="1" t="str">
        <f> IF(ISBLANK(B577), "", COUNTIF(Volunteer_Import!F577, "*North Berkeley Trader Joe’s*"))</f>
        <v/>
      </c>
      <c r="I577" s="9" t="str">
        <f> IF(ISBLANK(B577), "", COUNTIF(Volunteer_Import!F577, "*South Berkeley Berkeley Bowl*"))</f>
        <v/>
      </c>
      <c r="J577" s="1" t="str">
        <f> IF(ISBLANK(B577), "", COUNTIF(Volunteer_Import!F577, "*South Berkeley/Oakland Safeway*"))</f>
        <v/>
      </c>
      <c r="K577" s="1" t="str">
        <f> IF(ISBLANK(B577), "", COUNTIF(Volunteer_Import!F577, "*Southwest Berkeley Berkeley Bowl*"))</f>
        <v/>
      </c>
      <c r="L577" s="1" t="str">
        <f> IF(ISBLANK(B577), "", COUNTIF(Volunteer_Import!F577, "*Other (open to local stores unlisted above)*"))</f>
        <v/>
      </c>
      <c r="M577" s="19" t="str">
        <f> IF(ISBLANK(B577), "", COUNTIF(Volunteer_Import!G577, "*Monday*"))</f>
        <v/>
      </c>
      <c r="N577" s="19" t="str">
        <f> IF(ISBLANK(B577), "", COUNTIF(Volunteer_Import!G577, "*Tuesday*"))</f>
        <v/>
      </c>
      <c r="O577" s="19" t="str">
        <f> IF(ISBLANK(B577), "", COUNTIF(Volunteer_Import!G577, "*Wednesday*"))</f>
        <v/>
      </c>
      <c r="P577" s="19" t="str">
        <f> IF(ISBLANK(B577), "", COUNTIF(Volunteer_Import!G577, "*Thursday*"))</f>
        <v/>
      </c>
      <c r="Q577" s="19" t="str">
        <f> IF(ISBLANK(B577), "", COUNTIF(Volunteer_Import!G577, "*Friday*"))</f>
        <v/>
      </c>
      <c r="R577" s="19" t="str">
        <f> IF(ISBLANK(B577), "", COUNTIF(Volunteer_Import!G577, "*Saturday*"))</f>
        <v/>
      </c>
      <c r="S577" s="19" t="str">
        <f> IF(ISBLANK(B577), "", COUNTIF(Volunteer_Import!G577, "*Sunday*"))</f>
        <v/>
      </c>
      <c r="T577" s="1" t="str">
        <f> IF(ISBLANK(B577), "", COUNTIF(Volunteer_Import!H577, "*6am - 8am*"))</f>
        <v/>
      </c>
      <c r="U577" s="19" t="str">
        <f> IF(ISBLANK(B577), "", COUNTIF(Volunteer_Import!H577, "*8am - 12pm*"))</f>
        <v/>
      </c>
      <c r="V577" s="19" t="str">
        <f> IF(ISBLANK(B577), "", COUNTIF(Volunteer_Import!H577, "*12pm - 3pm*"))</f>
        <v/>
      </c>
      <c r="W577" s="19" t="str">
        <f> IF(ISBLANK(B577), "", COUNTIF(Volunteer_Import!H577, "*3pm - 6pm*"))</f>
        <v/>
      </c>
      <c r="X577" s="19" t="str">
        <f> IF(ISBLANK(B577), "", COUNTIF(Volunteer_Import!H577, "*6pm - 9pm*"))</f>
        <v/>
      </c>
      <c r="Y577" s="19" t="str">
        <f> IF(ISBLANK(B577), "", COUNTIF(Volunteer_Import!H577, "*9pm - 11pm*"))</f>
        <v/>
      </c>
    </row>
    <row r="578">
      <c r="A578" s="1" t="str">
        <f t="array" ref="A578">IF(ISBLANK(B578), "", concatenate("V", ROW()))</f>
        <v/>
      </c>
      <c r="B578" s="1" t="str">
        <f>IFERROR(__xludf.DUMMYFUNCTION(" QUERY(Volunteer_Import!A578:H578, ""Select B"")"),"")</f>
        <v/>
      </c>
      <c r="C578" s="1" t="str">
        <f>IFERROR(__xludf.DUMMYFUNCTION(" IF(ISBLANK(B578), """", QUERY(Volunteer_Import!B578:I578, ""Select C""))"),"")</f>
        <v/>
      </c>
      <c r="D578" s="1" t="str">
        <f>IFERROR(__xludf.DUMMYFUNCTION(" IF(ISBLANK(B578), """", QUERY(Volunteer_Import!B578:I578, ""Select D""))"),"")</f>
        <v/>
      </c>
      <c r="E578" s="1" t="str">
        <f>IFERROR(__xludf.DUMMYFUNCTION(" IF(ISBLANK(B578), """", QUERY(Volunteer_Import!B578:I578, ""Select E""))"),"")</f>
        <v/>
      </c>
      <c r="F578" s="9" t="str">
        <f> IF(ISBLANK(B578), "", COUNTIF(Volunteer_Import!F578, "*Central Berkeley Trader Joe’s*"))</f>
        <v/>
      </c>
      <c r="G578" s="1" t="str">
        <f> IF(ISBLANK(B578), "", COUNTIF(Volunteer_Import!F578, "*North Berkeley Safeway*"))</f>
        <v/>
      </c>
      <c r="H578" s="1" t="str">
        <f> IF(ISBLANK(B578), "", COUNTIF(Volunteer_Import!F578, "*North Berkeley Trader Joe’s*"))</f>
        <v/>
      </c>
      <c r="I578" s="9" t="str">
        <f> IF(ISBLANK(B578), "", COUNTIF(Volunteer_Import!F578, "*South Berkeley Berkeley Bowl*"))</f>
        <v/>
      </c>
      <c r="J578" s="1" t="str">
        <f> IF(ISBLANK(B578), "", COUNTIF(Volunteer_Import!F578, "*South Berkeley/Oakland Safeway*"))</f>
        <v/>
      </c>
      <c r="K578" s="1" t="str">
        <f> IF(ISBLANK(B578), "", COUNTIF(Volunteer_Import!F578, "*Southwest Berkeley Berkeley Bowl*"))</f>
        <v/>
      </c>
      <c r="L578" s="1" t="str">
        <f> IF(ISBLANK(B578), "", COUNTIF(Volunteer_Import!F578, "*Other (open to local stores unlisted above)*"))</f>
        <v/>
      </c>
      <c r="M578" s="19" t="str">
        <f> IF(ISBLANK(B578), "", COUNTIF(Volunteer_Import!G578, "*Monday*"))</f>
        <v/>
      </c>
      <c r="N578" s="19" t="str">
        <f> IF(ISBLANK(B578), "", COUNTIF(Volunteer_Import!G578, "*Tuesday*"))</f>
        <v/>
      </c>
      <c r="O578" s="19" t="str">
        <f> IF(ISBLANK(B578), "", COUNTIF(Volunteer_Import!G578, "*Wednesday*"))</f>
        <v/>
      </c>
      <c r="P578" s="19" t="str">
        <f> IF(ISBLANK(B578), "", COUNTIF(Volunteer_Import!G578, "*Thursday*"))</f>
        <v/>
      </c>
      <c r="Q578" s="19" t="str">
        <f> IF(ISBLANK(B578), "", COUNTIF(Volunteer_Import!G578, "*Friday*"))</f>
        <v/>
      </c>
      <c r="R578" s="19" t="str">
        <f> IF(ISBLANK(B578), "", COUNTIF(Volunteer_Import!G578, "*Saturday*"))</f>
        <v/>
      </c>
      <c r="S578" s="19" t="str">
        <f> IF(ISBLANK(B578), "", COUNTIF(Volunteer_Import!G578, "*Sunday*"))</f>
        <v/>
      </c>
      <c r="T578" s="1" t="str">
        <f> IF(ISBLANK(B578), "", COUNTIF(Volunteer_Import!H578, "*6am - 8am*"))</f>
        <v/>
      </c>
      <c r="U578" s="19" t="str">
        <f> IF(ISBLANK(B578), "", COUNTIF(Volunteer_Import!H578, "*8am - 12pm*"))</f>
        <v/>
      </c>
      <c r="V578" s="19" t="str">
        <f> IF(ISBLANK(B578), "", COUNTIF(Volunteer_Import!H578, "*12pm - 3pm*"))</f>
        <v/>
      </c>
      <c r="W578" s="19" t="str">
        <f> IF(ISBLANK(B578), "", COUNTIF(Volunteer_Import!H578, "*3pm - 6pm*"))</f>
        <v/>
      </c>
      <c r="X578" s="19" t="str">
        <f> IF(ISBLANK(B578), "", COUNTIF(Volunteer_Import!H578, "*6pm - 9pm*"))</f>
        <v/>
      </c>
      <c r="Y578" s="19" t="str">
        <f> IF(ISBLANK(B578), "", COUNTIF(Volunteer_Import!H578, "*9pm - 11pm*"))</f>
        <v/>
      </c>
    </row>
    <row r="579">
      <c r="A579" s="1" t="str">
        <f t="array" ref="A579">IF(ISBLANK(B579), "", concatenate("V", ROW()))</f>
        <v/>
      </c>
      <c r="B579" s="1" t="str">
        <f>IFERROR(__xludf.DUMMYFUNCTION(" QUERY(Volunteer_Import!A579:H579, ""Select B"")"),"")</f>
        <v/>
      </c>
      <c r="C579" s="1" t="str">
        <f>IFERROR(__xludf.DUMMYFUNCTION(" IF(ISBLANK(B579), """", QUERY(Volunteer_Import!B579:I579, ""Select C""))"),"")</f>
        <v/>
      </c>
      <c r="D579" s="1" t="str">
        <f>IFERROR(__xludf.DUMMYFUNCTION(" IF(ISBLANK(B579), """", QUERY(Volunteer_Import!B579:I579, ""Select D""))"),"")</f>
        <v/>
      </c>
      <c r="E579" s="1" t="str">
        <f>IFERROR(__xludf.DUMMYFUNCTION(" IF(ISBLANK(B579), """", QUERY(Volunteer_Import!B579:I579, ""Select E""))"),"")</f>
        <v/>
      </c>
      <c r="F579" s="9" t="str">
        <f> IF(ISBLANK(B579), "", COUNTIF(Volunteer_Import!F579, "*Central Berkeley Trader Joe’s*"))</f>
        <v/>
      </c>
      <c r="G579" s="1" t="str">
        <f> IF(ISBLANK(B579), "", COUNTIF(Volunteer_Import!F579, "*North Berkeley Safeway*"))</f>
        <v/>
      </c>
      <c r="H579" s="1" t="str">
        <f> IF(ISBLANK(B579), "", COUNTIF(Volunteer_Import!F579, "*North Berkeley Trader Joe’s*"))</f>
        <v/>
      </c>
      <c r="I579" s="9" t="str">
        <f> IF(ISBLANK(B579), "", COUNTIF(Volunteer_Import!F579, "*South Berkeley Berkeley Bowl*"))</f>
        <v/>
      </c>
      <c r="J579" s="1" t="str">
        <f> IF(ISBLANK(B579), "", COUNTIF(Volunteer_Import!F579, "*South Berkeley/Oakland Safeway*"))</f>
        <v/>
      </c>
      <c r="K579" s="1" t="str">
        <f> IF(ISBLANK(B579), "", COUNTIF(Volunteer_Import!F579, "*Southwest Berkeley Berkeley Bowl*"))</f>
        <v/>
      </c>
      <c r="L579" s="1" t="str">
        <f> IF(ISBLANK(B579), "", COUNTIF(Volunteer_Import!F579, "*Other (open to local stores unlisted above)*"))</f>
        <v/>
      </c>
      <c r="M579" s="19" t="str">
        <f> IF(ISBLANK(B579), "", COUNTIF(Volunteer_Import!G579, "*Monday*"))</f>
        <v/>
      </c>
      <c r="N579" s="19" t="str">
        <f> IF(ISBLANK(B579), "", COUNTIF(Volunteer_Import!G579, "*Tuesday*"))</f>
        <v/>
      </c>
      <c r="O579" s="19" t="str">
        <f> IF(ISBLANK(B579), "", COUNTIF(Volunteer_Import!G579, "*Wednesday*"))</f>
        <v/>
      </c>
      <c r="P579" s="19" t="str">
        <f> IF(ISBLANK(B579), "", COUNTIF(Volunteer_Import!G579, "*Thursday*"))</f>
        <v/>
      </c>
      <c r="Q579" s="19" t="str">
        <f> IF(ISBLANK(B579), "", COUNTIF(Volunteer_Import!G579, "*Friday*"))</f>
        <v/>
      </c>
      <c r="R579" s="19" t="str">
        <f> IF(ISBLANK(B579), "", COUNTIF(Volunteer_Import!G579, "*Saturday*"))</f>
        <v/>
      </c>
      <c r="S579" s="19" t="str">
        <f> IF(ISBLANK(B579), "", COUNTIF(Volunteer_Import!G579, "*Sunday*"))</f>
        <v/>
      </c>
      <c r="T579" s="1" t="str">
        <f> IF(ISBLANK(B579), "", COUNTIF(Volunteer_Import!H579, "*6am - 8am*"))</f>
        <v/>
      </c>
      <c r="U579" s="19" t="str">
        <f> IF(ISBLANK(B579), "", COUNTIF(Volunteer_Import!H579, "*8am - 12pm*"))</f>
        <v/>
      </c>
      <c r="V579" s="19" t="str">
        <f> IF(ISBLANK(B579), "", COUNTIF(Volunteer_Import!H579, "*12pm - 3pm*"))</f>
        <v/>
      </c>
      <c r="W579" s="19" t="str">
        <f> IF(ISBLANK(B579), "", COUNTIF(Volunteer_Import!H579, "*3pm - 6pm*"))</f>
        <v/>
      </c>
      <c r="X579" s="19" t="str">
        <f> IF(ISBLANK(B579), "", COUNTIF(Volunteer_Import!H579, "*6pm - 9pm*"))</f>
        <v/>
      </c>
      <c r="Y579" s="19" t="str">
        <f> IF(ISBLANK(B579), "", COUNTIF(Volunteer_Import!H579, "*9pm - 11pm*"))</f>
        <v/>
      </c>
    </row>
    <row r="580">
      <c r="A580" s="1" t="str">
        <f t="array" ref="A580">IF(ISBLANK(B580), "", concatenate("V", ROW()))</f>
        <v/>
      </c>
      <c r="B580" s="1" t="str">
        <f>IFERROR(__xludf.DUMMYFUNCTION(" QUERY(Volunteer_Import!A580:H580, ""Select B"")"),"")</f>
        <v/>
      </c>
      <c r="C580" s="1" t="str">
        <f>IFERROR(__xludf.DUMMYFUNCTION(" IF(ISBLANK(B580), """", QUERY(Volunteer_Import!B580:I580, ""Select C""))"),"")</f>
        <v/>
      </c>
      <c r="D580" s="1" t="str">
        <f>IFERROR(__xludf.DUMMYFUNCTION(" IF(ISBLANK(B580), """", QUERY(Volunteer_Import!B580:I580, ""Select D""))"),"")</f>
        <v/>
      </c>
      <c r="E580" s="1" t="str">
        <f>IFERROR(__xludf.DUMMYFUNCTION(" IF(ISBLANK(B580), """", QUERY(Volunteer_Import!B580:I580, ""Select E""))"),"")</f>
        <v/>
      </c>
      <c r="F580" s="9" t="str">
        <f> IF(ISBLANK(B580), "", COUNTIF(Volunteer_Import!F580, "*Central Berkeley Trader Joe’s*"))</f>
        <v/>
      </c>
      <c r="G580" s="1" t="str">
        <f> IF(ISBLANK(B580), "", COUNTIF(Volunteer_Import!F580, "*North Berkeley Safeway*"))</f>
        <v/>
      </c>
      <c r="H580" s="1" t="str">
        <f> IF(ISBLANK(B580), "", COUNTIF(Volunteer_Import!F580, "*North Berkeley Trader Joe’s*"))</f>
        <v/>
      </c>
      <c r="I580" s="9" t="str">
        <f> IF(ISBLANK(B580), "", COUNTIF(Volunteer_Import!F580, "*South Berkeley Berkeley Bowl*"))</f>
        <v/>
      </c>
      <c r="J580" s="1" t="str">
        <f> IF(ISBLANK(B580), "", COUNTIF(Volunteer_Import!F580, "*South Berkeley/Oakland Safeway*"))</f>
        <v/>
      </c>
      <c r="K580" s="1" t="str">
        <f> IF(ISBLANK(B580), "", COUNTIF(Volunteer_Import!F580, "*Southwest Berkeley Berkeley Bowl*"))</f>
        <v/>
      </c>
      <c r="L580" s="1" t="str">
        <f> IF(ISBLANK(B580), "", COUNTIF(Volunteer_Import!F580, "*Other (open to local stores unlisted above)*"))</f>
        <v/>
      </c>
      <c r="M580" s="19" t="str">
        <f> IF(ISBLANK(B580), "", COUNTIF(Volunteer_Import!G580, "*Monday*"))</f>
        <v/>
      </c>
      <c r="N580" s="19" t="str">
        <f> IF(ISBLANK(B580), "", COUNTIF(Volunteer_Import!G580, "*Tuesday*"))</f>
        <v/>
      </c>
      <c r="O580" s="19" t="str">
        <f> IF(ISBLANK(B580), "", COUNTIF(Volunteer_Import!G580, "*Wednesday*"))</f>
        <v/>
      </c>
      <c r="P580" s="19" t="str">
        <f> IF(ISBLANK(B580), "", COUNTIF(Volunteer_Import!G580, "*Thursday*"))</f>
        <v/>
      </c>
      <c r="Q580" s="19" t="str">
        <f> IF(ISBLANK(B580), "", COUNTIF(Volunteer_Import!G580, "*Friday*"))</f>
        <v/>
      </c>
      <c r="R580" s="19" t="str">
        <f> IF(ISBLANK(B580), "", COUNTIF(Volunteer_Import!G580, "*Saturday*"))</f>
        <v/>
      </c>
      <c r="S580" s="19" t="str">
        <f> IF(ISBLANK(B580), "", COUNTIF(Volunteer_Import!G580, "*Sunday*"))</f>
        <v/>
      </c>
      <c r="T580" s="1" t="str">
        <f> IF(ISBLANK(B580), "", COUNTIF(Volunteer_Import!H580, "*6am - 8am*"))</f>
        <v/>
      </c>
      <c r="U580" s="19" t="str">
        <f> IF(ISBLANK(B580), "", COUNTIF(Volunteer_Import!H580, "*8am - 12pm*"))</f>
        <v/>
      </c>
      <c r="V580" s="19" t="str">
        <f> IF(ISBLANK(B580), "", COUNTIF(Volunteer_Import!H580, "*12pm - 3pm*"))</f>
        <v/>
      </c>
      <c r="W580" s="19" t="str">
        <f> IF(ISBLANK(B580), "", COUNTIF(Volunteer_Import!H580, "*3pm - 6pm*"))</f>
        <v/>
      </c>
      <c r="X580" s="19" t="str">
        <f> IF(ISBLANK(B580), "", COUNTIF(Volunteer_Import!H580, "*6pm - 9pm*"))</f>
        <v/>
      </c>
      <c r="Y580" s="19" t="str">
        <f> IF(ISBLANK(B580), "", COUNTIF(Volunteer_Import!H580, "*9pm - 11pm*"))</f>
        <v/>
      </c>
    </row>
    <row r="581">
      <c r="A581" s="1" t="str">
        <f t="array" ref="A581">IF(ISBLANK(B581), "", concatenate("V", ROW()))</f>
        <v/>
      </c>
      <c r="B581" s="1" t="str">
        <f>IFERROR(__xludf.DUMMYFUNCTION(" QUERY(Volunteer_Import!A581:H581, ""Select B"")"),"")</f>
        <v/>
      </c>
      <c r="C581" s="1" t="str">
        <f>IFERROR(__xludf.DUMMYFUNCTION(" IF(ISBLANK(B581), """", QUERY(Volunteer_Import!B581:I581, ""Select C""))"),"")</f>
        <v/>
      </c>
      <c r="D581" s="1" t="str">
        <f>IFERROR(__xludf.DUMMYFUNCTION(" IF(ISBLANK(B581), """", QUERY(Volunteer_Import!B581:I581, ""Select D""))"),"")</f>
        <v/>
      </c>
      <c r="E581" s="1" t="str">
        <f>IFERROR(__xludf.DUMMYFUNCTION(" IF(ISBLANK(B581), """", QUERY(Volunteer_Import!B581:I581, ""Select E""))"),"")</f>
        <v/>
      </c>
      <c r="F581" s="9" t="str">
        <f> IF(ISBLANK(B581), "", COUNTIF(Volunteer_Import!F581, "*Central Berkeley Trader Joe’s*"))</f>
        <v/>
      </c>
      <c r="G581" s="1" t="str">
        <f> IF(ISBLANK(B581), "", COUNTIF(Volunteer_Import!F581, "*North Berkeley Safeway*"))</f>
        <v/>
      </c>
      <c r="H581" s="1" t="str">
        <f> IF(ISBLANK(B581), "", COUNTIF(Volunteer_Import!F581, "*North Berkeley Trader Joe’s*"))</f>
        <v/>
      </c>
      <c r="I581" s="9" t="str">
        <f> IF(ISBLANK(B581), "", COUNTIF(Volunteer_Import!F581, "*South Berkeley Berkeley Bowl*"))</f>
        <v/>
      </c>
      <c r="J581" s="1" t="str">
        <f> IF(ISBLANK(B581), "", COUNTIF(Volunteer_Import!F581, "*South Berkeley/Oakland Safeway*"))</f>
        <v/>
      </c>
      <c r="K581" s="1" t="str">
        <f> IF(ISBLANK(B581), "", COUNTIF(Volunteer_Import!F581, "*Southwest Berkeley Berkeley Bowl*"))</f>
        <v/>
      </c>
      <c r="L581" s="1" t="str">
        <f> IF(ISBLANK(B581), "", COUNTIF(Volunteer_Import!F581, "*Other (open to local stores unlisted above)*"))</f>
        <v/>
      </c>
      <c r="M581" s="19" t="str">
        <f> IF(ISBLANK(B581), "", COUNTIF(Volunteer_Import!G581, "*Monday*"))</f>
        <v/>
      </c>
      <c r="N581" s="19" t="str">
        <f> IF(ISBLANK(B581), "", COUNTIF(Volunteer_Import!G581, "*Tuesday*"))</f>
        <v/>
      </c>
      <c r="O581" s="19" t="str">
        <f> IF(ISBLANK(B581), "", COUNTIF(Volunteer_Import!G581, "*Wednesday*"))</f>
        <v/>
      </c>
      <c r="P581" s="19" t="str">
        <f> IF(ISBLANK(B581), "", COUNTIF(Volunteer_Import!G581, "*Thursday*"))</f>
        <v/>
      </c>
      <c r="Q581" s="19" t="str">
        <f> IF(ISBLANK(B581), "", COUNTIF(Volunteer_Import!G581, "*Friday*"))</f>
        <v/>
      </c>
      <c r="R581" s="19" t="str">
        <f> IF(ISBLANK(B581), "", COUNTIF(Volunteer_Import!G581, "*Saturday*"))</f>
        <v/>
      </c>
      <c r="S581" s="19" t="str">
        <f> IF(ISBLANK(B581), "", COUNTIF(Volunteer_Import!G581, "*Sunday*"))</f>
        <v/>
      </c>
      <c r="T581" s="1" t="str">
        <f> IF(ISBLANK(B581), "", COUNTIF(Volunteer_Import!H581, "*6am - 8am*"))</f>
        <v/>
      </c>
      <c r="U581" s="19" t="str">
        <f> IF(ISBLANK(B581), "", COUNTIF(Volunteer_Import!H581, "*8am - 12pm*"))</f>
        <v/>
      </c>
      <c r="V581" s="19" t="str">
        <f> IF(ISBLANK(B581), "", COUNTIF(Volunteer_Import!H581, "*12pm - 3pm*"))</f>
        <v/>
      </c>
      <c r="W581" s="19" t="str">
        <f> IF(ISBLANK(B581), "", COUNTIF(Volunteer_Import!H581, "*3pm - 6pm*"))</f>
        <v/>
      </c>
      <c r="X581" s="19" t="str">
        <f> IF(ISBLANK(B581), "", COUNTIF(Volunteer_Import!H581, "*6pm - 9pm*"))</f>
        <v/>
      </c>
      <c r="Y581" s="19" t="str">
        <f> IF(ISBLANK(B581), "", COUNTIF(Volunteer_Import!H581, "*9pm - 11pm*"))</f>
        <v/>
      </c>
    </row>
    <row r="582">
      <c r="A582" s="1" t="str">
        <f t="array" ref="A582">IF(ISBLANK(B582), "", concatenate("V", ROW()))</f>
        <v/>
      </c>
      <c r="B582" s="1" t="str">
        <f>IFERROR(__xludf.DUMMYFUNCTION(" QUERY(Volunteer_Import!A582:H582, ""Select B"")"),"")</f>
        <v/>
      </c>
      <c r="C582" s="1" t="str">
        <f>IFERROR(__xludf.DUMMYFUNCTION(" IF(ISBLANK(B582), """", QUERY(Volunteer_Import!B582:I582, ""Select C""))"),"")</f>
        <v/>
      </c>
      <c r="D582" s="1" t="str">
        <f>IFERROR(__xludf.DUMMYFUNCTION(" IF(ISBLANK(B582), """", QUERY(Volunteer_Import!B582:I582, ""Select D""))"),"")</f>
        <v/>
      </c>
      <c r="E582" s="1" t="str">
        <f>IFERROR(__xludf.DUMMYFUNCTION(" IF(ISBLANK(B582), """", QUERY(Volunteer_Import!B582:I582, ""Select E""))"),"")</f>
        <v/>
      </c>
      <c r="F582" s="9" t="str">
        <f> IF(ISBLANK(B582), "", COUNTIF(Volunteer_Import!F582, "*Central Berkeley Trader Joe’s*"))</f>
        <v/>
      </c>
      <c r="G582" s="1" t="str">
        <f> IF(ISBLANK(B582), "", COUNTIF(Volunteer_Import!F582, "*North Berkeley Safeway*"))</f>
        <v/>
      </c>
      <c r="H582" s="1" t="str">
        <f> IF(ISBLANK(B582), "", COUNTIF(Volunteer_Import!F582, "*North Berkeley Trader Joe’s*"))</f>
        <v/>
      </c>
      <c r="I582" s="9" t="str">
        <f> IF(ISBLANK(B582), "", COUNTIF(Volunteer_Import!F582, "*South Berkeley Berkeley Bowl*"))</f>
        <v/>
      </c>
      <c r="J582" s="1" t="str">
        <f> IF(ISBLANK(B582), "", COUNTIF(Volunteer_Import!F582, "*South Berkeley/Oakland Safeway*"))</f>
        <v/>
      </c>
      <c r="K582" s="1" t="str">
        <f> IF(ISBLANK(B582), "", COUNTIF(Volunteer_Import!F582, "*Southwest Berkeley Berkeley Bowl*"))</f>
        <v/>
      </c>
      <c r="L582" s="1" t="str">
        <f> IF(ISBLANK(B582), "", COUNTIF(Volunteer_Import!F582, "*Other (open to local stores unlisted above)*"))</f>
        <v/>
      </c>
      <c r="M582" s="19" t="str">
        <f> IF(ISBLANK(B582), "", COUNTIF(Volunteer_Import!G582, "*Monday*"))</f>
        <v/>
      </c>
      <c r="N582" s="19" t="str">
        <f> IF(ISBLANK(B582), "", COUNTIF(Volunteer_Import!G582, "*Tuesday*"))</f>
        <v/>
      </c>
      <c r="O582" s="19" t="str">
        <f> IF(ISBLANK(B582), "", COUNTIF(Volunteer_Import!G582, "*Wednesday*"))</f>
        <v/>
      </c>
      <c r="P582" s="19" t="str">
        <f> IF(ISBLANK(B582), "", COUNTIF(Volunteer_Import!G582, "*Thursday*"))</f>
        <v/>
      </c>
      <c r="Q582" s="19" t="str">
        <f> IF(ISBLANK(B582), "", COUNTIF(Volunteer_Import!G582, "*Friday*"))</f>
        <v/>
      </c>
      <c r="R582" s="19" t="str">
        <f> IF(ISBLANK(B582), "", COUNTIF(Volunteer_Import!G582, "*Saturday*"))</f>
        <v/>
      </c>
      <c r="S582" s="19" t="str">
        <f> IF(ISBLANK(B582), "", COUNTIF(Volunteer_Import!G582, "*Sunday*"))</f>
        <v/>
      </c>
      <c r="T582" s="1" t="str">
        <f> IF(ISBLANK(B582), "", COUNTIF(Volunteer_Import!H582, "*6am - 8am*"))</f>
        <v/>
      </c>
      <c r="U582" s="19" t="str">
        <f> IF(ISBLANK(B582), "", COUNTIF(Volunteer_Import!H582, "*8am - 12pm*"))</f>
        <v/>
      </c>
      <c r="V582" s="19" t="str">
        <f> IF(ISBLANK(B582), "", COUNTIF(Volunteer_Import!H582, "*12pm - 3pm*"))</f>
        <v/>
      </c>
      <c r="W582" s="19" t="str">
        <f> IF(ISBLANK(B582), "", COUNTIF(Volunteer_Import!H582, "*3pm - 6pm*"))</f>
        <v/>
      </c>
      <c r="X582" s="19" t="str">
        <f> IF(ISBLANK(B582), "", COUNTIF(Volunteer_Import!H582, "*6pm - 9pm*"))</f>
        <v/>
      </c>
      <c r="Y582" s="19" t="str">
        <f> IF(ISBLANK(B582), "", COUNTIF(Volunteer_Import!H582, "*9pm - 11pm*"))</f>
        <v/>
      </c>
    </row>
    <row r="583">
      <c r="A583" s="1" t="str">
        <f t="array" ref="A583">IF(ISBLANK(B583), "", concatenate("V", ROW()))</f>
        <v/>
      </c>
      <c r="B583" s="1" t="str">
        <f>IFERROR(__xludf.DUMMYFUNCTION(" QUERY(Volunteer_Import!A583:H583, ""Select B"")"),"")</f>
        <v/>
      </c>
      <c r="C583" s="1" t="str">
        <f>IFERROR(__xludf.DUMMYFUNCTION(" IF(ISBLANK(B583), """", QUERY(Volunteer_Import!B583:I583, ""Select C""))"),"")</f>
        <v/>
      </c>
      <c r="D583" s="1" t="str">
        <f>IFERROR(__xludf.DUMMYFUNCTION(" IF(ISBLANK(B583), """", QUERY(Volunteer_Import!B583:I583, ""Select D""))"),"")</f>
        <v/>
      </c>
      <c r="E583" s="1" t="str">
        <f>IFERROR(__xludf.DUMMYFUNCTION(" IF(ISBLANK(B583), """", QUERY(Volunteer_Import!B583:I583, ""Select E""))"),"")</f>
        <v/>
      </c>
      <c r="F583" s="9" t="str">
        <f> IF(ISBLANK(B583), "", COUNTIF(Volunteer_Import!F583, "*Central Berkeley Trader Joe’s*"))</f>
        <v/>
      </c>
      <c r="G583" s="1" t="str">
        <f> IF(ISBLANK(B583), "", COUNTIF(Volunteer_Import!F583, "*North Berkeley Safeway*"))</f>
        <v/>
      </c>
      <c r="H583" s="1" t="str">
        <f> IF(ISBLANK(B583), "", COUNTIF(Volunteer_Import!F583, "*North Berkeley Trader Joe’s*"))</f>
        <v/>
      </c>
      <c r="I583" s="9" t="str">
        <f> IF(ISBLANK(B583), "", COUNTIF(Volunteer_Import!F583, "*South Berkeley Berkeley Bowl*"))</f>
        <v/>
      </c>
      <c r="J583" s="1" t="str">
        <f> IF(ISBLANK(B583), "", COUNTIF(Volunteer_Import!F583, "*South Berkeley/Oakland Safeway*"))</f>
        <v/>
      </c>
      <c r="K583" s="1" t="str">
        <f> IF(ISBLANK(B583), "", COUNTIF(Volunteer_Import!F583, "*Southwest Berkeley Berkeley Bowl*"))</f>
        <v/>
      </c>
      <c r="L583" s="1" t="str">
        <f> IF(ISBLANK(B583), "", COUNTIF(Volunteer_Import!F583, "*Other (open to local stores unlisted above)*"))</f>
        <v/>
      </c>
      <c r="M583" s="19" t="str">
        <f> IF(ISBLANK(B583), "", COUNTIF(Volunteer_Import!G583, "*Monday*"))</f>
        <v/>
      </c>
      <c r="N583" s="19" t="str">
        <f> IF(ISBLANK(B583), "", COUNTIF(Volunteer_Import!G583, "*Tuesday*"))</f>
        <v/>
      </c>
      <c r="O583" s="19" t="str">
        <f> IF(ISBLANK(B583), "", COUNTIF(Volunteer_Import!G583, "*Wednesday*"))</f>
        <v/>
      </c>
      <c r="P583" s="19" t="str">
        <f> IF(ISBLANK(B583), "", COUNTIF(Volunteer_Import!G583, "*Thursday*"))</f>
        <v/>
      </c>
      <c r="Q583" s="19" t="str">
        <f> IF(ISBLANK(B583), "", COUNTIF(Volunteer_Import!G583, "*Friday*"))</f>
        <v/>
      </c>
      <c r="R583" s="19" t="str">
        <f> IF(ISBLANK(B583), "", COUNTIF(Volunteer_Import!G583, "*Saturday*"))</f>
        <v/>
      </c>
      <c r="S583" s="19" t="str">
        <f> IF(ISBLANK(B583), "", COUNTIF(Volunteer_Import!G583, "*Sunday*"))</f>
        <v/>
      </c>
      <c r="T583" s="1" t="str">
        <f> IF(ISBLANK(B583), "", COUNTIF(Volunteer_Import!H583, "*6am - 8am*"))</f>
        <v/>
      </c>
      <c r="U583" s="19" t="str">
        <f> IF(ISBLANK(B583), "", COUNTIF(Volunteer_Import!H583, "*8am - 12pm*"))</f>
        <v/>
      </c>
      <c r="V583" s="19" t="str">
        <f> IF(ISBLANK(B583), "", COUNTIF(Volunteer_Import!H583, "*12pm - 3pm*"))</f>
        <v/>
      </c>
      <c r="W583" s="19" t="str">
        <f> IF(ISBLANK(B583), "", COUNTIF(Volunteer_Import!H583, "*3pm - 6pm*"))</f>
        <v/>
      </c>
      <c r="X583" s="19" t="str">
        <f> IF(ISBLANK(B583), "", COUNTIF(Volunteer_Import!H583, "*6pm - 9pm*"))</f>
        <v/>
      </c>
      <c r="Y583" s="19" t="str">
        <f> IF(ISBLANK(B583), "", COUNTIF(Volunteer_Import!H583, "*9pm - 11pm*"))</f>
        <v/>
      </c>
    </row>
    <row r="584">
      <c r="A584" s="1" t="str">
        <f t="array" ref="A584">IF(ISBLANK(B584), "", concatenate("V", ROW()))</f>
        <v/>
      </c>
      <c r="B584" s="1" t="str">
        <f>IFERROR(__xludf.DUMMYFUNCTION(" QUERY(Volunteer_Import!A584:H584, ""Select B"")"),"")</f>
        <v/>
      </c>
      <c r="C584" s="1" t="str">
        <f>IFERROR(__xludf.DUMMYFUNCTION(" IF(ISBLANK(B584), """", QUERY(Volunteer_Import!B584:I584, ""Select C""))"),"")</f>
        <v/>
      </c>
      <c r="D584" s="1" t="str">
        <f>IFERROR(__xludf.DUMMYFUNCTION(" IF(ISBLANK(B584), """", QUERY(Volunteer_Import!B584:I584, ""Select D""))"),"")</f>
        <v/>
      </c>
      <c r="E584" s="1" t="str">
        <f>IFERROR(__xludf.DUMMYFUNCTION(" IF(ISBLANK(B584), """", QUERY(Volunteer_Import!B584:I584, ""Select E""))"),"")</f>
        <v/>
      </c>
      <c r="F584" s="9" t="str">
        <f> IF(ISBLANK(B584), "", COUNTIF(Volunteer_Import!F584, "*Central Berkeley Trader Joe’s*"))</f>
        <v/>
      </c>
      <c r="G584" s="1" t="str">
        <f> IF(ISBLANK(B584), "", COUNTIF(Volunteer_Import!F584, "*North Berkeley Safeway*"))</f>
        <v/>
      </c>
      <c r="H584" s="1" t="str">
        <f> IF(ISBLANK(B584), "", COUNTIF(Volunteer_Import!F584, "*North Berkeley Trader Joe’s*"))</f>
        <v/>
      </c>
      <c r="I584" s="9" t="str">
        <f> IF(ISBLANK(B584), "", COUNTIF(Volunteer_Import!F584, "*South Berkeley Berkeley Bowl*"))</f>
        <v/>
      </c>
      <c r="J584" s="1" t="str">
        <f> IF(ISBLANK(B584), "", COUNTIF(Volunteer_Import!F584, "*South Berkeley/Oakland Safeway*"))</f>
        <v/>
      </c>
      <c r="K584" s="1" t="str">
        <f> IF(ISBLANK(B584), "", COUNTIF(Volunteer_Import!F584, "*Southwest Berkeley Berkeley Bowl*"))</f>
        <v/>
      </c>
      <c r="L584" s="1" t="str">
        <f> IF(ISBLANK(B584), "", COUNTIF(Volunteer_Import!F584, "*Other (open to local stores unlisted above)*"))</f>
        <v/>
      </c>
      <c r="M584" s="19" t="str">
        <f> IF(ISBLANK(B584), "", COUNTIF(Volunteer_Import!G584, "*Monday*"))</f>
        <v/>
      </c>
      <c r="N584" s="19" t="str">
        <f> IF(ISBLANK(B584), "", COUNTIF(Volunteer_Import!G584, "*Tuesday*"))</f>
        <v/>
      </c>
      <c r="O584" s="19" t="str">
        <f> IF(ISBLANK(B584), "", COUNTIF(Volunteer_Import!G584, "*Wednesday*"))</f>
        <v/>
      </c>
      <c r="P584" s="19" t="str">
        <f> IF(ISBLANK(B584), "", COUNTIF(Volunteer_Import!G584, "*Thursday*"))</f>
        <v/>
      </c>
      <c r="Q584" s="19" t="str">
        <f> IF(ISBLANK(B584), "", COUNTIF(Volunteer_Import!G584, "*Friday*"))</f>
        <v/>
      </c>
      <c r="R584" s="19" t="str">
        <f> IF(ISBLANK(B584), "", COUNTIF(Volunteer_Import!G584, "*Saturday*"))</f>
        <v/>
      </c>
      <c r="S584" s="19" t="str">
        <f> IF(ISBLANK(B584), "", COUNTIF(Volunteer_Import!G584, "*Sunday*"))</f>
        <v/>
      </c>
      <c r="T584" s="1" t="str">
        <f> IF(ISBLANK(B584), "", COUNTIF(Volunteer_Import!H584, "*6am - 8am*"))</f>
        <v/>
      </c>
      <c r="U584" s="19" t="str">
        <f> IF(ISBLANK(B584), "", COUNTIF(Volunteer_Import!H584, "*8am - 12pm*"))</f>
        <v/>
      </c>
      <c r="V584" s="19" t="str">
        <f> IF(ISBLANK(B584), "", COUNTIF(Volunteer_Import!H584, "*12pm - 3pm*"))</f>
        <v/>
      </c>
      <c r="W584" s="19" t="str">
        <f> IF(ISBLANK(B584), "", COUNTIF(Volunteer_Import!H584, "*3pm - 6pm*"))</f>
        <v/>
      </c>
      <c r="X584" s="19" t="str">
        <f> IF(ISBLANK(B584), "", COUNTIF(Volunteer_Import!H584, "*6pm - 9pm*"))</f>
        <v/>
      </c>
      <c r="Y584" s="19" t="str">
        <f> IF(ISBLANK(B584), "", COUNTIF(Volunteer_Import!H584, "*9pm - 11pm*"))</f>
        <v/>
      </c>
    </row>
    <row r="585">
      <c r="A585" s="1" t="str">
        <f t="array" ref="A585">IF(ISBLANK(B585), "", concatenate("V", ROW()))</f>
        <v/>
      </c>
      <c r="B585" s="1" t="str">
        <f>IFERROR(__xludf.DUMMYFUNCTION(" QUERY(Volunteer_Import!A585:H585, ""Select B"")"),"")</f>
        <v/>
      </c>
      <c r="C585" s="1" t="str">
        <f>IFERROR(__xludf.DUMMYFUNCTION(" IF(ISBLANK(B585), """", QUERY(Volunteer_Import!B585:I585, ""Select C""))"),"")</f>
        <v/>
      </c>
      <c r="D585" s="1" t="str">
        <f>IFERROR(__xludf.DUMMYFUNCTION(" IF(ISBLANK(B585), """", QUERY(Volunteer_Import!B585:I585, ""Select D""))"),"")</f>
        <v/>
      </c>
      <c r="E585" s="1" t="str">
        <f>IFERROR(__xludf.DUMMYFUNCTION(" IF(ISBLANK(B585), """", QUERY(Volunteer_Import!B585:I585, ""Select E""))"),"")</f>
        <v/>
      </c>
      <c r="F585" s="9" t="str">
        <f> IF(ISBLANK(B585), "", COUNTIF(Volunteer_Import!F585, "*Central Berkeley Trader Joe’s*"))</f>
        <v/>
      </c>
      <c r="G585" s="1" t="str">
        <f> IF(ISBLANK(B585), "", COUNTIF(Volunteer_Import!F585, "*North Berkeley Safeway*"))</f>
        <v/>
      </c>
      <c r="H585" s="1" t="str">
        <f> IF(ISBLANK(B585), "", COUNTIF(Volunteer_Import!F585, "*North Berkeley Trader Joe’s*"))</f>
        <v/>
      </c>
      <c r="I585" s="9" t="str">
        <f> IF(ISBLANK(B585), "", COUNTIF(Volunteer_Import!F585, "*South Berkeley Berkeley Bowl*"))</f>
        <v/>
      </c>
      <c r="J585" s="1" t="str">
        <f> IF(ISBLANK(B585), "", COUNTIF(Volunteer_Import!F585, "*South Berkeley/Oakland Safeway*"))</f>
        <v/>
      </c>
      <c r="K585" s="1" t="str">
        <f> IF(ISBLANK(B585), "", COUNTIF(Volunteer_Import!F585, "*Southwest Berkeley Berkeley Bowl*"))</f>
        <v/>
      </c>
      <c r="L585" s="1" t="str">
        <f> IF(ISBLANK(B585), "", COUNTIF(Volunteer_Import!F585, "*Other (open to local stores unlisted above)*"))</f>
        <v/>
      </c>
      <c r="M585" s="19" t="str">
        <f> IF(ISBLANK(B585), "", COUNTIF(Volunteer_Import!G585, "*Monday*"))</f>
        <v/>
      </c>
      <c r="N585" s="19" t="str">
        <f> IF(ISBLANK(B585), "", COUNTIF(Volunteer_Import!G585, "*Tuesday*"))</f>
        <v/>
      </c>
      <c r="O585" s="19" t="str">
        <f> IF(ISBLANK(B585), "", COUNTIF(Volunteer_Import!G585, "*Wednesday*"))</f>
        <v/>
      </c>
      <c r="P585" s="19" t="str">
        <f> IF(ISBLANK(B585), "", COUNTIF(Volunteer_Import!G585, "*Thursday*"))</f>
        <v/>
      </c>
      <c r="Q585" s="19" t="str">
        <f> IF(ISBLANK(B585), "", COUNTIF(Volunteer_Import!G585, "*Friday*"))</f>
        <v/>
      </c>
      <c r="R585" s="19" t="str">
        <f> IF(ISBLANK(B585), "", COUNTIF(Volunteer_Import!G585, "*Saturday*"))</f>
        <v/>
      </c>
      <c r="S585" s="19" t="str">
        <f> IF(ISBLANK(B585), "", COUNTIF(Volunteer_Import!G585, "*Sunday*"))</f>
        <v/>
      </c>
      <c r="T585" s="1" t="str">
        <f> IF(ISBLANK(B585), "", COUNTIF(Volunteer_Import!H585, "*6am - 8am*"))</f>
        <v/>
      </c>
      <c r="U585" s="19" t="str">
        <f> IF(ISBLANK(B585), "", COUNTIF(Volunteer_Import!H585, "*8am - 12pm*"))</f>
        <v/>
      </c>
      <c r="V585" s="19" t="str">
        <f> IF(ISBLANK(B585), "", COUNTIF(Volunteer_Import!H585, "*12pm - 3pm*"))</f>
        <v/>
      </c>
      <c r="W585" s="19" t="str">
        <f> IF(ISBLANK(B585), "", COUNTIF(Volunteer_Import!H585, "*3pm - 6pm*"))</f>
        <v/>
      </c>
      <c r="X585" s="19" t="str">
        <f> IF(ISBLANK(B585), "", COUNTIF(Volunteer_Import!H585, "*6pm - 9pm*"))</f>
        <v/>
      </c>
      <c r="Y585" s="19" t="str">
        <f> IF(ISBLANK(B585), "", COUNTIF(Volunteer_Import!H585, "*9pm - 11pm*"))</f>
        <v/>
      </c>
    </row>
    <row r="586">
      <c r="A586" s="1" t="str">
        <f t="array" ref="A586">IF(ISBLANK(B586), "", concatenate("V", ROW()))</f>
        <v/>
      </c>
      <c r="B586" s="1" t="str">
        <f>IFERROR(__xludf.DUMMYFUNCTION(" QUERY(Volunteer_Import!A586:H586, ""Select B"")"),"")</f>
        <v/>
      </c>
      <c r="C586" s="1" t="str">
        <f>IFERROR(__xludf.DUMMYFUNCTION(" IF(ISBLANK(B586), """", QUERY(Volunteer_Import!B586:I586, ""Select C""))"),"")</f>
        <v/>
      </c>
      <c r="D586" s="1" t="str">
        <f>IFERROR(__xludf.DUMMYFUNCTION(" IF(ISBLANK(B586), """", QUERY(Volunteer_Import!B586:I586, ""Select D""))"),"")</f>
        <v/>
      </c>
      <c r="E586" s="1" t="str">
        <f>IFERROR(__xludf.DUMMYFUNCTION(" IF(ISBLANK(B586), """", QUERY(Volunteer_Import!B586:I586, ""Select E""))"),"")</f>
        <v/>
      </c>
      <c r="F586" s="9" t="str">
        <f> IF(ISBLANK(B586), "", COUNTIF(Volunteer_Import!F586, "*Central Berkeley Trader Joe’s*"))</f>
        <v/>
      </c>
      <c r="G586" s="1" t="str">
        <f> IF(ISBLANK(B586), "", COUNTIF(Volunteer_Import!F586, "*North Berkeley Safeway*"))</f>
        <v/>
      </c>
      <c r="H586" s="1" t="str">
        <f> IF(ISBLANK(B586), "", COUNTIF(Volunteer_Import!F586, "*North Berkeley Trader Joe’s*"))</f>
        <v/>
      </c>
      <c r="I586" s="9" t="str">
        <f> IF(ISBLANK(B586), "", COUNTIF(Volunteer_Import!F586, "*South Berkeley Berkeley Bowl*"))</f>
        <v/>
      </c>
      <c r="J586" s="1" t="str">
        <f> IF(ISBLANK(B586), "", COUNTIF(Volunteer_Import!F586, "*South Berkeley/Oakland Safeway*"))</f>
        <v/>
      </c>
      <c r="K586" s="1" t="str">
        <f> IF(ISBLANK(B586), "", COUNTIF(Volunteer_Import!F586, "*Southwest Berkeley Berkeley Bowl*"))</f>
        <v/>
      </c>
      <c r="L586" s="1" t="str">
        <f> IF(ISBLANK(B586), "", COUNTIF(Volunteer_Import!F586, "*Other (open to local stores unlisted above)*"))</f>
        <v/>
      </c>
      <c r="M586" s="19" t="str">
        <f> IF(ISBLANK(B586), "", COUNTIF(Volunteer_Import!G586, "*Monday*"))</f>
        <v/>
      </c>
      <c r="N586" s="19" t="str">
        <f> IF(ISBLANK(B586), "", COUNTIF(Volunteer_Import!G586, "*Tuesday*"))</f>
        <v/>
      </c>
      <c r="O586" s="19" t="str">
        <f> IF(ISBLANK(B586), "", COUNTIF(Volunteer_Import!G586, "*Wednesday*"))</f>
        <v/>
      </c>
      <c r="P586" s="19" t="str">
        <f> IF(ISBLANK(B586), "", COUNTIF(Volunteer_Import!G586, "*Thursday*"))</f>
        <v/>
      </c>
      <c r="Q586" s="19" t="str">
        <f> IF(ISBLANK(B586), "", COUNTIF(Volunteer_Import!G586, "*Friday*"))</f>
        <v/>
      </c>
      <c r="R586" s="19" t="str">
        <f> IF(ISBLANK(B586), "", COUNTIF(Volunteer_Import!G586, "*Saturday*"))</f>
        <v/>
      </c>
      <c r="S586" s="19" t="str">
        <f> IF(ISBLANK(B586), "", COUNTIF(Volunteer_Import!G586, "*Sunday*"))</f>
        <v/>
      </c>
      <c r="T586" s="1" t="str">
        <f> IF(ISBLANK(B586), "", COUNTIF(Volunteer_Import!H586, "*6am - 8am*"))</f>
        <v/>
      </c>
      <c r="U586" s="19" t="str">
        <f> IF(ISBLANK(B586), "", COUNTIF(Volunteer_Import!H586, "*8am - 12pm*"))</f>
        <v/>
      </c>
      <c r="V586" s="19" t="str">
        <f> IF(ISBLANK(B586), "", COUNTIF(Volunteer_Import!H586, "*12pm - 3pm*"))</f>
        <v/>
      </c>
      <c r="W586" s="19" t="str">
        <f> IF(ISBLANK(B586), "", COUNTIF(Volunteer_Import!H586, "*3pm - 6pm*"))</f>
        <v/>
      </c>
      <c r="X586" s="19" t="str">
        <f> IF(ISBLANK(B586), "", COUNTIF(Volunteer_Import!H586, "*6pm - 9pm*"))</f>
        <v/>
      </c>
      <c r="Y586" s="19" t="str">
        <f> IF(ISBLANK(B586), "", COUNTIF(Volunteer_Import!H586, "*9pm - 11pm*"))</f>
        <v/>
      </c>
    </row>
    <row r="587">
      <c r="A587" s="1" t="str">
        <f t="array" ref="A587">IF(ISBLANK(B587), "", concatenate("V", ROW()))</f>
        <v/>
      </c>
      <c r="B587" s="1" t="str">
        <f>IFERROR(__xludf.DUMMYFUNCTION(" QUERY(Volunteer_Import!A587:H587, ""Select B"")"),"")</f>
        <v/>
      </c>
      <c r="C587" s="1" t="str">
        <f>IFERROR(__xludf.DUMMYFUNCTION(" IF(ISBLANK(B587), """", QUERY(Volunteer_Import!B587:I587, ""Select C""))"),"")</f>
        <v/>
      </c>
      <c r="D587" s="1" t="str">
        <f>IFERROR(__xludf.DUMMYFUNCTION(" IF(ISBLANK(B587), """", QUERY(Volunteer_Import!B587:I587, ""Select D""))"),"")</f>
        <v/>
      </c>
      <c r="E587" s="1" t="str">
        <f>IFERROR(__xludf.DUMMYFUNCTION(" IF(ISBLANK(B587), """", QUERY(Volunteer_Import!B587:I587, ""Select E""))"),"")</f>
        <v/>
      </c>
      <c r="F587" s="9" t="str">
        <f> IF(ISBLANK(B587), "", COUNTIF(Volunteer_Import!F587, "*Central Berkeley Trader Joe’s*"))</f>
        <v/>
      </c>
      <c r="G587" s="1" t="str">
        <f> IF(ISBLANK(B587), "", COUNTIF(Volunteer_Import!F587, "*North Berkeley Safeway*"))</f>
        <v/>
      </c>
      <c r="H587" s="1" t="str">
        <f> IF(ISBLANK(B587), "", COUNTIF(Volunteer_Import!F587, "*North Berkeley Trader Joe’s*"))</f>
        <v/>
      </c>
      <c r="I587" s="9" t="str">
        <f> IF(ISBLANK(B587), "", COUNTIF(Volunteer_Import!F587, "*South Berkeley Berkeley Bowl*"))</f>
        <v/>
      </c>
      <c r="J587" s="1" t="str">
        <f> IF(ISBLANK(B587), "", COUNTIF(Volunteer_Import!F587, "*South Berkeley/Oakland Safeway*"))</f>
        <v/>
      </c>
      <c r="K587" s="1" t="str">
        <f> IF(ISBLANK(B587), "", COUNTIF(Volunteer_Import!F587, "*Southwest Berkeley Berkeley Bowl*"))</f>
        <v/>
      </c>
      <c r="L587" s="1" t="str">
        <f> IF(ISBLANK(B587), "", COUNTIF(Volunteer_Import!F587, "*Other (open to local stores unlisted above)*"))</f>
        <v/>
      </c>
      <c r="M587" s="19" t="str">
        <f> IF(ISBLANK(B587), "", COUNTIF(Volunteer_Import!G587, "*Monday*"))</f>
        <v/>
      </c>
      <c r="N587" s="19" t="str">
        <f> IF(ISBLANK(B587), "", COUNTIF(Volunteer_Import!G587, "*Tuesday*"))</f>
        <v/>
      </c>
      <c r="O587" s="19" t="str">
        <f> IF(ISBLANK(B587), "", COUNTIF(Volunteer_Import!G587, "*Wednesday*"))</f>
        <v/>
      </c>
      <c r="P587" s="19" t="str">
        <f> IF(ISBLANK(B587), "", COUNTIF(Volunteer_Import!G587, "*Thursday*"))</f>
        <v/>
      </c>
      <c r="Q587" s="19" t="str">
        <f> IF(ISBLANK(B587), "", COUNTIF(Volunteer_Import!G587, "*Friday*"))</f>
        <v/>
      </c>
      <c r="R587" s="19" t="str">
        <f> IF(ISBLANK(B587), "", COUNTIF(Volunteer_Import!G587, "*Saturday*"))</f>
        <v/>
      </c>
      <c r="S587" s="19" t="str">
        <f> IF(ISBLANK(B587), "", COUNTIF(Volunteer_Import!G587, "*Sunday*"))</f>
        <v/>
      </c>
      <c r="T587" s="1" t="str">
        <f> IF(ISBLANK(B587), "", COUNTIF(Volunteer_Import!H587, "*6am - 8am*"))</f>
        <v/>
      </c>
      <c r="U587" s="19" t="str">
        <f> IF(ISBLANK(B587), "", COUNTIF(Volunteer_Import!H587, "*8am - 12pm*"))</f>
        <v/>
      </c>
      <c r="V587" s="19" t="str">
        <f> IF(ISBLANK(B587), "", COUNTIF(Volunteer_Import!H587, "*12pm - 3pm*"))</f>
        <v/>
      </c>
      <c r="W587" s="19" t="str">
        <f> IF(ISBLANK(B587), "", COUNTIF(Volunteer_Import!H587, "*3pm - 6pm*"))</f>
        <v/>
      </c>
      <c r="X587" s="19" t="str">
        <f> IF(ISBLANK(B587), "", COUNTIF(Volunteer_Import!H587, "*6pm - 9pm*"))</f>
        <v/>
      </c>
      <c r="Y587" s="19" t="str">
        <f> IF(ISBLANK(B587), "", COUNTIF(Volunteer_Import!H587, "*9pm - 11pm*"))</f>
        <v/>
      </c>
    </row>
    <row r="588">
      <c r="A588" s="1" t="str">
        <f t="array" ref="A588">IF(ISBLANK(B588), "", concatenate("V", ROW()))</f>
        <v/>
      </c>
      <c r="B588" s="1" t="str">
        <f>IFERROR(__xludf.DUMMYFUNCTION(" QUERY(Volunteer_Import!A588:H588, ""Select B"")"),"")</f>
        <v/>
      </c>
      <c r="C588" s="1" t="str">
        <f>IFERROR(__xludf.DUMMYFUNCTION(" IF(ISBLANK(B588), """", QUERY(Volunteer_Import!B588:I588, ""Select C""))"),"")</f>
        <v/>
      </c>
      <c r="D588" s="1" t="str">
        <f>IFERROR(__xludf.DUMMYFUNCTION(" IF(ISBLANK(B588), """", QUERY(Volunteer_Import!B588:I588, ""Select D""))"),"")</f>
        <v/>
      </c>
      <c r="E588" s="1" t="str">
        <f>IFERROR(__xludf.DUMMYFUNCTION(" IF(ISBLANK(B588), """", QUERY(Volunteer_Import!B588:I588, ""Select E""))"),"")</f>
        <v/>
      </c>
      <c r="F588" s="9" t="str">
        <f> IF(ISBLANK(B588), "", COUNTIF(Volunteer_Import!F588, "*Central Berkeley Trader Joe’s*"))</f>
        <v/>
      </c>
      <c r="G588" s="1" t="str">
        <f> IF(ISBLANK(B588), "", COUNTIF(Volunteer_Import!F588, "*North Berkeley Safeway*"))</f>
        <v/>
      </c>
      <c r="H588" s="1" t="str">
        <f> IF(ISBLANK(B588), "", COUNTIF(Volunteer_Import!F588, "*North Berkeley Trader Joe’s*"))</f>
        <v/>
      </c>
      <c r="I588" s="9" t="str">
        <f> IF(ISBLANK(B588), "", COUNTIF(Volunteer_Import!F588, "*South Berkeley Berkeley Bowl*"))</f>
        <v/>
      </c>
      <c r="J588" s="1" t="str">
        <f> IF(ISBLANK(B588), "", COUNTIF(Volunteer_Import!F588, "*South Berkeley/Oakland Safeway*"))</f>
        <v/>
      </c>
      <c r="K588" s="1" t="str">
        <f> IF(ISBLANK(B588), "", COUNTIF(Volunteer_Import!F588, "*Southwest Berkeley Berkeley Bowl*"))</f>
        <v/>
      </c>
      <c r="L588" s="1" t="str">
        <f> IF(ISBLANK(B588), "", COUNTIF(Volunteer_Import!F588, "*Other (open to local stores unlisted above)*"))</f>
        <v/>
      </c>
      <c r="M588" s="19" t="str">
        <f> IF(ISBLANK(B588), "", COUNTIF(Volunteer_Import!G588, "*Monday*"))</f>
        <v/>
      </c>
      <c r="N588" s="19" t="str">
        <f> IF(ISBLANK(B588), "", COUNTIF(Volunteer_Import!G588, "*Tuesday*"))</f>
        <v/>
      </c>
      <c r="O588" s="19" t="str">
        <f> IF(ISBLANK(B588), "", COUNTIF(Volunteer_Import!G588, "*Wednesday*"))</f>
        <v/>
      </c>
      <c r="P588" s="19" t="str">
        <f> IF(ISBLANK(B588), "", COUNTIF(Volunteer_Import!G588, "*Thursday*"))</f>
        <v/>
      </c>
      <c r="Q588" s="19" t="str">
        <f> IF(ISBLANK(B588), "", COUNTIF(Volunteer_Import!G588, "*Friday*"))</f>
        <v/>
      </c>
      <c r="R588" s="19" t="str">
        <f> IF(ISBLANK(B588), "", COUNTIF(Volunteer_Import!G588, "*Saturday*"))</f>
        <v/>
      </c>
      <c r="S588" s="19" t="str">
        <f> IF(ISBLANK(B588), "", COUNTIF(Volunteer_Import!G588, "*Sunday*"))</f>
        <v/>
      </c>
      <c r="T588" s="1" t="str">
        <f> IF(ISBLANK(B588), "", COUNTIF(Volunteer_Import!H588, "*6am - 8am*"))</f>
        <v/>
      </c>
      <c r="U588" s="19" t="str">
        <f> IF(ISBLANK(B588), "", COUNTIF(Volunteer_Import!H588, "*8am - 12pm*"))</f>
        <v/>
      </c>
      <c r="V588" s="19" t="str">
        <f> IF(ISBLANK(B588), "", COUNTIF(Volunteer_Import!H588, "*12pm - 3pm*"))</f>
        <v/>
      </c>
      <c r="W588" s="19" t="str">
        <f> IF(ISBLANK(B588), "", COUNTIF(Volunteer_Import!H588, "*3pm - 6pm*"))</f>
        <v/>
      </c>
      <c r="X588" s="19" t="str">
        <f> IF(ISBLANK(B588), "", COUNTIF(Volunteer_Import!H588, "*6pm - 9pm*"))</f>
        <v/>
      </c>
      <c r="Y588" s="19" t="str">
        <f> IF(ISBLANK(B588), "", COUNTIF(Volunteer_Import!H588, "*9pm - 11pm*"))</f>
        <v/>
      </c>
    </row>
    <row r="589">
      <c r="A589" s="1" t="str">
        <f t="array" ref="A589">IF(ISBLANK(B589), "", concatenate("V", ROW()))</f>
        <v/>
      </c>
      <c r="B589" s="1" t="str">
        <f>IFERROR(__xludf.DUMMYFUNCTION(" QUERY(Volunteer_Import!A589:H589, ""Select B"")"),"")</f>
        <v/>
      </c>
      <c r="C589" s="1" t="str">
        <f>IFERROR(__xludf.DUMMYFUNCTION(" IF(ISBLANK(B589), """", QUERY(Volunteer_Import!B589:I589, ""Select C""))"),"")</f>
        <v/>
      </c>
      <c r="D589" s="1" t="str">
        <f>IFERROR(__xludf.DUMMYFUNCTION(" IF(ISBLANK(B589), """", QUERY(Volunteer_Import!B589:I589, ""Select D""))"),"")</f>
        <v/>
      </c>
      <c r="E589" s="1" t="str">
        <f>IFERROR(__xludf.DUMMYFUNCTION(" IF(ISBLANK(B589), """", QUERY(Volunteer_Import!B589:I589, ""Select E""))"),"")</f>
        <v/>
      </c>
      <c r="F589" s="9" t="str">
        <f> IF(ISBLANK(B589), "", COUNTIF(Volunteer_Import!F589, "*Central Berkeley Trader Joe’s*"))</f>
        <v/>
      </c>
      <c r="G589" s="1" t="str">
        <f> IF(ISBLANK(B589), "", COUNTIF(Volunteer_Import!F589, "*North Berkeley Safeway*"))</f>
        <v/>
      </c>
      <c r="H589" s="1" t="str">
        <f> IF(ISBLANK(B589), "", COUNTIF(Volunteer_Import!F589, "*North Berkeley Trader Joe’s*"))</f>
        <v/>
      </c>
      <c r="I589" s="9" t="str">
        <f> IF(ISBLANK(B589), "", COUNTIF(Volunteer_Import!F589, "*South Berkeley Berkeley Bowl*"))</f>
        <v/>
      </c>
      <c r="J589" s="1" t="str">
        <f> IF(ISBLANK(B589), "", COUNTIF(Volunteer_Import!F589, "*South Berkeley/Oakland Safeway*"))</f>
        <v/>
      </c>
      <c r="K589" s="1" t="str">
        <f> IF(ISBLANK(B589), "", COUNTIF(Volunteer_Import!F589, "*Southwest Berkeley Berkeley Bowl*"))</f>
        <v/>
      </c>
      <c r="L589" s="1" t="str">
        <f> IF(ISBLANK(B589), "", COUNTIF(Volunteer_Import!F589, "*Other (open to local stores unlisted above)*"))</f>
        <v/>
      </c>
      <c r="M589" s="19" t="str">
        <f> IF(ISBLANK(B589), "", COUNTIF(Volunteer_Import!G589, "*Monday*"))</f>
        <v/>
      </c>
      <c r="N589" s="19" t="str">
        <f> IF(ISBLANK(B589), "", COUNTIF(Volunteer_Import!G589, "*Tuesday*"))</f>
        <v/>
      </c>
      <c r="O589" s="19" t="str">
        <f> IF(ISBLANK(B589), "", COUNTIF(Volunteer_Import!G589, "*Wednesday*"))</f>
        <v/>
      </c>
      <c r="P589" s="19" t="str">
        <f> IF(ISBLANK(B589), "", COUNTIF(Volunteer_Import!G589, "*Thursday*"))</f>
        <v/>
      </c>
      <c r="Q589" s="19" t="str">
        <f> IF(ISBLANK(B589), "", COUNTIF(Volunteer_Import!G589, "*Friday*"))</f>
        <v/>
      </c>
      <c r="R589" s="19" t="str">
        <f> IF(ISBLANK(B589), "", COUNTIF(Volunteer_Import!G589, "*Saturday*"))</f>
        <v/>
      </c>
      <c r="S589" s="19" t="str">
        <f> IF(ISBLANK(B589), "", COUNTIF(Volunteer_Import!G589, "*Sunday*"))</f>
        <v/>
      </c>
      <c r="T589" s="1" t="str">
        <f> IF(ISBLANK(B589), "", COUNTIF(Volunteer_Import!H589, "*6am - 8am*"))</f>
        <v/>
      </c>
      <c r="U589" s="19" t="str">
        <f> IF(ISBLANK(B589), "", COUNTIF(Volunteer_Import!H589, "*8am - 12pm*"))</f>
        <v/>
      </c>
      <c r="V589" s="19" t="str">
        <f> IF(ISBLANK(B589), "", COUNTIF(Volunteer_Import!H589, "*12pm - 3pm*"))</f>
        <v/>
      </c>
      <c r="W589" s="19" t="str">
        <f> IF(ISBLANK(B589), "", COUNTIF(Volunteer_Import!H589, "*3pm - 6pm*"))</f>
        <v/>
      </c>
      <c r="X589" s="19" t="str">
        <f> IF(ISBLANK(B589), "", COUNTIF(Volunteer_Import!H589, "*6pm - 9pm*"))</f>
        <v/>
      </c>
      <c r="Y589" s="19" t="str">
        <f> IF(ISBLANK(B589), "", COUNTIF(Volunteer_Import!H589, "*9pm - 11pm*"))</f>
        <v/>
      </c>
    </row>
    <row r="590">
      <c r="A590" s="1" t="str">
        <f t="array" ref="A590">IF(ISBLANK(B590), "", concatenate("V", ROW()))</f>
        <v/>
      </c>
      <c r="B590" s="1" t="str">
        <f>IFERROR(__xludf.DUMMYFUNCTION(" QUERY(Volunteer_Import!A590:H590, ""Select B"")"),"")</f>
        <v/>
      </c>
      <c r="C590" s="1" t="str">
        <f>IFERROR(__xludf.DUMMYFUNCTION(" IF(ISBLANK(B590), """", QUERY(Volunteer_Import!B590:I590, ""Select C""))"),"")</f>
        <v/>
      </c>
      <c r="D590" s="1" t="str">
        <f>IFERROR(__xludf.DUMMYFUNCTION(" IF(ISBLANK(B590), """", QUERY(Volunteer_Import!B590:I590, ""Select D""))"),"")</f>
        <v/>
      </c>
      <c r="E590" s="1" t="str">
        <f>IFERROR(__xludf.DUMMYFUNCTION(" IF(ISBLANK(B590), """", QUERY(Volunteer_Import!B590:I590, ""Select E""))"),"")</f>
        <v/>
      </c>
      <c r="F590" s="9" t="str">
        <f> IF(ISBLANK(B590), "", COUNTIF(Volunteer_Import!F590, "*Central Berkeley Trader Joe’s*"))</f>
        <v/>
      </c>
      <c r="G590" s="1" t="str">
        <f> IF(ISBLANK(B590), "", COUNTIF(Volunteer_Import!F590, "*North Berkeley Safeway*"))</f>
        <v/>
      </c>
      <c r="H590" s="1" t="str">
        <f> IF(ISBLANK(B590), "", COUNTIF(Volunteer_Import!F590, "*North Berkeley Trader Joe’s*"))</f>
        <v/>
      </c>
      <c r="I590" s="9" t="str">
        <f> IF(ISBLANK(B590), "", COUNTIF(Volunteer_Import!F590, "*South Berkeley Berkeley Bowl*"))</f>
        <v/>
      </c>
      <c r="J590" s="1" t="str">
        <f> IF(ISBLANK(B590), "", COUNTIF(Volunteer_Import!F590, "*South Berkeley/Oakland Safeway*"))</f>
        <v/>
      </c>
      <c r="K590" s="1" t="str">
        <f> IF(ISBLANK(B590), "", COUNTIF(Volunteer_Import!F590, "*Southwest Berkeley Berkeley Bowl*"))</f>
        <v/>
      </c>
      <c r="L590" s="1" t="str">
        <f> IF(ISBLANK(B590), "", COUNTIF(Volunteer_Import!F590, "*Other (open to local stores unlisted above)*"))</f>
        <v/>
      </c>
      <c r="M590" s="19" t="str">
        <f> IF(ISBLANK(B590), "", COUNTIF(Volunteer_Import!G590, "*Monday*"))</f>
        <v/>
      </c>
      <c r="N590" s="19" t="str">
        <f> IF(ISBLANK(B590), "", COUNTIF(Volunteer_Import!G590, "*Tuesday*"))</f>
        <v/>
      </c>
      <c r="O590" s="19" t="str">
        <f> IF(ISBLANK(B590), "", COUNTIF(Volunteer_Import!G590, "*Wednesday*"))</f>
        <v/>
      </c>
      <c r="P590" s="19" t="str">
        <f> IF(ISBLANK(B590), "", COUNTIF(Volunteer_Import!G590, "*Thursday*"))</f>
        <v/>
      </c>
      <c r="Q590" s="19" t="str">
        <f> IF(ISBLANK(B590), "", COUNTIF(Volunteer_Import!G590, "*Friday*"))</f>
        <v/>
      </c>
      <c r="R590" s="19" t="str">
        <f> IF(ISBLANK(B590), "", COUNTIF(Volunteer_Import!G590, "*Saturday*"))</f>
        <v/>
      </c>
      <c r="S590" s="19" t="str">
        <f> IF(ISBLANK(B590), "", COUNTIF(Volunteer_Import!G590, "*Sunday*"))</f>
        <v/>
      </c>
      <c r="T590" s="1" t="str">
        <f> IF(ISBLANK(B590), "", COUNTIF(Volunteer_Import!H590, "*6am - 8am*"))</f>
        <v/>
      </c>
      <c r="U590" s="19" t="str">
        <f> IF(ISBLANK(B590), "", COUNTIF(Volunteer_Import!H590, "*8am - 12pm*"))</f>
        <v/>
      </c>
      <c r="V590" s="19" t="str">
        <f> IF(ISBLANK(B590), "", COUNTIF(Volunteer_Import!H590, "*12pm - 3pm*"))</f>
        <v/>
      </c>
      <c r="W590" s="19" t="str">
        <f> IF(ISBLANK(B590), "", COUNTIF(Volunteer_Import!H590, "*3pm - 6pm*"))</f>
        <v/>
      </c>
      <c r="X590" s="19" t="str">
        <f> IF(ISBLANK(B590), "", COUNTIF(Volunteer_Import!H590, "*6pm - 9pm*"))</f>
        <v/>
      </c>
      <c r="Y590" s="19" t="str">
        <f> IF(ISBLANK(B590), "", COUNTIF(Volunteer_Import!H590, "*9pm - 11pm*"))</f>
        <v/>
      </c>
    </row>
    <row r="591">
      <c r="A591" s="1" t="str">
        <f t="array" ref="A591">IF(ISBLANK(B591), "", concatenate("V", ROW()))</f>
        <v/>
      </c>
      <c r="B591" s="1" t="str">
        <f>IFERROR(__xludf.DUMMYFUNCTION(" QUERY(Volunteer_Import!A591:H591, ""Select B"")"),"")</f>
        <v/>
      </c>
      <c r="C591" s="1" t="str">
        <f>IFERROR(__xludf.DUMMYFUNCTION(" IF(ISBLANK(B591), """", QUERY(Volunteer_Import!B591:I591, ""Select C""))"),"")</f>
        <v/>
      </c>
      <c r="D591" s="1" t="str">
        <f>IFERROR(__xludf.DUMMYFUNCTION(" IF(ISBLANK(B591), """", QUERY(Volunteer_Import!B591:I591, ""Select D""))"),"")</f>
        <v/>
      </c>
      <c r="E591" s="1" t="str">
        <f>IFERROR(__xludf.DUMMYFUNCTION(" IF(ISBLANK(B591), """", QUERY(Volunteer_Import!B591:I591, ""Select E""))"),"")</f>
        <v/>
      </c>
      <c r="F591" s="9" t="str">
        <f> IF(ISBLANK(B591), "", COUNTIF(Volunteer_Import!F591, "*Central Berkeley Trader Joe’s*"))</f>
        <v/>
      </c>
      <c r="G591" s="1" t="str">
        <f> IF(ISBLANK(B591), "", COUNTIF(Volunteer_Import!F591, "*North Berkeley Safeway*"))</f>
        <v/>
      </c>
      <c r="H591" s="1" t="str">
        <f> IF(ISBLANK(B591), "", COUNTIF(Volunteer_Import!F591, "*North Berkeley Trader Joe’s*"))</f>
        <v/>
      </c>
      <c r="I591" s="9" t="str">
        <f> IF(ISBLANK(B591), "", COUNTIF(Volunteer_Import!F591, "*South Berkeley Berkeley Bowl*"))</f>
        <v/>
      </c>
      <c r="J591" s="1" t="str">
        <f> IF(ISBLANK(B591), "", COUNTIF(Volunteer_Import!F591, "*South Berkeley/Oakland Safeway*"))</f>
        <v/>
      </c>
      <c r="K591" s="1" t="str">
        <f> IF(ISBLANK(B591), "", COUNTIF(Volunteer_Import!F591, "*Southwest Berkeley Berkeley Bowl*"))</f>
        <v/>
      </c>
      <c r="L591" s="1" t="str">
        <f> IF(ISBLANK(B591), "", COUNTIF(Volunteer_Import!F591, "*Other (open to local stores unlisted above)*"))</f>
        <v/>
      </c>
      <c r="M591" s="19" t="str">
        <f> IF(ISBLANK(B591), "", COUNTIF(Volunteer_Import!G591, "*Monday*"))</f>
        <v/>
      </c>
      <c r="N591" s="19" t="str">
        <f> IF(ISBLANK(B591), "", COUNTIF(Volunteer_Import!G591, "*Tuesday*"))</f>
        <v/>
      </c>
      <c r="O591" s="19" t="str">
        <f> IF(ISBLANK(B591), "", COUNTIF(Volunteer_Import!G591, "*Wednesday*"))</f>
        <v/>
      </c>
      <c r="P591" s="19" t="str">
        <f> IF(ISBLANK(B591), "", COUNTIF(Volunteer_Import!G591, "*Thursday*"))</f>
        <v/>
      </c>
      <c r="Q591" s="19" t="str">
        <f> IF(ISBLANK(B591), "", COUNTIF(Volunteer_Import!G591, "*Friday*"))</f>
        <v/>
      </c>
      <c r="R591" s="19" t="str">
        <f> IF(ISBLANK(B591), "", COUNTIF(Volunteer_Import!G591, "*Saturday*"))</f>
        <v/>
      </c>
      <c r="S591" s="19" t="str">
        <f> IF(ISBLANK(B591), "", COUNTIF(Volunteer_Import!G591, "*Sunday*"))</f>
        <v/>
      </c>
      <c r="T591" s="1" t="str">
        <f> IF(ISBLANK(B591), "", COUNTIF(Volunteer_Import!H591, "*6am - 8am*"))</f>
        <v/>
      </c>
      <c r="U591" s="19" t="str">
        <f> IF(ISBLANK(B591), "", COUNTIF(Volunteer_Import!H591, "*8am - 12pm*"))</f>
        <v/>
      </c>
      <c r="V591" s="19" t="str">
        <f> IF(ISBLANK(B591), "", COUNTIF(Volunteer_Import!H591, "*12pm - 3pm*"))</f>
        <v/>
      </c>
      <c r="W591" s="19" t="str">
        <f> IF(ISBLANK(B591), "", COUNTIF(Volunteer_Import!H591, "*3pm - 6pm*"))</f>
        <v/>
      </c>
      <c r="X591" s="19" t="str">
        <f> IF(ISBLANK(B591), "", COUNTIF(Volunteer_Import!H591, "*6pm - 9pm*"))</f>
        <v/>
      </c>
      <c r="Y591" s="19" t="str">
        <f> IF(ISBLANK(B591), "", COUNTIF(Volunteer_Import!H591, "*9pm - 11pm*"))</f>
        <v/>
      </c>
    </row>
    <row r="592">
      <c r="A592" s="1" t="str">
        <f t="array" ref="A592">IF(ISBLANK(B592), "", concatenate("V", ROW()))</f>
        <v/>
      </c>
      <c r="B592" s="1" t="str">
        <f>IFERROR(__xludf.DUMMYFUNCTION(" QUERY(Volunteer_Import!A592:H592, ""Select B"")"),"")</f>
        <v/>
      </c>
      <c r="C592" s="1" t="str">
        <f>IFERROR(__xludf.DUMMYFUNCTION(" IF(ISBLANK(B592), """", QUERY(Volunteer_Import!B592:I592, ""Select C""))"),"")</f>
        <v/>
      </c>
      <c r="D592" s="1" t="str">
        <f>IFERROR(__xludf.DUMMYFUNCTION(" IF(ISBLANK(B592), """", QUERY(Volunteer_Import!B592:I592, ""Select D""))"),"")</f>
        <v/>
      </c>
      <c r="E592" s="1" t="str">
        <f>IFERROR(__xludf.DUMMYFUNCTION(" IF(ISBLANK(B592), """", QUERY(Volunteer_Import!B592:I592, ""Select E""))"),"")</f>
        <v/>
      </c>
      <c r="F592" s="9" t="str">
        <f> IF(ISBLANK(B592), "", COUNTIF(Volunteer_Import!F592, "*Central Berkeley Trader Joe’s*"))</f>
        <v/>
      </c>
      <c r="G592" s="1" t="str">
        <f> IF(ISBLANK(B592), "", COUNTIF(Volunteer_Import!F592, "*North Berkeley Safeway*"))</f>
        <v/>
      </c>
      <c r="H592" s="1" t="str">
        <f> IF(ISBLANK(B592), "", COUNTIF(Volunteer_Import!F592, "*North Berkeley Trader Joe’s*"))</f>
        <v/>
      </c>
      <c r="I592" s="9" t="str">
        <f> IF(ISBLANK(B592), "", COUNTIF(Volunteer_Import!F592, "*South Berkeley Berkeley Bowl*"))</f>
        <v/>
      </c>
      <c r="J592" s="1" t="str">
        <f> IF(ISBLANK(B592), "", COUNTIF(Volunteer_Import!F592, "*South Berkeley/Oakland Safeway*"))</f>
        <v/>
      </c>
      <c r="K592" s="1" t="str">
        <f> IF(ISBLANK(B592), "", COUNTIF(Volunteer_Import!F592, "*Southwest Berkeley Berkeley Bowl*"))</f>
        <v/>
      </c>
      <c r="L592" s="1" t="str">
        <f> IF(ISBLANK(B592), "", COUNTIF(Volunteer_Import!F592, "*Other (open to local stores unlisted above)*"))</f>
        <v/>
      </c>
      <c r="M592" s="19" t="str">
        <f> IF(ISBLANK(B592), "", COUNTIF(Volunteer_Import!G592, "*Monday*"))</f>
        <v/>
      </c>
      <c r="N592" s="19" t="str">
        <f> IF(ISBLANK(B592), "", COUNTIF(Volunteer_Import!G592, "*Tuesday*"))</f>
        <v/>
      </c>
      <c r="O592" s="19" t="str">
        <f> IF(ISBLANK(B592), "", COUNTIF(Volunteer_Import!G592, "*Wednesday*"))</f>
        <v/>
      </c>
      <c r="P592" s="19" t="str">
        <f> IF(ISBLANK(B592), "", COUNTIF(Volunteer_Import!G592, "*Thursday*"))</f>
        <v/>
      </c>
      <c r="Q592" s="19" t="str">
        <f> IF(ISBLANK(B592), "", COUNTIF(Volunteer_Import!G592, "*Friday*"))</f>
        <v/>
      </c>
      <c r="R592" s="19" t="str">
        <f> IF(ISBLANK(B592), "", COUNTIF(Volunteer_Import!G592, "*Saturday*"))</f>
        <v/>
      </c>
      <c r="S592" s="19" t="str">
        <f> IF(ISBLANK(B592), "", COUNTIF(Volunteer_Import!G592, "*Sunday*"))</f>
        <v/>
      </c>
      <c r="T592" s="1" t="str">
        <f> IF(ISBLANK(B592), "", COUNTIF(Volunteer_Import!H592, "*6am - 8am*"))</f>
        <v/>
      </c>
      <c r="U592" s="19" t="str">
        <f> IF(ISBLANK(B592), "", COUNTIF(Volunteer_Import!H592, "*8am - 12pm*"))</f>
        <v/>
      </c>
      <c r="V592" s="19" t="str">
        <f> IF(ISBLANK(B592), "", COUNTIF(Volunteer_Import!H592, "*12pm - 3pm*"))</f>
        <v/>
      </c>
      <c r="W592" s="19" t="str">
        <f> IF(ISBLANK(B592), "", COUNTIF(Volunteer_Import!H592, "*3pm - 6pm*"))</f>
        <v/>
      </c>
      <c r="X592" s="19" t="str">
        <f> IF(ISBLANK(B592), "", COUNTIF(Volunteer_Import!H592, "*6pm - 9pm*"))</f>
        <v/>
      </c>
      <c r="Y592" s="19" t="str">
        <f> IF(ISBLANK(B592), "", COUNTIF(Volunteer_Import!H592, "*9pm - 11pm*"))</f>
        <v/>
      </c>
    </row>
    <row r="593">
      <c r="A593" s="1" t="str">
        <f t="array" ref="A593">IF(ISBLANK(B593), "", concatenate("V", ROW()))</f>
        <v/>
      </c>
      <c r="B593" s="1" t="str">
        <f>IFERROR(__xludf.DUMMYFUNCTION(" QUERY(Volunteer_Import!A593:H593, ""Select B"")"),"")</f>
        <v/>
      </c>
      <c r="C593" s="1" t="str">
        <f>IFERROR(__xludf.DUMMYFUNCTION(" IF(ISBLANK(B593), """", QUERY(Volunteer_Import!B593:I593, ""Select C""))"),"")</f>
        <v/>
      </c>
      <c r="D593" s="1" t="str">
        <f>IFERROR(__xludf.DUMMYFUNCTION(" IF(ISBLANK(B593), """", QUERY(Volunteer_Import!B593:I593, ""Select D""))"),"")</f>
        <v/>
      </c>
      <c r="E593" s="1" t="str">
        <f>IFERROR(__xludf.DUMMYFUNCTION(" IF(ISBLANK(B593), """", QUERY(Volunteer_Import!B593:I593, ""Select E""))"),"")</f>
        <v/>
      </c>
      <c r="F593" s="9" t="str">
        <f> IF(ISBLANK(B593), "", COUNTIF(Volunteer_Import!F593, "*Central Berkeley Trader Joe’s*"))</f>
        <v/>
      </c>
      <c r="G593" s="1" t="str">
        <f> IF(ISBLANK(B593), "", COUNTIF(Volunteer_Import!F593, "*North Berkeley Safeway*"))</f>
        <v/>
      </c>
      <c r="H593" s="1" t="str">
        <f> IF(ISBLANK(B593), "", COUNTIF(Volunteer_Import!F593, "*North Berkeley Trader Joe’s*"))</f>
        <v/>
      </c>
      <c r="I593" s="9" t="str">
        <f> IF(ISBLANK(B593), "", COUNTIF(Volunteer_Import!F593, "*South Berkeley Berkeley Bowl*"))</f>
        <v/>
      </c>
      <c r="J593" s="1" t="str">
        <f> IF(ISBLANK(B593), "", COUNTIF(Volunteer_Import!F593, "*South Berkeley/Oakland Safeway*"))</f>
        <v/>
      </c>
      <c r="K593" s="1" t="str">
        <f> IF(ISBLANK(B593), "", COUNTIF(Volunteer_Import!F593, "*Southwest Berkeley Berkeley Bowl*"))</f>
        <v/>
      </c>
      <c r="L593" s="1" t="str">
        <f> IF(ISBLANK(B593), "", COUNTIF(Volunteer_Import!F593, "*Other (open to local stores unlisted above)*"))</f>
        <v/>
      </c>
      <c r="M593" s="19" t="str">
        <f> IF(ISBLANK(B593), "", COUNTIF(Volunteer_Import!G593, "*Monday*"))</f>
        <v/>
      </c>
      <c r="N593" s="19" t="str">
        <f> IF(ISBLANK(B593), "", COUNTIF(Volunteer_Import!G593, "*Tuesday*"))</f>
        <v/>
      </c>
      <c r="O593" s="19" t="str">
        <f> IF(ISBLANK(B593), "", COUNTIF(Volunteer_Import!G593, "*Wednesday*"))</f>
        <v/>
      </c>
      <c r="P593" s="19" t="str">
        <f> IF(ISBLANK(B593), "", COUNTIF(Volunteer_Import!G593, "*Thursday*"))</f>
        <v/>
      </c>
      <c r="Q593" s="19" t="str">
        <f> IF(ISBLANK(B593), "", COUNTIF(Volunteer_Import!G593, "*Friday*"))</f>
        <v/>
      </c>
      <c r="R593" s="19" t="str">
        <f> IF(ISBLANK(B593), "", COUNTIF(Volunteer_Import!G593, "*Saturday*"))</f>
        <v/>
      </c>
      <c r="S593" s="19" t="str">
        <f> IF(ISBLANK(B593), "", COUNTIF(Volunteer_Import!G593, "*Sunday*"))</f>
        <v/>
      </c>
      <c r="T593" s="1" t="str">
        <f> IF(ISBLANK(B593), "", COUNTIF(Volunteer_Import!H593, "*6am - 8am*"))</f>
        <v/>
      </c>
      <c r="U593" s="19" t="str">
        <f> IF(ISBLANK(B593), "", COUNTIF(Volunteer_Import!H593, "*8am - 12pm*"))</f>
        <v/>
      </c>
      <c r="V593" s="19" t="str">
        <f> IF(ISBLANK(B593), "", COUNTIF(Volunteer_Import!H593, "*12pm - 3pm*"))</f>
        <v/>
      </c>
      <c r="W593" s="19" t="str">
        <f> IF(ISBLANK(B593), "", COUNTIF(Volunteer_Import!H593, "*3pm - 6pm*"))</f>
        <v/>
      </c>
      <c r="X593" s="19" t="str">
        <f> IF(ISBLANK(B593), "", COUNTIF(Volunteer_Import!H593, "*6pm - 9pm*"))</f>
        <v/>
      </c>
      <c r="Y593" s="19" t="str">
        <f> IF(ISBLANK(B593), "", COUNTIF(Volunteer_Import!H593, "*9pm - 11pm*"))</f>
        <v/>
      </c>
    </row>
    <row r="594">
      <c r="A594" s="1" t="str">
        <f t="array" ref="A594">IF(ISBLANK(B594), "", concatenate("V", ROW()))</f>
        <v/>
      </c>
      <c r="B594" s="1" t="str">
        <f>IFERROR(__xludf.DUMMYFUNCTION(" QUERY(Volunteer_Import!A594:H594, ""Select B"")"),"")</f>
        <v/>
      </c>
      <c r="C594" s="1" t="str">
        <f>IFERROR(__xludf.DUMMYFUNCTION(" IF(ISBLANK(B594), """", QUERY(Volunteer_Import!B594:I594, ""Select C""))"),"")</f>
        <v/>
      </c>
      <c r="D594" s="1" t="str">
        <f>IFERROR(__xludf.DUMMYFUNCTION(" IF(ISBLANK(B594), """", QUERY(Volunteer_Import!B594:I594, ""Select D""))"),"")</f>
        <v/>
      </c>
      <c r="E594" s="1" t="str">
        <f>IFERROR(__xludf.DUMMYFUNCTION(" IF(ISBLANK(B594), """", QUERY(Volunteer_Import!B594:I594, ""Select E""))"),"")</f>
        <v/>
      </c>
      <c r="F594" s="9" t="str">
        <f> IF(ISBLANK(B594), "", COUNTIF(Volunteer_Import!F594, "*Central Berkeley Trader Joe’s*"))</f>
        <v/>
      </c>
      <c r="G594" s="1" t="str">
        <f> IF(ISBLANK(B594), "", COUNTIF(Volunteer_Import!F594, "*North Berkeley Safeway*"))</f>
        <v/>
      </c>
      <c r="H594" s="1" t="str">
        <f> IF(ISBLANK(B594), "", COUNTIF(Volunteer_Import!F594, "*North Berkeley Trader Joe’s*"))</f>
        <v/>
      </c>
      <c r="I594" s="9" t="str">
        <f> IF(ISBLANK(B594), "", COUNTIF(Volunteer_Import!F594, "*South Berkeley Berkeley Bowl*"))</f>
        <v/>
      </c>
      <c r="J594" s="1" t="str">
        <f> IF(ISBLANK(B594), "", COUNTIF(Volunteer_Import!F594, "*South Berkeley/Oakland Safeway*"))</f>
        <v/>
      </c>
      <c r="K594" s="1" t="str">
        <f> IF(ISBLANK(B594), "", COUNTIF(Volunteer_Import!F594, "*Southwest Berkeley Berkeley Bowl*"))</f>
        <v/>
      </c>
      <c r="L594" s="1" t="str">
        <f> IF(ISBLANK(B594), "", COUNTIF(Volunteer_Import!F594, "*Other (open to local stores unlisted above)*"))</f>
        <v/>
      </c>
      <c r="M594" s="19" t="str">
        <f> IF(ISBLANK(B594), "", COUNTIF(Volunteer_Import!G594, "*Monday*"))</f>
        <v/>
      </c>
      <c r="N594" s="19" t="str">
        <f> IF(ISBLANK(B594), "", COUNTIF(Volunteer_Import!G594, "*Tuesday*"))</f>
        <v/>
      </c>
      <c r="O594" s="19" t="str">
        <f> IF(ISBLANK(B594), "", COUNTIF(Volunteer_Import!G594, "*Wednesday*"))</f>
        <v/>
      </c>
      <c r="P594" s="19" t="str">
        <f> IF(ISBLANK(B594), "", COUNTIF(Volunteer_Import!G594, "*Thursday*"))</f>
        <v/>
      </c>
      <c r="Q594" s="19" t="str">
        <f> IF(ISBLANK(B594), "", COUNTIF(Volunteer_Import!G594, "*Friday*"))</f>
        <v/>
      </c>
      <c r="R594" s="19" t="str">
        <f> IF(ISBLANK(B594), "", COUNTIF(Volunteer_Import!G594, "*Saturday*"))</f>
        <v/>
      </c>
      <c r="S594" s="19" t="str">
        <f> IF(ISBLANK(B594), "", COUNTIF(Volunteer_Import!G594, "*Sunday*"))</f>
        <v/>
      </c>
      <c r="T594" s="1" t="str">
        <f> IF(ISBLANK(B594), "", COUNTIF(Volunteer_Import!H594, "*6am - 8am*"))</f>
        <v/>
      </c>
      <c r="U594" s="19" t="str">
        <f> IF(ISBLANK(B594), "", COUNTIF(Volunteer_Import!H594, "*8am - 12pm*"))</f>
        <v/>
      </c>
      <c r="V594" s="19" t="str">
        <f> IF(ISBLANK(B594), "", COUNTIF(Volunteer_Import!H594, "*12pm - 3pm*"))</f>
        <v/>
      </c>
      <c r="W594" s="19" t="str">
        <f> IF(ISBLANK(B594), "", COUNTIF(Volunteer_Import!H594, "*3pm - 6pm*"))</f>
        <v/>
      </c>
      <c r="X594" s="19" t="str">
        <f> IF(ISBLANK(B594), "", COUNTIF(Volunteer_Import!H594, "*6pm - 9pm*"))</f>
        <v/>
      </c>
      <c r="Y594" s="19" t="str">
        <f> IF(ISBLANK(B594), "", COUNTIF(Volunteer_Import!H594, "*9pm - 11pm*"))</f>
        <v/>
      </c>
    </row>
    <row r="595">
      <c r="A595" s="1" t="str">
        <f t="array" ref="A595">IF(ISBLANK(B595), "", concatenate("V", ROW()))</f>
        <v/>
      </c>
      <c r="B595" s="1" t="str">
        <f>IFERROR(__xludf.DUMMYFUNCTION(" QUERY(Volunteer_Import!A595:H595, ""Select B"")"),"")</f>
        <v/>
      </c>
      <c r="C595" s="1" t="str">
        <f>IFERROR(__xludf.DUMMYFUNCTION(" IF(ISBLANK(B595), """", QUERY(Volunteer_Import!B595:I595, ""Select C""))"),"")</f>
        <v/>
      </c>
      <c r="D595" s="1" t="str">
        <f>IFERROR(__xludf.DUMMYFUNCTION(" IF(ISBLANK(B595), """", QUERY(Volunteer_Import!B595:I595, ""Select D""))"),"")</f>
        <v/>
      </c>
      <c r="E595" s="1" t="str">
        <f>IFERROR(__xludf.DUMMYFUNCTION(" IF(ISBLANK(B595), """", QUERY(Volunteer_Import!B595:I595, ""Select E""))"),"")</f>
        <v/>
      </c>
      <c r="F595" s="9" t="str">
        <f> IF(ISBLANK(B595), "", COUNTIF(Volunteer_Import!F595, "*Central Berkeley Trader Joe’s*"))</f>
        <v/>
      </c>
      <c r="G595" s="1" t="str">
        <f> IF(ISBLANK(B595), "", COUNTIF(Volunteer_Import!F595, "*North Berkeley Safeway*"))</f>
        <v/>
      </c>
      <c r="H595" s="1" t="str">
        <f> IF(ISBLANK(B595), "", COUNTIF(Volunteer_Import!F595, "*North Berkeley Trader Joe’s*"))</f>
        <v/>
      </c>
      <c r="I595" s="9" t="str">
        <f> IF(ISBLANK(B595), "", COUNTIF(Volunteer_Import!F595, "*South Berkeley Berkeley Bowl*"))</f>
        <v/>
      </c>
      <c r="J595" s="1" t="str">
        <f> IF(ISBLANK(B595), "", COUNTIF(Volunteer_Import!F595, "*South Berkeley/Oakland Safeway*"))</f>
        <v/>
      </c>
      <c r="K595" s="1" t="str">
        <f> IF(ISBLANK(B595), "", COUNTIF(Volunteer_Import!F595, "*Southwest Berkeley Berkeley Bowl*"))</f>
        <v/>
      </c>
      <c r="L595" s="1" t="str">
        <f> IF(ISBLANK(B595), "", COUNTIF(Volunteer_Import!F595, "*Other (open to local stores unlisted above)*"))</f>
        <v/>
      </c>
      <c r="M595" s="19" t="str">
        <f> IF(ISBLANK(B595), "", COUNTIF(Volunteer_Import!G595, "*Monday*"))</f>
        <v/>
      </c>
      <c r="N595" s="19" t="str">
        <f> IF(ISBLANK(B595), "", COUNTIF(Volunteer_Import!G595, "*Tuesday*"))</f>
        <v/>
      </c>
      <c r="O595" s="19" t="str">
        <f> IF(ISBLANK(B595), "", COUNTIF(Volunteer_Import!G595, "*Wednesday*"))</f>
        <v/>
      </c>
      <c r="P595" s="19" t="str">
        <f> IF(ISBLANK(B595), "", COUNTIF(Volunteer_Import!G595, "*Thursday*"))</f>
        <v/>
      </c>
      <c r="Q595" s="19" t="str">
        <f> IF(ISBLANK(B595), "", COUNTIF(Volunteer_Import!G595, "*Friday*"))</f>
        <v/>
      </c>
      <c r="R595" s="19" t="str">
        <f> IF(ISBLANK(B595), "", COUNTIF(Volunteer_Import!G595, "*Saturday*"))</f>
        <v/>
      </c>
      <c r="S595" s="19" t="str">
        <f> IF(ISBLANK(B595), "", COUNTIF(Volunteer_Import!G595, "*Sunday*"))</f>
        <v/>
      </c>
      <c r="T595" s="1" t="str">
        <f> IF(ISBLANK(B595), "", COUNTIF(Volunteer_Import!H595, "*6am - 8am*"))</f>
        <v/>
      </c>
      <c r="U595" s="19" t="str">
        <f> IF(ISBLANK(B595), "", COUNTIF(Volunteer_Import!H595, "*8am - 12pm*"))</f>
        <v/>
      </c>
      <c r="V595" s="19" t="str">
        <f> IF(ISBLANK(B595), "", COUNTIF(Volunteer_Import!H595, "*12pm - 3pm*"))</f>
        <v/>
      </c>
      <c r="W595" s="19" t="str">
        <f> IF(ISBLANK(B595), "", COUNTIF(Volunteer_Import!H595, "*3pm - 6pm*"))</f>
        <v/>
      </c>
      <c r="X595" s="19" t="str">
        <f> IF(ISBLANK(B595), "", COUNTIF(Volunteer_Import!H595, "*6pm - 9pm*"))</f>
        <v/>
      </c>
      <c r="Y595" s="19" t="str">
        <f> IF(ISBLANK(B595), "", COUNTIF(Volunteer_Import!H595, "*9pm - 11pm*"))</f>
        <v/>
      </c>
    </row>
    <row r="596">
      <c r="A596" s="1" t="str">
        <f t="array" ref="A596">IF(ISBLANK(B596), "", concatenate("V", ROW()))</f>
        <v/>
      </c>
      <c r="B596" s="1" t="str">
        <f>IFERROR(__xludf.DUMMYFUNCTION(" QUERY(Volunteer_Import!A596:H596, ""Select B"")"),"")</f>
        <v/>
      </c>
      <c r="C596" s="1" t="str">
        <f>IFERROR(__xludf.DUMMYFUNCTION(" IF(ISBLANK(B596), """", QUERY(Volunteer_Import!B596:I596, ""Select C""))"),"")</f>
        <v/>
      </c>
      <c r="D596" s="1" t="str">
        <f>IFERROR(__xludf.DUMMYFUNCTION(" IF(ISBLANK(B596), """", QUERY(Volunteer_Import!B596:I596, ""Select D""))"),"")</f>
        <v/>
      </c>
      <c r="E596" s="1" t="str">
        <f>IFERROR(__xludf.DUMMYFUNCTION(" IF(ISBLANK(B596), """", QUERY(Volunteer_Import!B596:I596, ""Select E""))"),"")</f>
        <v/>
      </c>
      <c r="F596" s="9" t="str">
        <f> IF(ISBLANK(B596), "", COUNTIF(Volunteer_Import!F596, "*Central Berkeley Trader Joe’s*"))</f>
        <v/>
      </c>
      <c r="G596" s="1" t="str">
        <f> IF(ISBLANK(B596), "", COUNTIF(Volunteer_Import!F596, "*North Berkeley Safeway*"))</f>
        <v/>
      </c>
      <c r="H596" s="1" t="str">
        <f> IF(ISBLANK(B596), "", COUNTIF(Volunteer_Import!F596, "*North Berkeley Trader Joe’s*"))</f>
        <v/>
      </c>
      <c r="I596" s="9" t="str">
        <f> IF(ISBLANK(B596), "", COUNTIF(Volunteer_Import!F596, "*South Berkeley Berkeley Bowl*"))</f>
        <v/>
      </c>
      <c r="J596" s="1" t="str">
        <f> IF(ISBLANK(B596), "", COUNTIF(Volunteer_Import!F596, "*South Berkeley/Oakland Safeway*"))</f>
        <v/>
      </c>
      <c r="K596" s="1" t="str">
        <f> IF(ISBLANK(B596), "", COUNTIF(Volunteer_Import!F596, "*Southwest Berkeley Berkeley Bowl*"))</f>
        <v/>
      </c>
      <c r="L596" s="1" t="str">
        <f> IF(ISBLANK(B596), "", COUNTIF(Volunteer_Import!F596, "*Other (open to local stores unlisted above)*"))</f>
        <v/>
      </c>
      <c r="M596" s="19" t="str">
        <f> IF(ISBLANK(B596), "", COUNTIF(Volunteer_Import!G596, "*Monday*"))</f>
        <v/>
      </c>
      <c r="N596" s="19" t="str">
        <f> IF(ISBLANK(B596), "", COUNTIF(Volunteer_Import!G596, "*Tuesday*"))</f>
        <v/>
      </c>
      <c r="O596" s="19" t="str">
        <f> IF(ISBLANK(B596), "", COUNTIF(Volunteer_Import!G596, "*Wednesday*"))</f>
        <v/>
      </c>
      <c r="P596" s="19" t="str">
        <f> IF(ISBLANK(B596), "", COUNTIF(Volunteer_Import!G596, "*Thursday*"))</f>
        <v/>
      </c>
      <c r="Q596" s="19" t="str">
        <f> IF(ISBLANK(B596), "", COUNTIF(Volunteer_Import!G596, "*Friday*"))</f>
        <v/>
      </c>
      <c r="R596" s="19" t="str">
        <f> IF(ISBLANK(B596), "", COUNTIF(Volunteer_Import!G596, "*Saturday*"))</f>
        <v/>
      </c>
      <c r="S596" s="19" t="str">
        <f> IF(ISBLANK(B596), "", COUNTIF(Volunteer_Import!G596, "*Sunday*"))</f>
        <v/>
      </c>
      <c r="T596" s="1" t="str">
        <f> IF(ISBLANK(B596), "", COUNTIF(Volunteer_Import!H596, "*6am - 8am*"))</f>
        <v/>
      </c>
      <c r="U596" s="19" t="str">
        <f> IF(ISBLANK(B596), "", COUNTIF(Volunteer_Import!H596, "*8am - 12pm*"))</f>
        <v/>
      </c>
      <c r="V596" s="19" t="str">
        <f> IF(ISBLANK(B596), "", COUNTIF(Volunteer_Import!H596, "*12pm - 3pm*"))</f>
        <v/>
      </c>
      <c r="W596" s="19" t="str">
        <f> IF(ISBLANK(B596), "", COUNTIF(Volunteer_Import!H596, "*3pm - 6pm*"))</f>
        <v/>
      </c>
      <c r="X596" s="19" t="str">
        <f> IF(ISBLANK(B596), "", COUNTIF(Volunteer_Import!H596, "*6pm - 9pm*"))</f>
        <v/>
      </c>
      <c r="Y596" s="19" t="str">
        <f> IF(ISBLANK(B596), "", COUNTIF(Volunteer_Import!H596, "*9pm - 11pm*"))</f>
        <v/>
      </c>
    </row>
    <row r="597">
      <c r="A597" s="1" t="str">
        <f t="array" ref="A597">IF(ISBLANK(B597), "", concatenate("V", ROW()))</f>
        <v/>
      </c>
      <c r="B597" s="1" t="str">
        <f>IFERROR(__xludf.DUMMYFUNCTION(" QUERY(Volunteer_Import!A597:H597, ""Select B"")"),"")</f>
        <v/>
      </c>
      <c r="C597" s="1" t="str">
        <f>IFERROR(__xludf.DUMMYFUNCTION(" IF(ISBLANK(B597), """", QUERY(Volunteer_Import!B597:I597, ""Select C""))"),"")</f>
        <v/>
      </c>
      <c r="D597" s="1" t="str">
        <f>IFERROR(__xludf.DUMMYFUNCTION(" IF(ISBLANK(B597), """", QUERY(Volunteer_Import!B597:I597, ""Select D""))"),"")</f>
        <v/>
      </c>
      <c r="E597" s="1" t="str">
        <f>IFERROR(__xludf.DUMMYFUNCTION(" IF(ISBLANK(B597), """", QUERY(Volunteer_Import!B597:I597, ""Select E""))"),"")</f>
        <v/>
      </c>
      <c r="F597" s="9" t="str">
        <f> IF(ISBLANK(B597), "", COUNTIF(Volunteer_Import!F597, "*Central Berkeley Trader Joe’s*"))</f>
        <v/>
      </c>
      <c r="G597" s="1" t="str">
        <f> IF(ISBLANK(B597), "", COUNTIF(Volunteer_Import!F597, "*North Berkeley Safeway*"))</f>
        <v/>
      </c>
      <c r="H597" s="1" t="str">
        <f> IF(ISBLANK(B597), "", COUNTIF(Volunteer_Import!F597, "*North Berkeley Trader Joe’s*"))</f>
        <v/>
      </c>
      <c r="I597" s="9" t="str">
        <f> IF(ISBLANK(B597), "", COUNTIF(Volunteer_Import!F597, "*South Berkeley Berkeley Bowl*"))</f>
        <v/>
      </c>
      <c r="J597" s="1" t="str">
        <f> IF(ISBLANK(B597), "", COUNTIF(Volunteer_Import!F597, "*South Berkeley/Oakland Safeway*"))</f>
        <v/>
      </c>
      <c r="K597" s="1" t="str">
        <f> IF(ISBLANK(B597), "", COUNTIF(Volunteer_Import!F597, "*Southwest Berkeley Berkeley Bowl*"))</f>
        <v/>
      </c>
      <c r="L597" s="1" t="str">
        <f> IF(ISBLANK(B597), "", COUNTIF(Volunteer_Import!F597, "*Other (open to local stores unlisted above)*"))</f>
        <v/>
      </c>
      <c r="M597" s="19" t="str">
        <f> IF(ISBLANK(B597), "", COUNTIF(Volunteer_Import!G597, "*Monday*"))</f>
        <v/>
      </c>
      <c r="N597" s="19" t="str">
        <f> IF(ISBLANK(B597), "", COUNTIF(Volunteer_Import!G597, "*Tuesday*"))</f>
        <v/>
      </c>
      <c r="O597" s="19" t="str">
        <f> IF(ISBLANK(B597), "", COUNTIF(Volunteer_Import!G597, "*Wednesday*"))</f>
        <v/>
      </c>
      <c r="P597" s="19" t="str">
        <f> IF(ISBLANK(B597), "", COUNTIF(Volunteer_Import!G597, "*Thursday*"))</f>
        <v/>
      </c>
      <c r="Q597" s="19" t="str">
        <f> IF(ISBLANK(B597), "", COUNTIF(Volunteer_Import!G597, "*Friday*"))</f>
        <v/>
      </c>
      <c r="R597" s="19" t="str">
        <f> IF(ISBLANK(B597), "", COUNTIF(Volunteer_Import!G597, "*Saturday*"))</f>
        <v/>
      </c>
      <c r="S597" s="19" t="str">
        <f> IF(ISBLANK(B597), "", COUNTIF(Volunteer_Import!G597, "*Sunday*"))</f>
        <v/>
      </c>
      <c r="T597" s="1" t="str">
        <f> IF(ISBLANK(B597), "", COUNTIF(Volunteer_Import!H597, "*6am - 8am*"))</f>
        <v/>
      </c>
      <c r="U597" s="19" t="str">
        <f> IF(ISBLANK(B597), "", COUNTIF(Volunteer_Import!H597, "*8am - 12pm*"))</f>
        <v/>
      </c>
      <c r="V597" s="19" t="str">
        <f> IF(ISBLANK(B597), "", COUNTIF(Volunteer_Import!H597, "*12pm - 3pm*"))</f>
        <v/>
      </c>
      <c r="W597" s="19" t="str">
        <f> IF(ISBLANK(B597), "", COUNTIF(Volunteer_Import!H597, "*3pm - 6pm*"))</f>
        <v/>
      </c>
      <c r="X597" s="19" t="str">
        <f> IF(ISBLANK(B597), "", COUNTIF(Volunteer_Import!H597, "*6pm - 9pm*"))</f>
        <v/>
      </c>
      <c r="Y597" s="19" t="str">
        <f> IF(ISBLANK(B597), "", COUNTIF(Volunteer_Import!H597, "*9pm - 11pm*"))</f>
        <v/>
      </c>
    </row>
    <row r="598">
      <c r="A598" s="1" t="str">
        <f t="array" ref="A598">IF(ISBLANK(B598), "", concatenate("V", ROW()))</f>
        <v/>
      </c>
      <c r="B598" s="1" t="str">
        <f>IFERROR(__xludf.DUMMYFUNCTION(" QUERY(Volunteer_Import!A598:H598, ""Select B"")"),"")</f>
        <v/>
      </c>
      <c r="C598" s="1" t="str">
        <f>IFERROR(__xludf.DUMMYFUNCTION(" IF(ISBLANK(B598), """", QUERY(Volunteer_Import!B598:I598, ""Select C""))"),"")</f>
        <v/>
      </c>
      <c r="D598" s="1" t="str">
        <f>IFERROR(__xludf.DUMMYFUNCTION(" IF(ISBLANK(B598), """", QUERY(Volunteer_Import!B598:I598, ""Select D""))"),"")</f>
        <v/>
      </c>
      <c r="E598" s="1" t="str">
        <f>IFERROR(__xludf.DUMMYFUNCTION(" IF(ISBLANK(B598), """", QUERY(Volunteer_Import!B598:I598, ""Select E""))"),"")</f>
        <v/>
      </c>
      <c r="F598" s="9" t="str">
        <f> IF(ISBLANK(B598), "", COUNTIF(Volunteer_Import!F598, "*Central Berkeley Trader Joe’s*"))</f>
        <v/>
      </c>
      <c r="G598" s="1" t="str">
        <f> IF(ISBLANK(B598), "", COUNTIF(Volunteer_Import!F598, "*North Berkeley Safeway*"))</f>
        <v/>
      </c>
      <c r="H598" s="1" t="str">
        <f> IF(ISBLANK(B598), "", COUNTIF(Volunteer_Import!F598, "*North Berkeley Trader Joe’s*"))</f>
        <v/>
      </c>
      <c r="I598" s="9" t="str">
        <f> IF(ISBLANK(B598), "", COUNTIF(Volunteer_Import!F598, "*South Berkeley Berkeley Bowl*"))</f>
        <v/>
      </c>
      <c r="J598" s="1" t="str">
        <f> IF(ISBLANK(B598), "", COUNTIF(Volunteer_Import!F598, "*South Berkeley/Oakland Safeway*"))</f>
        <v/>
      </c>
      <c r="K598" s="1" t="str">
        <f> IF(ISBLANK(B598), "", COUNTIF(Volunteer_Import!F598, "*Southwest Berkeley Berkeley Bowl*"))</f>
        <v/>
      </c>
      <c r="L598" s="1" t="str">
        <f> IF(ISBLANK(B598), "", COUNTIF(Volunteer_Import!F598, "*Other (open to local stores unlisted above)*"))</f>
        <v/>
      </c>
      <c r="M598" s="19" t="str">
        <f> IF(ISBLANK(B598), "", COUNTIF(Volunteer_Import!G598, "*Monday*"))</f>
        <v/>
      </c>
      <c r="N598" s="19" t="str">
        <f> IF(ISBLANK(B598), "", COUNTIF(Volunteer_Import!G598, "*Tuesday*"))</f>
        <v/>
      </c>
      <c r="O598" s="19" t="str">
        <f> IF(ISBLANK(B598), "", COUNTIF(Volunteer_Import!G598, "*Wednesday*"))</f>
        <v/>
      </c>
      <c r="P598" s="19" t="str">
        <f> IF(ISBLANK(B598), "", COUNTIF(Volunteer_Import!G598, "*Thursday*"))</f>
        <v/>
      </c>
      <c r="Q598" s="19" t="str">
        <f> IF(ISBLANK(B598), "", COUNTIF(Volunteer_Import!G598, "*Friday*"))</f>
        <v/>
      </c>
      <c r="R598" s="19" t="str">
        <f> IF(ISBLANK(B598), "", COUNTIF(Volunteer_Import!G598, "*Saturday*"))</f>
        <v/>
      </c>
      <c r="S598" s="19" t="str">
        <f> IF(ISBLANK(B598), "", COUNTIF(Volunteer_Import!G598, "*Sunday*"))</f>
        <v/>
      </c>
      <c r="T598" s="1" t="str">
        <f> IF(ISBLANK(B598), "", COUNTIF(Volunteer_Import!H598, "*6am - 8am*"))</f>
        <v/>
      </c>
      <c r="U598" s="19" t="str">
        <f> IF(ISBLANK(B598), "", COUNTIF(Volunteer_Import!H598, "*8am - 12pm*"))</f>
        <v/>
      </c>
      <c r="V598" s="19" t="str">
        <f> IF(ISBLANK(B598), "", COUNTIF(Volunteer_Import!H598, "*12pm - 3pm*"))</f>
        <v/>
      </c>
      <c r="W598" s="19" t="str">
        <f> IF(ISBLANK(B598), "", COUNTIF(Volunteer_Import!H598, "*3pm - 6pm*"))</f>
        <v/>
      </c>
      <c r="X598" s="19" t="str">
        <f> IF(ISBLANK(B598), "", COUNTIF(Volunteer_Import!H598, "*6pm - 9pm*"))</f>
        <v/>
      </c>
      <c r="Y598" s="19" t="str">
        <f> IF(ISBLANK(B598), "", COUNTIF(Volunteer_Import!H598, "*9pm - 11pm*"))</f>
        <v/>
      </c>
    </row>
    <row r="599">
      <c r="A599" s="1" t="str">
        <f t="array" ref="A599">IF(ISBLANK(B599), "", concatenate("V", ROW()))</f>
        <v/>
      </c>
      <c r="B599" s="1" t="str">
        <f>IFERROR(__xludf.DUMMYFUNCTION(" QUERY(Volunteer_Import!A599:H599, ""Select B"")"),"")</f>
        <v/>
      </c>
      <c r="C599" s="1" t="str">
        <f>IFERROR(__xludf.DUMMYFUNCTION(" IF(ISBLANK(B599), """", QUERY(Volunteer_Import!B599:I599, ""Select C""))"),"")</f>
        <v/>
      </c>
      <c r="D599" s="1" t="str">
        <f>IFERROR(__xludf.DUMMYFUNCTION(" IF(ISBLANK(B599), """", QUERY(Volunteer_Import!B599:I599, ""Select D""))"),"")</f>
        <v/>
      </c>
      <c r="E599" s="1" t="str">
        <f>IFERROR(__xludf.DUMMYFUNCTION(" IF(ISBLANK(B599), """", QUERY(Volunteer_Import!B599:I599, ""Select E""))"),"")</f>
        <v/>
      </c>
      <c r="F599" s="9" t="str">
        <f> IF(ISBLANK(B599), "", COUNTIF(Volunteer_Import!F599, "*Central Berkeley Trader Joe’s*"))</f>
        <v/>
      </c>
      <c r="G599" s="1" t="str">
        <f> IF(ISBLANK(B599), "", COUNTIF(Volunteer_Import!F599, "*North Berkeley Safeway*"))</f>
        <v/>
      </c>
      <c r="H599" s="1" t="str">
        <f> IF(ISBLANK(B599), "", COUNTIF(Volunteer_Import!F599, "*North Berkeley Trader Joe’s*"))</f>
        <v/>
      </c>
      <c r="I599" s="9" t="str">
        <f> IF(ISBLANK(B599), "", COUNTIF(Volunteer_Import!F599, "*South Berkeley Berkeley Bowl*"))</f>
        <v/>
      </c>
      <c r="J599" s="1" t="str">
        <f> IF(ISBLANK(B599), "", COUNTIF(Volunteer_Import!F599, "*South Berkeley/Oakland Safeway*"))</f>
        <v/>
      </c>
      <c r="K599" s="1" t="str">
        <f> IF(ISBLANK(B599), "", COUNTIF(Volunteer_Import!F599, "*Southwest Berkeley Berkeley Bowl*"))</f>
        <v/>
      </c>
      <c r="L599" s="1" t="str">
        <f> IF(ISBLANK(B599), "", COUNTIF(Volunteer_Import!F599, "*Other (open to local stores unlisted above)*"))</f>
        <v/>
      </c>
      <c r="M599" s="19" t="str">
        <f> IF(ISBLANK(B599), "", COUNTIF(Volunteer_Import!G599, "*Monday*"))</f>
        <v/>
      </c>
      <c r="N599" s="19" t="str">
        <f> IF(ISBLANK(B599), "", COUNTIF(Volunteer_Import!G599, "*Tuesday*"))</f>
        <v/>
      </c>
      <c r="O599" s="19" t="str">
        <f> IF(ISBLANK(B599), "", COUNTIF(Volunteer_Import!G599, "*Wednesday*"))</f>
        <v/>
      </c>
      <c r="P599" s="19" t="str">
        <f> IF(ISBLANK(B599), "", COUNTIF(Volunteer_Import!G599, "*Thursday*"))</f>
        <v/>
      </c>
      <c r="Q599" s="19" t="str">
        <f> IF(ISBLANK(B599), "", COUNTIF(Volunteer_Import!G599, "*Friday*"))</f>
        <v/>
      </c>
      <c r="R599" s="19" t="str">
        <f> IF(ISBLANK(B599), "", COUNTIF(Volunteer_Import!G599, "*Saturday*"))</f>
        <v/>
      </c>
      <c r="S599" s="19" t="str">
        <f> IF(ISBLANK(B599), "", COUNTIF(Volunteer_Import!G599, "*Sunday*"))</f>
        <v/>
      </c>
      <c r="T599" s="1" t="str">
        <f> IF(ISBLANK(B599), "", COUNTIF(Volunteer_Import!H599, "*6am - 8am*"))</f>
        <v/>
      </c>
      <c r="U599" s="19" t="str">
        <f> IF(ISBLANK(B599), "", COUNTIF(Volunteer_Import!H599, "*8am - 12pm*"))</f>
        <v/>
      </c>
      <c r="V599" s="19" t="str">
        <f> IF(ISBLANK(B599), "", COUNTIF(Volunteer_Import!H599, "*12pm - 3pm*"))</f>
        <v/>
      </c>
      <c r="W599" s="19" t="str">
        <f> IF(ISBLANK(B599), "", COUNTIF(Volunteer_Import!H599, "*3pm - 6pm*"))</f>
        <v/>
      </c>
      <c r="X599" s="19" t="str">
        <f> IF(ISBLANK(B599), "", COUNTIF(Volunteer_Import!H599, "*6pm - 9pm*"))</f>
        <v/>
      </c>
      <c r="Y599" s="19" t="str">
        <f> IF(ISBLANK(B599), "", COUNTIF(Volunteer_Import!H599, "*9pm - 11pm*"))</f>
        <v/>
      </c>
    </row>
    <row r="600">
      <c r="A600" s="1" t="str">
        <f t="array" ref="A600">IF(ISBLANK(B600), "", concatenate("V", ROW()))</f>
        <v/>
      </c>
      <c r="B600" s="1" t="str">
        <f>IFERROR(__xludf.DUMMYFUNCTION(" QUERY(Volunteer_Import!A600:H600, ""Select B"")"),"")</f>
        <v/>
      </c>
      <c r="C600" s="1" t="str">
        <f>IFERROR(__xludf.DUMMYFUNCTION(" IF(ISBLANK(B600), """", QUERY(Volunteer_Import!B600:I600, ""Select C""))"),"")</f>
        <v/>
      </c>
      <c r="D600" s="1" t="str">
        <f>IFERROR(__xludf.DUMMYFUNCTION(" IF(ISBLANK(B600), """", QUERY(Volunteer_Import!B600:I600, ""Select D""))"),"")</f>
        <v/>
      </c>
      <c r="E600" s="1" t="str">
        <f>IFERROR(__xludf.DUMMYFUNCTION(" IF(ISBLANK(B600), """", QUERY(Volunteer_Import!B600:I600, ""Select E""))"),"")</f>
        <v/>
      </c>
      <c r="F600" s="9" t="str">
        <f> IF(ISBLANK(B600), "", COUNTIF(Volunteer_Import!F600, "*Central Berkeley Trader Joe’s*"))</f>
        <v/>
      </c>
      <c r="G600" s="1" t="str">
        <f> IF(ISBLANK(B600), "", COUNTIF(Volunteer_Import!F600, "*North Berkeley Safeway*"))</f>
        <v/>
      </c>
      <c r="H600" s="1" t="str">
        <f> IF(ISBLANK(B600), "", COUNTIF(Volunteer_Import!F600, "*North Berkeley Trader Joe’s*"))</f>
        <v/>
      </c>
      <c r="I600" s="9" t="str">
        <f> IF(ISBLANK(B600), "", COUNTIF(Volunteer_Import!F600, "*South Berkeley Berkeley Bowl*"))</f>
        <v/>
      </c>
      <c r="J600" s="1" t="str">
        <f> IF(ISBLANK(B600), "", COUNTIF(Volunteer_Import!F600, "*South Berkeley/Oakland Safeway*"))</f>
        <v/>
      </c>
      <c r="K600" s="1" t="str">
        <f> IF(ISBLANK(B600), "", COUNTIF(Volunteer_Import!F600, "*Southwest Berkeley Berkeley Bowl*"))</f>
        <v/>
      </c>
      <c r="L600" s="1" t="str">
        <f> IF(ISBLANK(B600), "", COUNTIF(Volunteer_Import!F600, "*Other (open to local stores unlisted above)*"))</f>
        <v/>
      </c>
      <c r="M600" s="19" t="str">
        <f> IF(ISBLANK(B600), "", COUNTIF(Volunteer_Import!G600, "*Monday*"))</f>
        <v/>
      </c>
      <c r="N600" s="19" t="str">
        <f> IF(ISBLANK(B600), "", COUNTIF(Volunteer_Import!G600, "*Tuesday*"))</f>
        <v/>
      </c>
      <c r="O600" s="19" t="str">
        <f> IF(ISBLANK(B600), "", COUNTIF(Volunteer_Import!G600, "*Wednesday*"))</f>
        <v/>
      </c>
      <c r="P600" s="19" t="str">
        <f> IF(ISBLANK(B600), "", COUNTIF(Volunteer_Import!G600, "*Thursday*"))</f>
        <v/>
      </c>
      <c r="Q600" s="19" t="str">
        <f> IF(ISBLANK(B600), "", COUNTIF(Volunteer_Import!G600, "*Friday*"))</f>
        <v/>
      </c>
      <c r="R600" s="19" t="str">
        <f> IF(ISBLANK(B600), "", COUNTIF(Volunteer_Import!G600, "*Saturday*"))</f>
        <v/>
      </c>
      <c r="S600" s="19" t="str">
        <f> IF(ISBLANK(B600), "", COUNTIF(Volunteer_Import!G600, "*Sunday*"))</f>
        <v/>
      </c>
      <c r="T600" s="1" t="str">
        <f> IF(ISBLANK(B600), "", COUNTIF(Volunteer_Import!H600, "*6am - 8am*"))</f>
        <v/>
      </c>
      <c r="U600" s="19" t="str">
        <f> IF(ISBLANK(B600), "", COUNTIF(Volunteer_Import!H600, "*8am - 12pm*"))</f>
        <v/>
      </c>
      <c r="V600" s="19" t="str">
        <f> IF(ISBLANK(B600), "", COUNTIF(Volunteer_Import!H600, "*12pm - 3pm*"))</f>
        <v/>
      </c>
      <c r="W600" s="19" t="str">
        <f> IF(ISBLANK(B600), "", COUNTIF(Volunteer_Import!H600, "*3pm - 6pm*"))</f>
        <v/>
      </c>
      <c r="X600" s="19" t="str">
        <f> IF(ISBLANK(B600), "", COUNTIF(Volunteer_Import!H600, "*6pm - 9pm*"))</f>
        <v/>
      </c>
      <c r="Y600" s="19" t="str">
        <f> IF(ISBLANK(B600), "", COUNTIF(Volunteer_Import!H600, "*9pm - 11pm*"))</f>
        <v/>
      </c>
    </row>
    <row r="601">
      <c r="A601" s="1" t="str">
        <f t="array" ref="A601">IF(ISBLANK(B601), "", concatenate("V", ROW()))</f>
        <v/>
      </c>
      <c r="B601" s="1" t="str">
        <f>IFERROR(__xludf.DUMMYFUNCTION(" QUERY(Volunteer_Import!A601:H601, ""Select B"")"),"")</f>
        <v/>
      </c>
      <c r="C601" s="1" t="str">
        <f>IFERROR(__xludf.DUMMYFUNCTION(" IF(ISBLANK(B601), """", QUERY(Volunteer_Import!B601:I601, ""Select C""))"),"")</f>
        <v/>
      </c>
      <c r="D601" s="1" t="str">
        <f>IFERROR(__xludf.DUMMYFUNCTION(" IF(ISBLANK(B601), """", QUERY(Volunteer_Import!B601:I601, ""Select D""))"),"")</f>
        <v/>
      </c>
      <c r="E601" s="1" t="str">
        <f>IFERROR(__xludf.DUMMYFUNCTION(" IF(ISBLANK(B601), """", QUERY(Volunteer_Import!B601:I601, ""Select E""))"),"")</f>
        <v/>
      </c>
      <c r="F601" s="9" t="str">
        <f> IF(ISBLANK(B601), "", COUNTIF(Volunteer_Import!F601, "*Central Berkeley Trader Joe’s*"))</f>
        <v/>
      </c>
      <c r="G601" s="1" t="str">
        <f> IF(ISBLANK(B601), "", COUNTIF(Volunteer_Import!F601, "*North Berkeley Safeway*"))</f>
        <v/>
      </c>
      <c r="H601" s="1" t="str">
        <f> IF(ISBLANK(B601), "", COUNTIF(Volunteer_Import!F601, "*North Berkeley Trader Joe’s*"))</f>
        <v/>
      </c>
      <c r="I601" s="9" t="str">
        <f> IF(ISBLANK(B601), "", COUNTIF(Volunteer_Import!F601, "*South Berkeley Berkeley Bowl*"))</f>
        <v/>
      </c>
      <c r="J601" s="1" t="str">
        <f> IF(ISBLANK(B601), "", COUNTIF(Volunteer_Import!F601, "*South Berkeley/Oakland Safeway*"))</f>
        <v/>
      </c>
      <c r="K601" s="1" t="str">
        <f> IF(ISBLANK(B601), "", COUNTIF(Volunteer_Import!F601, "*Southwest Berkeley Berkeley Bowl*"))</f>
        <v/>
      </c>
      <c r="L601" s="1" t="str">
        <f> IF(ISBLANK(B601), "", COUNTIF(Volunteer_Import!F601, "*Other (open to local stores unlisted above)*"))</f>
        <v/>
      </c>
      <c r="M601" s="19" t="str">
        <f> IF(ISBLANK(B601), "", COUNTIF(Volunteer_Import!G601, "*Monday*"))</f>
        <v/>
      </c>
      <c r="N601" s="19" t="str">
        <f> IF(ISBLANK(B601), "", COUNTIF(Volunteer_Import!G601, "*Tuesday*"))</f>
        <v/>
      </c>
      <c r="O601" s="19" t="str">
        <f> IF(ISBLANK(B601), "", COUNTIF(Volunteer_Import!G601, "*Wednesday*"))</f>
        <v/>
      </c>
      <c r="P601" s="19" t="str">
        <f> IF(ISBLANK(B601), "", COUNTIF(Volunteer_Import!G601, "*Thursday*"))</f>
        <v/>
      </c>
      <c r="Q601" s="19" t="str">
        <f> IF(ISBLANK(B601), "", COUNTIF(Volunteer_Import!G601, "*Friday*"))</f>
        <v/>
      </c>
      <c r="R601" s="19" t="str">
        <f> IF(ISBLANK(B601), "", COUNTIF(Volunteer_Import!G601, "*Saturday*"))</f>
        <v/>
      </c>
      <c r="S601" s="19" t="str">
        <f> IF(ISBLANK(B601), "", COUNTIF(Volunteer_Import!G601, "*Sunday*"))</f>
        <v/>
      </c>
      <c r="T601" s="1" t="str">
        <f> IF(ISBLANK(B601), "", COUNTIF(Volunteer_Import!H601, "*6am - 8am*"))</f>
        <v/>
      </c>
      <c r="U601" s="19" t="str">
        <f> IF(ISBLANK(B601), "", COUNTIF(Volunteer_Import!H601, "*8am - 12pm*"))</f>
        <v/>
      </c>
      <c r="V601" s="19" t="str">
        <f> IF(ISBLANK(B601), "", COUNTIF(Volunteer_Import!H601, "*12pm - 3pm*"))</f>
        <v/>
      </c>
      <c r="W601" s="19" t="str">
        <f> IF(ISBLANK(B601), "", COUNTIF(Volunteer_Import!H601, "*3pm - 6pm*"))</f>
        <v/>
      </c>
      <c r="X601" s="19" t="str">
        <f> IF(ISBLANK(B601), "", COUNTIF(Volunteer_Import!H601, "*6pm - 9pm*"))</f>
        <v/>
      </c>
      <c r="Y601" s="19" t="str">
        <f> IF(ISBLANK(B601), "", COUNTIF(Volunteer_Import!H601, "*9pm - 11pm*"))</f>
        <v/>
      </c>
    </row>
    <row r="602">
      <c r="A602" s="1" t="str">
        <f t="array" ref="A602">IF(ISBLANK(B602), "", concatenate("V", ROW()))</f>
        <v/>
      </c>
      <c r="B602" s="1" t="str">
        <f>IFERROR(__xludf.DUMMYFUNCTION(" QUERY(Volunteer_Import!A602:H602, ""Select B"")"),"")</f>
        <v/>
      </c>
      <c r="C602" s="1" t="str">
        <f>IFERROR(__xludf.DUMMYFUNCTION(" IF(ISBLANK(B602), """", QUERY(Volunteer_Import!B602:I602, ""Select C""))"),"")</f>
        <v/>
      </c>
      <c r="D602" s="1" t="str">
        <f>IFERROR(__xludf.DUMMYFUNCTION(" IF(ISBLANK(B602), """", QUERY(Volunteer_Import!B602:I602, ""Select D""))"),"")</f>
        <v/>
      </c>
      <c r="E602" s="1" t="str">
        <f>IFERROR(__xludf.DUMMYFUNCTION(" IF(ISBLANK(B602), """", QUERY(Volunteer_Import!B602:I602, ""Select E""))"),"")</f>
        <v/>
      </c>
      <c r="F602" s="9" t="str">
        <f> IF(ISBLANK(B602), "", COUNTIF(Volunteer_Import!F602, "*Central Berkeley Trader Joe’s*"))</f>
        <v/>
      </c>
      <c r="G602" s="1" t="str">
        <f> IF(ISBLANK(B602), "", COUNTIF(Volunteer_Import!F602, "*North Berkeley Safeway*"))</f>
        <v/>
      </c>
      <c r="H602" s="1" t="str">
        <f> IF(ISBLANK(B602), "", COUNTIF(Volunteer_Import!F602, "*North Berkeley Trader Joe’s*"))</f>
        <v/>
      </c>
      <c r="I602" s="9" t="str">
        <f> IF(ISBLANK(B602), "", COUNTIF(Volunteer_Import!F602, "*South Berkeley Berkeley Bowl*"))</f>
        <v/>
      </c>
      <c r="J602" s="1" t="str">
        <f> IF(ISBLANK(B602), "", COUNTIF(Volunteer_Import!F602, "*South Berkeley/Oakland Safeway*"))</f>
        <v/>
      </c>
      <c r="K602" s="1" t="str">
        <f> IF(ISBLANK(B602), "", COUNTIF(Volunteer_Import!F602, "*Southwest Berkeley Berkeley Bowl*"))</f>
        <v/>
      </c>
      <c r="L602" s="1" t="str">
        <f> IF(ISBLANK(B602), "", COUNTIF(Volunteer_Import!F602, "*Other (open to local stores unlisted above)*"))</f>
        <v/>
      </c>
      <c r="M602" s="19" t="str">
        <f> IF(ISBLANK(B602), "", COUNTIF(Volunteer_Import!G602, "*Monday*"))</f>
        <v/>
      </c>
      <c r="N602" s="19" t="str">
        <f> IF(ISBLANK(B602), "", COUNTIF(Volunteer_Import!G602, "*Tuesday*"))</f>
        <v/>
      </c>
      <c r="O602" s="19" t="str">
        <f> IF(ISBLANK(B602), "", COUNTIF(Volunteer_Import!G602, "*Wednesday*"))</f>
        <v/>
      </c>
      <c r="P602" s="19" t="str">
        <f> IF(ISBLANK(B602), "", COUNTIF(Volunteer_Import!G602, "*Thursday*"))</f>
        <v/>
      </c>
      <c r="Q602" s="19" t="str">
        <f> IF(ISBLANK(B602), "", COUNTIF(Volunteer_Import!G602, "*Friday*"))</f>
        <v/>
      </c>
      <c r="R602" s="19" t="str">
        <f> IF(ISBLANK(B602), "", COUNTIF(Volunteer_Import!G602, "*Saturday*"))</f>
        <v/>
      </c>
      <c r="S602" s="19" t="str">
        <f> IF(ISBLANK(B602), "", COUNTIF(Volunteer_Import!G602, "*Sunday*"))</f>
        <v/>
      </c>
      <c r="T602" s="1" t="str">
        <f> IF(ISBLANK(B602), "", COUNTIF(Volunteer_Import!H602, "*6am - 8am*"))</f>
        <v/>
      </c>
      <c r="U602" s="19" t="str">
        <f> IF(ISBLANK(B602), "", COUNTIF(Volunteer_Import!H602, "*8am - 12pm*"))</f>
        <v/>
      </c>
      <c r="V602" s="19" t="str">
        <f> IF(ISBLANK(B602), "", COUNTIF(Volunteer_Import!H602, "*12pm - 3pm*"))</f>
        <v/>
      </c>
      <c r="W602" s="19" t="str">
        <f> IF(ISBLANK(B602), "", COUNTIF(Volunteer_Import!H602, "*3pm - 6pm*"))</f>
        <v/>
      </c>
      <c r="X602" s="19" t="str">
        <f> IF(ISBLANK(B602), "", COUNTIF(Volunteer_Import!H602, "*6pm - 9pm*"))</f>
        <v/>
      </c>
      <c r="Y602" s="19" t="str">
        <f> IF(ISBLANK(B602), "", COUNTIF(Volunteer_Import!H602, "*9pm - 11pm*"))</f>
        <v/>
      </c>
    </row>
    <row r="603">
      <c r="A603" s="1" t="str">
        <f t="array" ref="A603">IF(ISBLANK(B603), "", concatenate("V", ROW()))</f>
        <v/>
      </c>
      <c r="B603" s="1" t="str">
        <f>IFERROR(__xludf.DUMMYFUNCTION(" QUERY(Volunteer_Import!A603:H603, ""Select B"")"),"")</f>
        <v/>
      </c>
      <c r="C603" s="1" t="str">
        <f>IFERROR(__xludf.DUMMYFUNCTION(" IF(ISBLANK(B603), """", QUERY(Volunteer_Import!B603:I603, ""Select C""))"),"")</f>
        <v/>
      </c>
      <c r="D603" s="1" t="str">
        <f>IFERROR(__xludf.DUMMYFUNCTION(" IF(ISBLANK(B603), """", QUERY(Volunteer_Import!B603:I603, ""Select D""))"),"")</f>
        <v/>
      </c>
      <c r="E603" s="1" t="str">
        <f>IFERROR(__xludf.DUMMYFUNCTION(" IF(ISBLANK(B603), """", QUERY(Volunteer_Import!B603:I603, ""Select E""))"),"")</f>
        <v/>
      </c>
      <c r="F603" s="9" t="str">
        <f> IF(ISBLANK(B603), "", COUNTIF(Volunteer_Import!F603, "*Central Berkeley Trader Joe’s*"))</f>
        <v/>
      </c>
      <c r="G603" s="1" t="str">
        <f> IF(ISBLANK(B603), "", COUNTIF(Volunteer_Import!F603, "*North Berkeley Safeway*"))</f>
        <v/>
      </c>
      <c r="H603" s="1" t="str">
        <f> IF(ISBLANK(B603), "", COUNTIF(Volunteer_Import!F603, "*North Berkeley Trader Joe’s*"))</f>
        <v/>
      </c>
      <c r="I603" s="9" t="str">
        <f> IF(ISBLANK(B603), "", COUNTIF(Volunteer_Import!F603, "*South Berkeley Berkeley Bowl*"))</f>
        <v/>
      </c>
      <c r="J603" s="1" t="str">
        <f> IF(ISBLANK(B603), "", COUNTIF(Volunteer_Import!F603, "*South Berkeley/Oakland Safeway*"))</f>
        <v/>
      </c>
      <c r="K603" s="1" t="str">
        <f> IF(ISBLANK(B603), "", COUNTIF(Volunteer_Import!F603, "*Southwest Berkeley Berkeley Bowl*"))</f>
        <v/>
      </c>
      <c r="L603" s="1" t="str">
        <f> IF(ISBLANK(B603), "", COUNTIF(Volunteer_Import!F603, "*Other (open to local stores unlisted above)*"))</f>
        <v/>
      </c>
      <c r="M603" s="19" t="str">
        <f> IF(ISBLANK(B603), "", COUNTIF(Volunteer_Import!G603, "*Monday*"))</f>
        <v/>
      </c>
      <c r="N603" s="19" t="str">
        <f> IF(ISBLANK(B603), "", COUNTIF(Volunteer_Import!G603, "*Tuesday*"))</f>
        <v/>
      </c>
      <c r="O603" s="19" t="str">
        <f> IF(ISBLANK(B603), "", COUNTIF(Volunteer_Import!G603, "*Wednesday*"))</f>
        <v/>
      </c>
      <c r="P603" s="19" t="str">
        <f> IF(ISBLANK(B603), "", COUNTIF(Volunteer_Import!G603, "*Thursday*"))</f>
        <v/>
      </c>
      <c r="Q603" s="19" t="str">
        <f> IF(ISBLANK(B603), "", COUNTIF(Volunteer_Import!G603, "*Friday*"))</f>
        <v/>
      </c>
      <c r="R603" s="19" t="str">
        <f> IF(ISBLANK(B603), "", COUNTIF(Volunteer_Import!G603, "*Saturday*"))</f>
        <v/>
      </c>
      <c r="S603" s="19" t="str">
        <f> IF(ISBLANK(B603), "", COUNTIF(Volunteer_Import!G603, "*Sunday*"))</f>
        <v/>
      </c>
      <c r="T603" s="1" t="str">
        <f> IF(ISBLANK(B603), "", COUNTIF(Volunteer_Import!H603, "*6am - 8am*"))</f>
        <v/>
      </c>
      <c r="U603" s="19" t="str">
        <f> IF(ISBLANK(B603), "", COUNTIF(Volunteer_Import!H603, "*8am - 12pm*"))</f>
        <v/>
      </c>
      <c r="V603" s="19" t="str">
        <f> IF(ISBLANK(B603), "", COUNTIF(Volunteer_Import!H603, "*12pm - 3pm*"))</f>
        <v/>
      </c>
      <c r="W603" s="19" t="str">
        <f> IF(ISBLANK(B603), "", COUNTIF(Volunteer_Import!H603, "*3pm - 6pm*"))</f>
        <v/>
      </c>
      <c r="X603" s="19" t="str">
        <f> IF(ISBLANK(B603), "", COUNTIF(Volunteer_Import!H603, "*6pm - 9pm*"))</f>
        <v/>
      </c>
      <c r="Y603" s="19" t="str">
        <f> IF(ISBLANK(B603), "", COUNTIF(Volunteer_Import!H603, "*9pm - 11pm*"))</f>
        <v/>
      </c>
    </row>
    <row r="604">
      <c r="A604" s="1" t="str">
        <f t="array" ref="A604">IF(ISBLANK(B604), "", concatenate("V", ROW()))</f>
        <v/>
      </c>
      <c r="B604" s="1" t="str">
        <f>IFERROR(__xludf.DUMMYFUNCTION(" QUERY(Volunteer_Import!A604:H604, ""Select B"")"),"")</f>
        <v/>
      </c>
      <c r="C604" s="1" t="str">
        <f>IFERROR(__xludf.DUMMYFUNCTION(" IF(ISBLANK(B604), """", QUERY(Volunteer_Import!B604:I604, ""Select C""))"),"")</f>
        <v/>
      </c>
      <c r="D604" s="1" t="str">
        <f>IFERROR(__xludf.DUMMYFUNCTION(" IF(ISBLANK(B604), """", QUERY(Volunteer_Import!B604:I604, ""Select D""))"),"")</f>
        <v/>
      </c>
      <c r="E604" s="1" t="str">
        <f>IFERROR(__xludf.DUMMYFUNCTION(" IF(ISBLANK(B604), """", QUERY(Volunteer_Import!B604:I604, ""Select E""))"),"")</f>
        <v/>
      </c>
      <c r="F604" s="9" t="str">
        <f> IF(ISBLANK(B604), "", COUNTIF(Volunteer_Import!F604, "*Central Berkeley Trader Joe’s*"))</f>
        <v/>
      </c>
      <c r="G604" s="1" t="str">
        <f> IF(ISBLANK(B604), "", COUNTIF(Volunteer_Import!F604, "*North Berkeley Safeway*"))</f>
        <v/>
      </c>
      <c r="H604" s="1" t="str">
        <f> IF(ISBLANK(B604), "", COUNTIF(Volunteer_Import!F604, "*North Berkeley Trader Joe’s*"))</f>
        <v/>
      </c>
      <c r="I604" s="9" t="str">
        <f> IF(ISBLANK(B604), "", COUNTIF(Volunteer_Import!F604, "*South Berkeley Berkeley Bowl*"))</f>
        <v/>
      </c>
      <c r="J604" s="1" t="str">
        <f> IF(ISBLANK(B604), "", COUNTIF(Volunteer_Import!F604, "*South Berkeley/Oakland Safeway*"))</f>
        <v/>
      </c>
      <c r="K604" s="1" t="str">
        <f> IF(ISBLANK(B604), "", COUNTIF(Volunteer_Import!F604, "*Southwest Berkeley Berkeley Bowl*"))</f>
        <v/>
      </c>
      <c r="L604" s="1" t="str">
        <f> IF(ISBLANK(B604), "", COUNTIF(Volunteer_Import!F604, "*Other (open to local stores unlisted above)*"))</f>
        <v/>
      </c>
      <c r="M604" s="19" t="str">
        <f> IF(ISBLANK(B604), "", COUNTIF(Volunteer_Import!G604, "*Monday*"))</f>
        <v/>
      </c>
      <c r="N604" s="19" t="str">
        <f> IF(ISBLANK(B604), "", COUNTIF(Volunteer_Import!G604, "*Tuesday*"))</f>
        <v/>
      </c>
      <c r="O604" s="19" t="str">
        <f> IF(ISBLANK(B604), "", COUNTIF(Volunteer_Import!G604, "*Wednesday*"))</f>
        <v/>
      </c>
      <c r="P604" s="19" t="str">
        <f> IF(ISBLANK(B604), "", COUNTIF(Volunteer_Import!G604, "*Thursday*"))</f>
        <v/>
      </c>
      <c r="Q604" s="19" t="str">
        <f> IF(ISBLANK(B604), "", COUNTIF(Volunteer_Import!G604, "*Friday*"))</f>
        <v/>
      </c>
      <c r="R604" s="19" t="str">
        <f> IF(ISBLANK(B604), "", COUNTIF(Volunteer_Import!G604, "*Saturday*"))</f>
        <v/>
      </c>
      <c r="S604" s="19" t="str">
        <f> IF(ISBLANK(B604), "", COUNTIF(Volunteer_Import!G604, "*Sunday*"))</f>
        <v/>
      </c>
      <c r="T604" s="1" t="str">
        <f> IF(ISBLANK(B604), "", COUNTIF(Volunteer_Import!H604, "*6am - 8am*"))</f>
        <v/>
      </c>
      <c r="U604" s="19" t="str">
        <f> IF(ISBLANK(B604), "", COUNTIF(Volunteer_Import!H604, "*8am - 12pm*"))</f>
        <v/>
      </c>
      <c r="V604" s="19" t="str">
        <f> IF(ISBLANK(B604), "", COUNTIF(Volunteer_Import!H604, "*12pm - 3pm*"))</f>
        <v/>
      </c>
      <c r="W604" s="19" t="str">
        <f> IF(ISBLANK(B604), "", COUNTIF(Volunteer_Import!H604, "*3pm - 6pm*"))</f>
        <v/>
      </c>
      <c r="X604" s="19" t="str">
        <f> IF(ISBLANK(B604), "", COUNTIF(Volunteer_Import!H604, "*6pm - 9pm*"))</f>
        <v/>
      </c>
      <c r="Y604" s="19" t="str">
        <f> IF(ISBLANK(B604), "", COUNTIF(Volunteer_Import!H604, "*9pm - 11pm*"))</f>
        <v/>
      </c>
    </row>
    <row r="605">
      <c r="A605" s="1" t="str">
        <f t="array" ref="A605">IF(ISBLANK(B605), "", concatenate("V", ROW()))</f>
        <v/>
      </c>
      <c r="B605" s="1" t="str">
        <f>IFERROR(__xludf.DUMMYFUNCTION(" QUERY(Volunteer_Import!A605:H605, ""Select B"")"),"")</f>
        <v/>
      </c>
      <c r="C605" s="1" t="str">
        <f>IFERROR(__xludf.DUMMYFUNCTION(" IF(ISBLANK(B605), """", QUERY(Volunteer_Import!B605:I605, ""Select C""))"),"")</f>
        <v/>
      </c>
      <c r="D605" s="1" t="str">
        <f>IFERROR(__xludf.DUMMYFUNCTION(" IF(ISBLANK(B605), """", QUERY(Volunteer_Import!B605:I605, ""Select D""))"),"")</f>
        <v/>
      </c>
      <c r="E605" s="1" t="str">
        <f>IFERROR(__xludf.DUMMYFUNCTION(" IF(ISBLANK(B605), """", QUERY(Volunteer_Import!B605:I605, ""Select E""))"),"")</f>
        <v/>
      </c>
      <c r="F605" s="9" t="str">
        <f> IF(ISBLANK(B605), "", COUNTIF(Volunteer_Import!F605, "*Central Berkeley Trader Joe’s*"))</f>
        <v/>
      </c>
      <c r="G605" s="1" t="str">
        <f> IF(ISBLANK(B605), "", COUNTIF(Volunteer_Import!F605, "*North Berkeley Safeway*"))</f>
        <v/>
      </c>
      <c r="H605" s="1" t="str">
        <f> IF(ISBLANK(B605), "", COUNTIF(Volunteer_Import!F605, "*North Berkeley Trader Joe’s*"))</f>
        <v/>
      </c>
      <c r="I605" s="9" t="str">
        <f> IF(ISBLANK(B605), "", COUNTIF(Volunteer_Import!F605, "*South Berkeley Berkeley Bowl*"))</f>
        <v/>
      </c>
      <c r="J605" s="1" t="str">
        <f> IF(ISBLANK(B605), "", COUNTIF(Volunteer_Import!F605, "*South Berkeley/Oakland Safeway*"))</f>
        <v/>
      </c>
      <c r="K605" s="1" t="str">
        <f> IF(ISBLANK(B605), "", COUNTIF(Volunteer_Import!F605, "*Southwest Berkeley Berkeley Bowl*"))</f>
        <v/>
      </c>
      <c r="L605" s="1" t="str">
        <f> IF(ISBLANK(B605), "", COUNTIF(Volunteer_Import!F605, "*Other (open to local stores unlisted above)*"))</f>
        <v/>
      </c>
      <c r="M605" s="19" t="str">
        <f> IF(ISBLANK(B605), "", COUNTIF(Volunteer_Import!G605, "*Monday*"))</f>
        <v/>
      </c>
      <c r="N605" s="19" t="str">
        <f> IF(ISBLANK(B605), "", COUNTIF(Volunteer_Import!G605, "*Tuesday*"))</f>
        <v/>
      </c>
      <c r="O605" s="19" t="str">
        <f> IF(ISBLANK(B605), "", COUNTIF(Volunteer_Import!G605, "*Wednesday*"))</f>
        <v/>
      </c>
      <c r="P605" s="19" t="str">
        <f> IF(ISBLANK(B605), "", COUNTIF(Volunteer_Import!G605, "*Thursday*"))</f>
        <v/>
      </c>
      <c r="Q605" s="19" t="str">
        <f> IF(ISBLANK(B605), "", COUNTIF(Volunteer_Import!G605, "*Friday*"))</f>
        <v/>
      </c>
      <c r="R605" s="19" t="str">
        <f> IF(ISBLANK(B605), "", COUNTIF(Volunteer_Import!G605, "*Saturday*"))</f>
        <v/>
      </c>
      <c r="S605" s="19" t="str">
        <f> IF(ISBLANK(B605), "", COUNTIF(Volunteer_Import!G605, "*Sunday*"))</f>
        <v/>
      </c>
      <c r="T605" s="1" t="str">
        <f> IF(ISBLANK(B605), "", COUNTIF(Volunteer_Import!H605, "*6am - 8am*"))</f>
        <v/>
      </c>
      <c r="U605" s="19" t="str">
        <f> IF(ISBLANK(B605), "", COUNTIF(Volunteer_Import!H605, "*8am - 12pm*"))</f>
        <v/>
      </c>
      <c r="V605" s="19" t="str">
        <f> IF(ISBLANK(B605), "", COUNTIF(Volunteer_Import!H605, "*12pm - 3pm*"))</f>
        <v/>
      </c>
      <c r="W605" s="19" t="str">
        <f> IF(ISBLANK(B605), "", COUNTIF(Volunteer_Import!H605, "*3pm - 6pm*"))</f>
        <v/>
      </c>
      <c r="X605" s="19" t="str">
        <f> IF(ISBLANK(B605), "", COUNTIF(Volunteer_Import!H605, "*6pm - 9pm*"))</f>
        <v/>
      </c>
      <c r="Y605" s="19" t="str">
        <f> IF(ISBLANK(B605), "", COUNTIF(Volunteer_Import!H605, "*9pm - 11pm*"))</f>
        <v/>
      </c>
    </row>
    <row r="606">
      <c r="A606" s="1" t="str">
        <f t="array" ref="A606">IF(ISBLANK(B606), "", concatenate("V", ROW()))</f>
        <v/>
      </c>
      <c r="B606" s="1" t="str">
        <f>IFERROR(__xludf.DUMMYFUNCTION(" QUERY(Volunteer_Import!A606:H606, ""Select B"")"),"")</f>
        <v/>
      </c>
      <c r="C606" s="1" t="str">
        <f>IFERROR(__xludf.DUMMYFUNCTION(" IF(ISBLANK(B606), """", QUERY(Volunteer_Import!B606:I606, ""Select C""))"),"")</f>
        <v/>
      </c>
      <c r="D606" s="1" t="str">
        <f>IFERROR(__xludf.DUMMYFUNCTION(" IF(ISBLANK(B606), """", QUERY(Volunteer_Import!B606:I606, ""Select D""))"),"")</f>
        <v/>
      </c>
      <c r="E606" s="1" t="str">
        <f>IFERROR(__xludf.DUMMYFUNCTION(" IF(ISBLANK(B606), """", QUERY(Volunteer_Import!B606:I606, ""Select E""))"),"")</f>
        <v/>
      </c>
      <c r="F606" s="9" t="str">
        <f> IF(ISBLANK(B606), "", COUNTIF(Volunteer_Import!F606, "*Central Berkeley Trader Joe’s*"))</f>
        <v/>
      </c>
      <c r="G606" s="1" t="str">
        <f> IF(ISBLANK(B606), "", COUNTIF(Volunteer_Import!F606, "*North Berkeley Safeway*"))</f>
        <v/>
      </c>
      <c r="H606" s="1" t="str">
        <f> IF(ISBLANK(B606), "", COUNTIF(Volunteer_Import!F606, "*North Berkeley Trader Joe’s*"))</f>
        <v/>
      </c>
      <c r="I606" s="9" t="str">
        <f> IF(ISBLANK(B606), "", COUNTIF(Volunteer_Import!F606, "*South Berkeley Berkeley Bowl*"))</f>
        <v/>
      </c>
      <c r="J606" s="1" t="str">
        <f> IF(ISBLANK(B606), "", COUNTIF(Volunteer_Import!F606, "*South Berkeley/Oakland Safeway*"))</f>
        <v/>
      </c>
      <c r="K606" s="1" t="str">
        <f> IF(ISBLANK(B606), "", COUNTIF(Volunteer_Import!F606, "*Southwest Berkeley Berkeley Bowl*"))</f>
        <v/>
      </c>
      <c r="L606" s="1" t="str">
        <f> IF(ISBLANK(B606), "", COUNTIF(Volunteer_Import!F606, "*Other (open to local stores unlisted above)*"))</f>
        <v/>
      </c>
      <c r="M606" s="19" t="str">
        <f> IF(ISBLANK(B606), "", COUNTIF(Volunteer_Import!G606, "*Monday*"))</f>
        <v/>
      </c>
      <c r="N606" s="19" t="str">
        <f> IF(ISBLANK(B606), "", COUNTIF(Volunteer_Import!G606, "*Tuesday*"))</f>
        <v/>
      </c>
      <c r="O606" s="19" t="str">
        <f> IF(ISBLANK(B606), "", COUNTIF(Volunteer_Import!G606, "*Wednesday*"))</f>
        <v/>
      </c>
      <c r="P606" s="19" t="str">
        <f> IF(ISBLANK(B606), "", COUNTIF(Volunteer_Import!G606, "*Thursday*"))</f>
        <v/>
      </c>
      <c r="Q606" s="19" t="str">
        <f> IF(ISBLANK(B606), "", COUNTIF(Volunteer_Import!G606, "*Friday*"))</f>
        <v/>
      </c>
      <c r="R606" s="19" t="str">
        <f> IF(ISBLANK(B606), "", COUNTIF(Volunteer_Import!G606, "*Saturday*"))</f>
        <v/>
      </c>
      <c r="S606" s="19" t="str">
        <f> IF(ISBLANK(B606), "", COUNTIF(Volunteer_Import!G606, "*Sunday*"))</f>
        <v/>
      </c>
      <c r="T606" s="1" t="str">
        <f> IF(ISBLANK(B606), "", COUNTIF(Volunteer_Import!H606, "*6am - 8am*"))</f>
        <v/>
      </c>
      <c r="U606" s="19" t="str">
        <f> IF(ISBLANK(B606), "", COUNTIF(Volunteer_Import!H606, "*8am - 12pm*"))</f>
        <v/>
      </c>
      <c r="V606" s="19" t="str">
        <f> IF(ISBLANK(B606), "", COUNTIF(Volunteer_Import!H606, "*12pm - 3pm*"))</f>
        <v/>
      </c>
      <c r="W606" s="19" t="str">
        <f> IF(ISBLANK(B606), "", COUNTIF(Volunteer_Import!H606, "*3pm - 6pm*"))</f>
        <v/>
      </c>
      <c r="X606" s="19" t="str">
        <f> IF(ISBLANK(B606), "", COUNTIF(Volunteer_Import!H606, "*6pm - 9pm*"))</f>
        <v/>
      </c>
      <c r="Y606" s="19" t="str">
        <f> IF(ISBLANK(B606), "", COUNTIF(Volunteer_Import!H606, "*9pm - 11pm*"))</f>
        <v/>
      </c>
    </row>
    <row r="607">
      <c r="A607" s="1" t="str">
        <f t="array" ref="A607">IF(ISBLANK(B607), "", concatenate("V", ROW()))</f>
        <v/>
      </c>
      <c r="B607" s="1" t="str">
        <f>IFERROR(__xludf.DUMMYFUNCTION(" QUERY(Volunteer_Import!A607:H607, ""Select B"")"),"")</f>
        <v/>
      </c>
      <c r="C607" s="1" t="str">
        <f>IFERROR(__xludf.DUMMYFUNCTION(" IF(ISBLANK(B607), """", QUERY(Volunteer_Import!B607:I607, ""Select C""))"),"")</f>
        <v/>
      </c>
      <c r="D607" s="1" t="str">
        <f>IFERROR(__xludf.DUMMYFUNCTION(" IF(ISBLANK(B607), """", QUERY(Volunteer_Import!B607:I607, ""Select D""))"),"")</f>
        <v/>
      </c>
      <c r="E607" s="1" t="str">
        <f>IFERROR(__xludf.DUMMYFUNCTION(" IF(ISBLANK(B607), """", QUERY(Volunteer_Import!B607:I607, ""Select E""))"),"")</f>
        <v/>
      </c>
      <c r="F607" s="9" t="str">
        <f> IF(ISBLANK(B607), "", COUNTIF(Volunteer_Import!F607, "*Central Berkeley Trader Joe’s*"))</f>
        <v/>
      </c>
      <c r="G607" s="1" t="str">
        <f> IF(ISBLANK(B607), "", COUNTIF(Volunteer_Import!F607, "*North Berkeley Safeway*"))</f>
        <v/>
      </c>
      <c r="H607" s="1" t="str">
        <f> IF(ISBLANK(B607), "", COUNTIF(Volunteer_Import!F607, "*North Berkeley Trader Joe’s*"))</f>
        <v/>
      </c>
      <c r="I607" s="9" t="str">
        <f> IF(ISBLANK(B607), "", COUNTIF(Volunteer_Import!F607, "*South Berkeley Berkeley Bowl*"))</f>
        <v/>
      </c>
      <c r="J607" s="1" t="str">
        <f> IF(ISBLANK(B607), "", COUNTIF(Volunteer_Import!F607, "*South Berkeley/Oakland Safeway*"))</f>
        <v/>
      </c>
      <c r="K607" s="1" t="str">
        <f> IF(ISBLANK(B607), "", COUNTIF(Volunteer_Import!F607, "*Southwest Berkeley Berkeley Bowl*"))</f>
        <v/>
      </c>
      <c r="L607" s="1" t="str">
        <f> IF(ISBLANK(B607), "", COUNTIF(Volunteer_Import!F607, "*Other (open to local stores unlisted above)*"))</f>
        <v/>
      </c>
      <c r="M607" s="19" t="str">
        <f> IF(ISBLANK(B607), "", COUNTIF(Volunteer_Import!G607, "*Monday*"))</f>
        <v/>
      </c>
      <c r="N607" s="19" t="str">
        <f> IF(ISBLANK(B607), "", COUNTIF(Volunteer_Import!G607, "*Tuesday*"))</f>
        <v/>
      </c>
      <c r="O607" s="19" t="str">
        <f> IF(ISBLANK(B607), "", COUNTIF(Volunteer_Import!G607, "*Wednesday*"))</f>
        <v/>
      </c>
      <c r="P607" s="19" t="str">
        <f> IF(ISBLANK(B607), "", COUNTIF(Volunteer_Import!G607, "*Thursday*"))</f>
        <v/>
      </c>
      <c r="Q607" s="19" t="str">
        <f> IF(ISBLANK(B607), "", COUNTIF(Volunteer_Import!G607, "*Friday*"))</f>
        <v/>
      </c>
      <c r="R607" s="19" t="str">
        <f> IF(ISBLANK(B607), "", COUNTIF(Volunteer_Import!G607, "*Saturday*"))</f>
        <v/>
      </c>
      <c r="S607" s="19" t="str">
        <f> IF(ISBLANK(B607), "", COUNTIF(Volunteer_Import!G607, "*Sunday*"))</f>
        <v/>
      </c>
      <c r="T607" s="1" t="str">
        <f> IF(ISBLANK(B607), "", COUNTIF(Volunteer_Import!H607, "*6am - 8am*"))</f>
        <v/>
      </c>
      <c r="U607" s="19" t="str">
        <f> IF(ISBLANK(B607), "", COUNTIF(Volunteer_Import!H607, "*8am - 12pm*"))</f>
        <v/>
      </c>
      <c r="V607" s="19" t="str">
        <f> IF(ISBLANK(B607), "", COUNTIF(Volunteer_Import!H607, "*12pm - 3pm*"))</f>
        <v/>
      </c>
      <c r="W607" s="19" t="str">
        <f> IF(ISBLANK(B607), "", COUNTIF(Volunteer_Import!H607, "*3pm - 6pm*"))</f>
        <v/>
      </c>
      <c r="X607" s="19" t="str">
        <f> IF(ISBLANK(B607), "", COUNTIF(Volunteer_Import!H607, "*6pm - 9pm*"))</f>
        <v/>
      </c>
      <c r="Y607" s="19" t="str">
        <f> IF(ISBLANK(B607), "", COUNTIF(Volunteer_Import!H607, "*9pm - 11pm*"))</f>
        <v/>
      </c>
    </row>
    <row r="608">
      <c r="A608" s="1" t="str">
        <f t="array" ref="A608">IF(ISBLANK(B608), "", concatenate("V", ROW()))</f>
        <v/>
      </c>
      <c r="B608" s="1" t="str">
        <f>IFERROR(__xludf.DUMMYFUNCTION(" QUERY(Volunteer_Import!A608:H608, ""Select B"")"),"")</f>
        <v/>
      </c>
      <c r="C608" s="1" t="str">
        <f>IFERROR(__xludf.DUMMYFUNCTION(" IF(ISBLANK(B608), """", QUERY(Volunteer_Import!B608:I608, ""Select C""))"),"")</f>
        <v/>
      </c>
      <c r="D608" s="1" t="str">
        <f>IFERROR(__xludf.DUMMYFUNCTION(" IF(ISBLANK(B608), """", QUERY(Volunteer_Import!B608:I608, ""Select D""))"),"")</f>
        <v/>
      </c>
      <c r="E608" s="1" t="str">
        <f>IFERROR(__xludf.DUMMYFUNCTION(" IF(ISBLANK(B608), """", QUERY(Volunteer_Import!B608:I608, ""Select E""))"),"")</f>
        <v/>
      </c>
      <c r="F608" s="9" t="str">
        <f> IF(ISBLANK(B608), "", COUNTIF(Volunteer_Import!F608, "*Central Berkeley Trader Joe’s*"))</f>
        <v/>
      </c>
      <c r="G608" s="1" t="str">
        <f> IF(ISBLANK(B608), "", COUNTIF(Volunteer_Import!F608, "*North Berkeley Safeway*"))</f>
        <v/>
      </c>
      <c r="H608" s="1" t="str">
        <f> IF(ISBLANK(B608), "", COUNTIF(Volunteer_Import!F608, "*North Berkeley Trader Joe’s*"))</f>
        <v/>
      </c>
      <c r="I608" s="9" t="str">
        <f> IF(ISBLANK(B608), "", COUNTIF(Volunteer_Import!F608, "*South Berkeley Berkeley Bowl*"))</f>
        <v/>
      </c>
      <c r="J608" s="1" t="str">
        <f> IF(ISBLANK(B608), "", COUNTIF(Volunteer_Import!F608, "*South Berkeley/Oakland Safeway*"))</f>
        <v/>
      </c>
      <c r="K608" s="1" t="str">
        <f> IF(ISBLANK(B608), "", COUNTIF(Volunteer_Import!F608, "*Southwest Berkeley Berkeley Bowl*"))</f>
        <v/>
      </c>
      <c r="L608" s="1" t="str">
        <f> IF(ISBLANK(B608), "", COUNTIF(Volunteer_Import!F608, "*Other (open to local stores unlisted above)*"))</f>
        <v/>
      </c>
      <c r="M608" s="19" t="str">
        <f> IF(ISBLANK(B608), "", COUNTIF(Volunteer_Import!G608, "*Monday*"))</f>
        <v/>
      </c>
      <c r="N608" s="19" t="str">
        <f> IF(ISBLANK(B608), "", COUNTIF(Volunteer_Import!G608, "*Tuesday*"))</f>
        <v/>
      </c>
      <c r="O608" s="19" t="str">
        <f> IF(ISBLANK(B608), "", COUNTIF(Volunteer_Import!G608, "*Wednesday*"))</f>
        <v/>
      </c>
      <c r="P608" s="19" t="str">
        <f> IF(ISBLANK(B608), "", COUNTIF(Volunteer_Import!G608, "*Thursday*"))</f>
        <v/>
      </c>
      <c r="Q608" s="19" t="str">
        <f> IF(ISBLANK(B608), "", COUNTIF(Volunteer_Import!G608, "*Friday*"))</f>
        <v/>
      </c>
      <c r="R608" s="19" t="str">
        <f> IF(ISBLANK(B608), "", COUNTIF(Volunteer_Import!G608, "*Saturday*"))</f>
        <v/>
      </c>
      <c r="S608" s="19" t="str">
        <f> IF(ISBLANK(B608), "", COUNTIF(Volunteer_Import!G608, "*Sunday*"))</f>
        <v/>
      </c>
      <c r="T608" s="1" t="str">
        <f> IF(ISBLANK(B608), "", COUNTIF(Volunteer_Import!H608, "*6am - 8am*"))</f>
        <v/>
      </c>
      <c r="U608" s="19" t="str">
        <f> IF(ISBLANK(B608), "", COUNTIF(Volunteer_Import!H608, "*8am - 12pm*"))</f>
        <v/>
      </c>
      <c r="V608" s="19" t="str">
        <f> IF(ISBLANK(B608), "", COUNTIF(Volunteer_Import!H608, "*12pm - 3pm*"))</f>
        <v/>
      </c>
      <c r="W608" s="19" t="str">
        <f> IF(ISBLANK(B608), "", COUNTIF(Volunteer_Import!H608, "*3pm - 6pm*"))</f>
        <v/>
      </c>
      <c r="X608" s="19" t="str">
        <f> IF(ISBLANK(B608), "", COUNTIF(Volunteer_Import!H608, "*6pm - 9pm*"))</f>
        <v/>
      </c>
      <c r="Y608" s="19" t="str">
        <f> IF(ISBLANK(B608), "", COUNTIF(Volunteer_Import!H608, "*9pm - 11pm*"))</f>
        <v/>
      </c>
    </row>
    <row r="609">
      <c r="A609" s="1" t="str">
        <f t="array" ref="A609">IF(ISBLANK(B609), "", concatenate("V", ROW()))</f>
        <v/>
      </c>
      <c r="B609" s="1" t="str">
        <f>IFERROR(__xludf.DUMMYFUNCTION(" QUERY(Volunteer_Import!A609:H609, ""Select B"")"),"")</f>
        <v/>
      </c>
      <c r="C609" s="1" t="str">
        <f>IFERROR(__xludf.DUMMYFUNCTION(" IF(ISBLANK(B609), """", QUERY(Volunteer_Import!B609:I609, ""Select C""))"),"")</f>
        <v/>
      </c>
      <c r="D609" s="1" t="str">
        <f>IFERROR(__xludf.DUMMYFUNCTION(" IF(ISBLANK(B609), """", QUERY(Volunteer_Import!B609:I609, ""Select D""))"),"")</f>
        <v/>
      </c>
      <c r="E609" s="1" t="str">
        <f>IFERROR(__xludf.DUMMYFUNCTION(" IF(ISBLANK(B609), """", QUERY(Volunteer_Import!B609:I609, ""Select E""))"),"")</f>
        <v/>
      </c>
      <c r="F609" s="9" t="str">
        <f> IF(ISBLANK(B609), "", COUNTIF(Volunteer_Import!F609, "*Central Berkeley Trader Joe’s*"))</f>
        <v/>
      </c>
      <c r="G609" s="1" t="str">
        <f> IF(ISBLANK(B609), "", COUNTIF(Volunteer_Import!F609, "*North Berkeley Safeway*"))</f>
        <v/>
      </c>
      <c r="H609" s="1" t="str">
        <f> IF(ISBLANK(B609), "", COUNTIF(Volunteer_Import!F609, "*North Berkeley Trader Joe’s*"))</f>
        <v/>
      </c>
      <c r="I609" s="9" t="str">
        <f> IF(ISBLANK(B609), "", COUNTIF(Volunteer_Import!F609, "*South Berkeley Berkeley Bowl*"))</f>
        <v/>
      </c>
      <c r="J609" s="1" t="str">
        <f> IF(ISBLANK(B609), "", COUNTIF(Volunteer_Import!F609, "*South Berkeley/Oakland Safeway*"))</f>
        <v/>
      </c>
      <c r="K609" s="1" t="str">
        <f> IF(ISBLANK(B609), "", COUNTIF(Volunteer_Import!F609, "*Southwest Berkeley Berkeley Bowl*"))</f>
        <v/>
      </c>
      <c r="L609" s="1" t="str">
        <f> IF(ISBLANK(B609), "", COUNTIF(Volunteer_Import!F609, "*Other (open to local stores unlisted above)*"))</f>
        <v/>
      </c>
      <c r="M609" s="19" t="str">
        <f> IF(ISBLANK(B609), "", COUNTIF(Volunteer_Import!G609, "*Monday*"))</f>
        <v/>
      </c>
      <c r="N609" s="19" t="str">
        <f> IF(ISBLANK(B609), "", COUNTIF(Volunteer_Import!G609, "*Tuesday*"))</f>
        <v/>
      </c>
      <c r="O609" s="19" t="str">
        <f> IF(ISBLANK(B609), "", COUNTIF(Volunteer_Import!G609, "*Wednesday*"))</f>
        <v/>
      </c>
      <c r="P609" s="19" t="str">
        <f> IF(ISBLANK(B609), "", COUNTIF(Volunteer_Import!G609, "*Thursday*"))</f>
        <v/>
      </c>
      <c r="Q609" s="19" t="str">
        <f> IF(ISBLANK(B609), "", COUNTIF(Volunteer_Import!G609, "*Friday*"))</f>
        <v/>
      </c>
      <c r="R609" s="19" t="str">
        <f> IF(ISBLANK(B609), "", COUNTIF(Volunteer_Import!G609, "*Saturday*"))</f>
        <v/>
      </c>
      <c r="S609" s="19" t="str">
        <f> IF(ISBLANK(B609), "", COUNTIF(Volunteer_Import!G609, "*Sunday*"))</f>
        <v/>
      </c>
      <c r="T609" s="1" t="str">
        <f> IF(ISBLANK(B609), "", COUNTIF(Volunteer_Import!H609, "*6am - 8am*"))</f>
        <v/>
      </c>
      <c r="U609" s="19" t="str">
        <f> IF(ISBLANK(B609), "", COUNTIF(Volunteer_Import!H609, "*8am - 12pm*"))</f>
        <v/>
      </c>
      <c r="V609" s="19" t="str">
        <f> IF(ISBLANK(B609), "", COUNTIF(Volunteer_Import!H609, "*12pm - 3pm*"))</f>
        <v/>
      </c>
      <c r="W609" s="19" t="str">
        <f> IF(ISBLANK(B609), "", COUNTIF(Volunteer_Import!H609, "*3pm - 6pm*"))</f>
        <v/>
      </c>
      <c r="X609" s="19" t="str">
        <f> IF(ISBLANK(B609), "", COUNTIF(Volunteer_Import!H609, "*6pm - 9pm*"))</f>
        <v/>
      </c>
      <c r="Y609" s="19" t="str">
        <f> IF(ISBLANK(B609), "", COUNTIF(Volunteer_Import!H609, "*9pm - 11pm*"))</f>
        <v/>
      </c>
    </row>
    <row r="610">
      <c r="A610" s="1" t="str">
        <f t="array" ref="A610">IF(ISBLANK(B610), "", concatenate("V", ROW()))</f>
        <v/>
      </c>
      <c r="B610" s="1" t="str">
        <f>IFERROR(__xludf.DUMMYFUNCTION(" QUERY(Volunteer_Import!A610:H610, ""Select B"")"),"")</f>
        <v/>
      </c>
      <c r="C610" s="1" t="str">
        <f>IFERROR(__xludf.DUMMYFUNCTION(" IF(ISBLANK(B610), """", QUERY(Volunteer_Import!B610:I610, ""Select C""))"),"")</f>
        <v/>
      </c>
      <c r="D610" s="1" t="str">
        <f>IFERROR(__xludf.DUMMYFUNCTION(" IF(ISBLANK(B610), """", QUERY(Volunteer_Import!B610:I610, ""Select D""))"),"")</f>
        <v/>
      </c>
      <c r="E610" s="1" t="str">
        <f>IFERROR(__xludf.DUMMYFUNCTION(" IF(ISBLANK(B610), """", QUERY(Volunteer_Import!B610:I610, ""Select E""))"),"")</f>
        <v/>
      </c>
      <c r="F610" s="9" t="str">
        <f> IF(ISBLANK(B610), "", COUNTIF(Volunteer_Import!F610, "*Central Berkeley Trader Joe’s*"))</f>
        <v/>
      </c>
      <c r="G610" s="1" t="str">
        <f> IF(ISBLANK(B610), "", COUNTIF(Volunteer_Import!F610, "*North Berkeley Safeway*"))</f>
        <v/>
      </c>
      <c r="H610" s="1" t="str">
        <f> IF(ISBLANK(B610), "", COUNTIF(Volunteer_Import!F610, "*North Berkeley Trader Joe’s*"))</f>
        <v/>
      </c>
      <c r="I610" s="9" t="str">
        <f> IF(ISBLANK(B610), "", COUNTIF(Volunteer_Import!F610, "*South Berkeley Berkeley Bowl*"))</f>
        <v/>
      </c>
      <c r="J610" s="1" t="str">
        <f> IF(ISBLANK(B610), "", COUNTIF(Volunteer_Import!F610, "*South Berkeley/Oakland Safeway*"))</f>
        <v/>
      </c>
      <c r="K610" s="1" t="str">
        <f> IF(ISBLANK(B610), "", COUNTIF(Volunteer_Import!F610, "*Southwest Berkeley Berkeley Bowl*"))</f>
        <v/>
      </c>
      <c r="L610" s="1" t="str">
        <f> IF(ISBLANK(B610), "", COUNTIF(Volunteer_Import!F610, "*Other (open to local stores unlisted above)*"))</f>
        <v/>
      </c>
      <c r="M610" s="19" t="str">
        <f> IF(ISBLANK(B610), "", COUNTIF(Volunteer_Import!G610, "*Monday*"))</f>
        <v/>
      </c>
      <c r="N610" s="19" t="str">
        <f> IF(ISBLANK(B610), "", COUNTIF(Volunteer_Import!G610, "*Tuesday*"))</f>
        <v/>
      </c>
      <c r="O610" s="19" t="str">
        <f> IF(ISBLANK(B610), "", COUNTIF(Volunteer_Import!G610, "*Wednesday*"))</f>
        <v/>
      </c>
      <c r="P610" s="19" t="str">
        <f> IF(ISBLANK(B610), "", COUNTIF(Volunteer_Import!G610, "*Thursday*"))</f>
        <v/>
      </c>
      <c r="Q610" s="19" t="str">
        <f> IF(ISBLANK(B610), "", COUNTIF(Volunteer_Import!G610, "*Friday*"))</f>
        <v/>
      </c>
      <c r="R610" s="19" t="str">
        <f> IF(ISBLANK(B610), "", COUNTIF(Volunteer_Import!G610, "*Saturday*"))</f>
        <v/>
      </c>
      <c r="S610" s="19" t="str">
        <f> IF(ISBLANK(B610), "", COUNTIF(Volunteer_Import!G610, "*Sunday*"))</f>
        <v/>
      </c>
      <c r="T610" s="1" t="str">
        <f> IF(ISBLANK(B610), "", COUNTIF(Volunteer_Import!H610, "*6am - 8am*"))</f>
        <v/>
      </c>
      <c r="U610" s="19" t="str">
        <f> IF(ISBLANK(B610), "", COUNTIF(Volunteer_Import!H610, "*8am - 12pm*"))</f>
        <v/>
      </c>
      <c r="V610" s="19" t="str">
        <f> IF(ISBLANK(B610), "", COUNTIF(Volunteer_Import!H610, "*12pm - 3pm*"))</f>
        <v/>
      </c>
      <c r="W610" s="19" t="str">
        <f> IF(ISBLANK(B610), "", COUNTIF(Volunteer_Import!H610, "*3pm - 6pm*"))</f>
        <v/>
      </c>
      <c r="X610" s="19" t="str">
        <f> IF(ISBLANK(B610), "", COUNTIF(Volunteer_Import!H610, "*6pm - 9pm*"))</f>
        <v/>
      </c>
      <c r="Y610" s="19" t="str">
        <f> IF(ISBLANK(B610), "", COUNTIF(Volunteer_Import!H610, "*9pm - 11pm*"))</f>
        <v/>
      </c>
    </row>
    <row r="611">
      <c r="A611" s="1" t="str">
        <f t="array" ref="A611">IF(ISBLANK(B611), "", concatenate("V", ROW()))</f>
        <v/>
      </c>
      <c r="B611" s="1" t="str">
        <f>IFERROR(__xludf.DUMMYFUNCTION(" QUERY(Volunteer_Import!A611:H611, ""Select B"")"),"")</f>
        <v/>
      </c>
      <c r="C611" s="1" t="str">
        <f>IFERROR(__xludf.DUMMYFUNCTION(" IF(ISBLANK(B611), """", QUERY(Volunteer_Import!B611:I611, ""Select C""))"),"")</f>
        <v/>
      </c>
      <c r="D611" s="1" t="str">
        <f>IFERROR(__xludf.DUMMYFUNCTION(" IF(ISBLANK(B611), """", QUERY(Volunteer_Import!B611:I611, ""Select D""))"),"")</f>
        <v/>
      </c>
      <c r="E611" s="1" t="str">
        <f>IFERROR(__xludf.DUMMYFUNCTION(" IF(ISBLANK(B611), """", QUERY(Volunteer_Import!B611:I611, ""Select E""))"),"")</f>
        <v/>
      </c>
      <c r="F611" s="9" t="str">
        <f> IF(ISBLANK(B611), "", COUNTIF(Volunteer_Import!F611, "*Central Berkeley Trader Joe’s*"))</f>
        <v/>
      </c>
      <c r="G611" s="1" t="str">
        <f> IF(ISBLANK(B611), "", COUNTIF(Volunteer_Import!F611, "*North Berkeley Safeway*"))</f>
        <v/>
      </c>
      <c r="H611" s="1" t="str">
        <f> IF(ISBLANK(B611), "", COUNTIF(Volunteer_Import!F611, "*North Berkeley Trader Joe’s*"))</f>
        <v/>
      </c>
      <c r="I611" s="9" t="str">
        <f> IF(ISBLANK(B611), "", COUNTIF(Volunteer_Import!F611, "*South Berkeley Berkeley Bowl*"))</f>
        <v/>
      </c>
      <c r="J611" s="1" t="str">
        <f> IF(ISBLANK(B611), "", COUNTIF(Volunteer_Import!F611, "*South Berkeley/Oakland Safeway*"))</f>
        <v/>
      </c>
      <c r="K611" s="1" t="str">
        <f> IF(ISBLANK(B611), "", COUNTIF(Volunteer_Import!F611, "*Southwest Berkeley Berkeley Bowl*"))</f>
        <v/>
      </c>
      <c r="L611" s="1" t="str">
        <f> IF(ISBLANK(B611), "", COUNTIF(Volunteer_Import!F611, "*Other (open to local stores unlisted above)*"))</f>
        <v/>
      </c>
      <c r="M611" s="19" t="str">
        <f> IF(ISBLANK(B611), "", COUNTIF(Volunteer_Import!G611, "*Monday*"))</f>
        <v/>
      </c>
      <c r="N611" s="19" t="str">
        <f> IF(ISBLANK(B611), "", COUNTIF(Volunteer_Import!G611, "*Tuesday*"))</f>
        <v/>
      </c>
      <c r="O611" s="19" t="str">
        <f> IF(ISBLANK(B611), "", COUNTIF(Volunteer_Import!G611, "*Wednesday*"))</f>
        <v/>
      </c>
      <c r="P611" s="19" t="str">
        <f> IF(ISBLANK(B611), "", COUNTIF(Volunteer_Import!G611, "*Thursday*"))</f>
        <v/>
      </c>
      <c r="Q611" s="19" t="str">
        <f> IF(ISBLANK(B611), "", COUNTIF(Volunteer_Import!G611, "*Friday*"))</f>
        <v/>
      </c>
      <c r="R611" s="19" t="str">
        <f> IF(ISBLANK(B611), "", COUNTIF(Volunteer_Import!G611, "*Saturday*"))</f>
        <v/>
      </c>
      <c r="S611" s="19" t="str">
        <f> IF(ISBLANK(B611), "", COUNTIF(Volunteer_Import!G611, "*Sunday*"))</f>
        <v/>
      </c>
      <c r="T611" s="1" t="str">
        <f> IF(ISBLANK(B611), "", COUNTIF(Volunteer_Import!H611, "*6am - 8am*"))</f>
        <v/>
      </c>
      <c r="U611" s="19" t="str">
        <f> IF(ISBLANK(B611), "", COUNTIF(Volunteer_Import!H611, "*8am - 12pm*"))</f>
        <v/>
      </c>
      <c r="V611" s="19" t="str">
        <f> IF(ISBLANK(B611), "", COUNTIF(Volunteer_Import!H611, "*12pm - 3pm*"))</f>
        <v/>
      </c>
      <c r="W611" s="19" t="str">
        <f> IF(ISBLANK(B611), "", COUNTIF(Volunteer_Import!H611, "*3pm - 6pm*"))</f>
        <v/>
      </c>
      <c r="X611" s="19" t="str">
        <f> IF(ISBLANK(B611), "", COUNTIF(Volunteer_Import!H611, "*6pm - 9pm*"))</f>
        <v/>
      </c>
      <c r="Y611" s="19" t="str">
        <f> IF(ISBLANK(B611), "", COUNTIF(Volunteer_Import!H611, "*9pm - 11pm*"))</f>
        <v/>
      </c>
    </row>
    <row r="612">
      <c r="A612" s="1" t="str">
        <f t="array" ref="A612">IF(ISBLANK(B612), "", concatenate("V", ROW()))</f>
        <v/>
      </c>
      <c r="B612" s="1" t="str">
        <f>IFERROR(__xludf.DUMMYFUNCTION(" QUERY(Volunteer_Import!A612:H612, ""Select B"")"),"")</f>
        <v/>
      </c>
      <c r="C612" s="1" t="str">
        <f>IFERROR(__xludf.DUMMYFUNCTION(" IF(ISBLANK(B612), """", QUERY(Volunteer_Import!B612:I612, ""Select C""))"),"")</f>
        <v/>
      </c>
      <c r="D612" s="1" t="str">
        <f>IFERROR(__xludf.DUMMYFUNCTION(" IF(ISBLANK(B612), """", QUERY(Volunteer_Import!B612:I612, ""Select D""))"),"")</f>
        <v/>
      </c>
      <c r="E612" s="1" t="str">
        <f>IFERROR(__xludf.DUMMYFUNCTION(" IF(ISBLANK(B612), """", QUERY(Volunteer_Import!B612:I612, ""Select E""))"),"")</f>
        <v/>
      </c>
      <c r="F612" s="9" t="str">
        <f> IF(ISBLANK(B612), "", COUNTIF(Volunteer_Import!F612, "*Central Berkeley Trader Joe’s*"))</f>
        <v/>
      </c>
      <c r="G612" s="1" t="str">
        <f> IF(ISBLANK(B612), "", COUNTIF(Volunteer_Import!F612, "*North Berkeley Safeway*"))</f>
        <v/>
      </c>
      <c r="H612" s="1" t="str">
        <f> IF(ISBLANK(B612), "", COUNTIF(Volunteer_Import!F612, "*North Berkeley Trader Joe’s*"))</f>
        <v/>
      </c>
      <c r="I612" s="9" t="str">
        <f> IF(ISBLANK(B612), "", COUNTIF(Volunteer_Import!F612, "*South Berkeley Berkeley Bowl*"))</f>
        <v/>
      </c>
      <c r="J612" s="1" t="str">
        <f> IF(ISBLANK(B612), "", COUNTIF(Volunteer_Import!F612, "*South Berkeley/Oakland Safeway*"))</f>
        <v/>
      </c>
      <c r="K612" s="1" t="str">
        <f> IF(ISBLANK(B612), "", COUNTIF(Volunteer_Import!F612, "*Southwest Berkeley Berkeley Bowl*"))</f>
        <v/>
      </c>
      <c r="L612" s="1" t="str">
        <f> IF(ISBLANK(B612), "", COUNTIF(Volunteer_Import!F612, "*Other (open to local stores unlisted above)*"))</f>
        <v/>
      </c>
      <c r="M612" s="19" t="str">
        <f> IF(ISBLANK(B612), "", COUNTIF(Volunteer_Import!G612, "*Monday*"))</f>
        <v/>
      </c>
      <c r="N612" s="19" t="str">
        <f> IF(ISBLANK(B612), "", COUNTIF(Volunteer_Import!G612, "*Tuesday*"))</f>
        <v/>
      </c>
      <c r="O612" s="19" t="str">
        <f> IF(ISBLANK(B612), "", COUNTIF(Volunteer_Import!G612, "*Wednesday*"))</f>
        <v/>
      </c>
      <c r="P612" s="19" t="str">
        <f> IF(ISBLANK(B612), "", COUNTIF(Volunteer_Import!G612, "*Thursday*"))</f>
        <v/>
      </c>
      <c r="Q612" s="19" t="str">
        <f> IF(ISBLANK(B612), "", COUNTIF(Volunteer_Import!G612, "*Friday*"))</f>
        <v/>
      </c>
      <c r="R612" s="19" t="str">
        <f> IF(ISBLANK(B612), "", COUNTIF(Volunteer_Import!G612, "*Saturday*"))</f>
        <v/>
      </c>
      <c r="S612" s="19" t="str">
        <f> IF(ISBLANK(B612), "", COUNTIF(Volunteer_Import!G612, "*Sunday*"))</f>
        <v/>
      </c>
      <c r="T612" s="1" t="str">
        <f> IF(ISBLANK(B612), "", COUNTIF(Volunteer_Import!H612, "*6am - 8am*"))</f>
        <v/>
      </c>
      <c r="U612" s="19" t="str">
        <f> IF(ISBLANK(B612), "", COUNTIF(Volunteer_Import!H612, "*8am - 12pm*"))</f>
        <v/>
      </c>
      <c r="V612" s="19" t="str">
        <f> IF(ISBLANK(B612), "", COUNTIF(Volunteer_Import!H612, "*12pm - 3pm*"))</f>
        <v/>
      </c>
      <c r="W612" s="19" t="str">
        <f> IF(ISBLANK(B612), "", COUNTIF(Volunteer_Import!H612, "*3pm - 6pm*"))</f>
        <v/>
      </c>
      <c r="X612" s="19" t="str">
        <f> IF(ISBLANK(B612), "", COUNTIF(Volunteer_Import!H612, "*6pm - 9pm*"))</f>
        <v/>
      </c>
      <c r="Y612" s="19" t="str">
        <f> IF(ISBLANK(B612), "", COUNTIF(Volunteer_Import!H612, "*9pm - 11pm*"))</f>
        <v/>
      </c>
    </row>
    <row r="613">
      <c r="A613" s="1" t="str">
        <f t="array" ref="A613">IF(ISBLANK(B613), "", concatenate("V", ROW()))</f>
        <v/>
      </c>
      <c r="B613" s="1" t="str">
        <f>IFERROR(__xludf.DUMMYFUNCTION(" QUERY(Volunteer_Import!A613:H613, ""Select B"")"),"")</f>
        <v/>
      </c>
      <c r="C613" s="1" t="str">
        <f>IFERROR(__xludf.DUMMYFUNCTION(" IF(ISBLANK(B613), """", QUERY(Volunteer_Import!B613:I613, ""Select C""))"),"")</f>
        <v/>
      </c>
      <c r="D613" s="1" t="str">
        <f>IFERROR(__xludf.DUMMYFUNCTION(" IF(ISBLANK(B613), """", QUERY(Volunteer_Import!B613:I613, ""Select D""))"),"")</f>
        <v/>
      </c>
      <c r="E613" s="1" t="str">
        <f>IFERROR(__xludf.DUMMYFUNCTION(" IF(ISBLANK(B613), """", QUERY(Volunteer_Import!B613:I613, ""Select E""))"),"")</f>
        <v/>
      </c>
      <c r="F613" s="9" t="str">
        <f> IF(ISBLANK(B613), "", COUNTIF(Volunteer_Import!F613, "*Central Berkeley Trader Joe’s*"))</f>
        <v/>
      </c>
      <c r="G613" s="1" t="str">
        <f> IF(ISBLANK(B613), "", COUNTIF(Volunteer_Import!F613, "*North Berkeley Safeway*"))</f>
        <v/>
      </c>
      <c r="H613" s="1" t="str">
        <f> IF(ISBLANK(B613), "", COUNTIF(Volunteer_Import!F613, "*North Berkeley Trader Joe’s*"))</f>
        <v/>
      </c>
      <c r="I613" s="9" t="str">
        <f> IF(ISBLANK(B613), "", COUNTIF(Volunteer_Import!F613, "*South Berkeley Berkeley Bowl*"))</f>
        <v/>
      </c>
      <c r="J613" s="1" t="str">
        <f> IF(ISBLANK(B613), "", COUNTIF(Volunteer_Import!F613, "*South Berkeley/Oakland Safeway*"))</f>
        <v/>
      </c>
      <c r="K613" s="1" t="str">
        <f> IF(ISBLANK(B613), "", COUNTIF(Volunteer_Import!F613, "*Southwest Berkeley Berkeley Bowl*"))</f>
        <v/>
      </c>
      <c r="L613" s="1" t="str">
        <f> IF(ISBLANK(B613), "", COUNTIF(Volunteer_Import!F613, "*Other (open to local stores unlisted above)*"))</f>
        <v/>
      </c>
      <c r="M613" s="19" t="str">
        <f> IF(ISBLANK(B613), "", COUNTIF(Volunteer_Import!G613, "*Monday*"))</f>
        <v/>
      </c>
      <c r="N613" s="19" t="str">
        <f> IF(ISBLANK(B613), "", COUNTIF(Volunteer_Import!G613, "*Tuesday*"))</f>
        <v/>
      </c>
      <c r="O613" s="19" t="str">
        <f> IF(ISBLANK(B613), "", COUNTIF(Volunteer_Import!G613, "*Wednesday*"))</f>
        <v/>
      </c>
      <c r="P613" s="19" t="str">
        <f> IF(ISBLANK(B613), "", COUNTIF(Volunteer_Import!G613, "*Thursday*"))</f>
        <v/>
      </c>
      <c r="Q613" s="19" t="str">
        <f> IF(ISBLANK(B613), "", COUNTIF(Volunteer_Import!G613, "*Friday*"))</f>
        <v/>
      </c>
      <c r="R613" s="19" t="str">
        <f> IF(ISBLANK(B613), "", COUNTIF(Volunteer_Import!G613, "*Saturday*"))</f>
        <v/>
      </c>
      <c r="S613" s="19" t="str">
        <f> IF(ISBLANK(B613), "", COUNTIF(Volunteer_Import!G613, "*Sunday*"))</f>
        <v/>
      </c>
      <c r="T613" s="1" t="str">
        <f> IF(ISBLANK(B613), "", COUNTIF(Volunteer_Import!H613, "*6am - 8am*"))</f>
        <v/>
      </c>
      <c r="U613" s="19" t="str">
        <f> IF(ISBLANK(B613), "", COUNTIF(Volunteer_Import!H613, "*8am - 12pm*"))</f>
        <v/>
      </c>
      <c r="V613" s="19" t="str">
        <f> IF(ISBLANK(B613), "", COUNTIF(Volunteer_Import!H613, "*12pm - 3pm*"))</f>
        <v/>
      </c>
      <c r="W613" s="19" t="str">
        <f> IF(ISBLANK(B613), "", COUNTIF(Volunteer_Import!H613, "*3pm - 6pm*"))</f>
        <v/>
      </c>
      <c r="X613" s="19" t="str">
        <f> IF(ISBLANK(B613), "", COUNTIF(Volunteer_Import!H613, "*6pm - 9pm*"))</f>
        <v/>
      </c>
      <c r="Y613" s="19" t="str">
        <f> IF(ISBLANK(B613), "", COUNTIF(Volunteer_Import!H613, "*9pm - 11pm*"))</f>
        <v/>
      </c>
    </row>
    <row r="614">
      <c r="A614" s="1" t="str">
        <f t="array" ref="A614">IF(ISBLANK(B614), "", concatenate("V", ROW()))</f>
        <v/>
      </c>
      <c r="B614" s="1" t="str">
        <f>IFERROR(__xludf.DUMMYFUNCTION(" QUERY(Volunteer_Import!A614:H614, ""Select B"")"),"")</f>
        <v/>
      </c>
      <c r="C614" s="1" t="str">
        <f>IFERROR(__xludf.DUMMYFUNCTION(" IF(ISBLANK(B614), """", QUERY(Volunteer_Import!B614:I614, ""Select C""))"),"")</f>
        <v/>
      </c>
      <c r="D614" s="1" t="str">
        <f>IFERROR(__xludf.DUMMYFUNCTION(" IF(ISBLANK(B614), """", QUERY(Volunteer_Import!B614:I614, ""Select D""))"),"")</f>
        <v/>
      </c>
      <c r="E614" s="1" t="str">
        <f>IFERROR(__xludf.DUMMYFUNCTION(" IF(ISBLANK(B614), """", QUERY(Volunteer_Import!B614:I614, ""Select E""))"),"")</f>
        <v/>
      </c>
      <c r="F614" s="9" t="str">
        <f> IF(ISBLANK(B614), "", COUNTIF(Volunteer_Import!F614, "*Central Berkeley Trader Joe’s*"))</f>
        <v/>
      </c>
      <c r="G614" s="1" t="str">
        <f> IF(ISBLANK(B614), "", COUNTIF(Volunteer_Import!F614, "*North Berkeley Safeway*"))</f>
        <v/>
      </c>
      <c r="H614" s="1" t="str">
        <f> IF(ISBLANK(B614), "", COUNTIF(Volunteer_Import!F614, "*North Berkeley Trader Joe’s*"))</f>
        <v/>
      </c>
      <c r="I614" s="9" t="str">
        <f> IF(ISBLANK(B614), "", COUNTIF(Volunteer_Import!F614, "*South Berkeley Berkeley Bowl*"))</f>
        <v/>
      </c>
      <c r="J614" s="1" t="str">
        <f> IF(ISBLANK(B614), "", COUNTIF(Volunteer_Import!F614, "*South Berkeley/Oakland Safeway*"))</f>
        <v/>
      </c>
      <c r="K614" s="1" t="str">
        <f> IF(ISBLANK(B614), "", COUNTIF(Volunteer_Import!F614, "*Southwest Berkeley Berkeley Bowl*"))</f>
        <v/>
      </c>
      <c r="L614" s="1" t="str">
        <f> IF(ISBLANK(B614), "", COUNTIF(Volunteer_Import!F614, "*Other (open to local stores unlisted above)*"))</f>
        <v/>
      </c>
      <c r="M614" s="19" t="str">
        <f> IF(ISBLANK(B614), "", COUNTIF(Volunteer_Import!G614, "*Monday*"))</f>
        <v/>
      </c>
      <c r="N614" s="19" t="str">
        <f> IF(ISBLANK(B614), "", COUNTIF(Volunteer_Import!G614, "*Tuesday*"))</f>
        <v/>
      </c>
      <c r="O614" s="19" t="str">
        <f> IF(ISBLANK(B614), "", COUNTIF(Volunteer_Import!G614, "*Wednesday*"))</f>
        <v/>
      </c>
      <c r="P614" s="19" t="str">
        <f> IF(ISBLANK(B614), "", COUNTIF(Volunteer_Import!G614, "*Thursday*"))</f>
        <v/>
      </c>
      <c r="Q614" s="19" t="str">
        <f> IF(ISBLANK(B614), "", COUNTIF(Volunteer_Import!G614, "*Friday*"))</f>
        <v/>
      </c>
      <c r="R614" s="19" t="str">
        <f> IF(ISBLANK(B614), "", COUNTIF(Volunteer_Import!G614, "*Saturday*"))</f>
        <v/>
      </c>
      <c r="S614" s="19" t="str">
        <f> IF(ISBLANK(B614), "", COUNTIF(Volunteer_Import!G614, "*Sunday*"))</f>
        <v/>
      </c>
      <c r="T614" s="1" t="str">
        <f> IF(ISBLANK(B614), "", COUNTIF(Volunteer_Import!H614, "*6am - 8am*"))</f>
        <v/>
      </c>
      <c r="U614" s="19" t="str">
        <f> IF(ISBLANK(B614), "", COUNTIF(Volunteer_Import!H614, "*8am - 12pm*"))</f>
        <v/>
      </c>
      <c r="V614" s="19" t="str">
        <f> IF(ISBLANK(B614), "", COUNTIF(Volunteer_Import!H614, "*12pm - 3pm*"))</f>
        <v/>
      </c>
      <c r="W614" s="19" t="str">
        <f> IF(ISBLANK(B614), "", COUNTIF(Volunteer_Import!H614, "*3pm - 6pm*"))</f>
        <v/>
      </c>
      <c r="X614" s="19" t="str">
        <f> IF(ISBLANK(B614), "", COUNTIF(Volunteer_Import!H614, "*6pm - 9pm*"))</f>
        <v/>
      </c>
      <c r="Y614" s="19" t="str">
        <f> IF(ISBLANK(B614), "", COUNTIF(Volunteer_Import!H614, "*9pm - 11pm*"))</f>
        <v/>
      </c>
    </row>
    <row r="615">
      <c r="A615" s="1" t="str">
        <f t="array" ref="A615">IF(ISBLANK(B615), "", concatenate("V", ROW()))</f>
        <v/>
      </c>
      <c r="B615" s="1" t="str">
        <f>IFERROR(__xludf.DUMMYFUNCTION(" QUERY(Volunteer_Import!A615:H615, ""Select B"")"),"")</f>
        <v/>
      </c>
      <c r="C615" s="1" t="str">
        <f>IFERROR(__xludf.DUMMYFUNCTION(" IF(ISBLANK(B615), """", QUERY(Volunteer_Import!B615:I615, ""Select C""))"),"")</f>
        <v/>
      </c>
      <c r="D615" s="1" t="str">
        <f>IFERROR(__xludf.DUMMYFUNCTION(" IF(ISBLANK(B615), """", QUERY(Volunteer_Import!B615:I615, ""Select D""))"),"")</f>
        <v/>
      </c>
      <c r="E615" s="1" t="str">
        <f>IFERROR(__xludf.DUMMYFUNCTION(" IF(ISBLANK(B615), """", QUERY(Volunteer_Import!B615:I615, ""Select E""))"),"")</f>
        <v/>
      </c>
      <c r="F615" s="9" t="str">
        <f> IF(ISBLANK(B615), "", COUNTIF(Volunteer_Import!F615, "*Central Berkeley Trader Joe’s*"))</f>
        <v/>
      </c>
      <c r="G615" s="1" t="str">
        <f> IF(ISBLANK(B615), "", COUNTIF(Volunteer_Import!F615, "*North Berkeley Safeway*"))</f>
        <v/>
      </c>
      <c r="H615" s="1" t="str">
        <f> IF(ISBLANK(B615), "", COUNTIF(Volunteer_Import!F615, "*North Berkeley Trader Joe’s*"))</f>
        <v/>
      </c>
      <c r="I615" s="9" t="str">
        <f> IF(ISBLANK(B615), "", COUNTIF(Volunteer_Import!F615, "*South Berkeley Berkeley Bowl*"))</f>
        <v/>
      </c>
      <c r="J615" s="1" t="str">
        <f> IF(ISBLANK(B615), "", COUNTIF(Volunteer_Import!F615, "*South Berkeley/Oakland Safeway*"))</f>
        <v/>
      </c>
      <c r="K615" s="1" t="str">
        <f> IF(ISBLANK(B615), "", COUNTIF(Volunteer_Import!F615, "*Southwest Berkeley Berkeley Bowl*"))</f>
        <v/>
      </c>
      <c r="L615" s="1" t="str">
        <f> IF(ISBLANK(B615), "", COUNTIF(Volunteer_Import!F615, "*Other (open to local stores unlisted above)*"))</f>
        <v/>
      </c>
      <c r="M615" s="19" t="str">
        <f> IF(ISBLANK(B615), "", COUNTIF(Volunteer_Import!G615, "*Monday*"))</f>
        <v/>
      </c>
      <c r="N615" s="19" t="str">
        <f> IF(ISBLANK(B615), "", COUNTIF(Volunteer_Import!G615, "*Tuesday*"))</f>
        <v/>
      </c>
      <c r="O615" s="19" t="str">
        <f> IF(ISBLANK(B615), "", COUNTIF(Volunteer_Import!G615, "*Wednesday*"))</f>
        <v/>
      </c>
      <c r="P615" s="19" t="str">
        <f> IF(ISBLANK(B615), "", COUNTIF(Volunteer_Import!G615, "*Thursday*"))</f>
        <v/>
      </c>
      <c r="Q615" s="19" t="str">
        <f> IF(ISBLANK(B615), "", COUNTIF(Volunteer_Import!G615, "*Friday*"))</f>
        <v/>
      </c>
      <c r="R615" s="19" t="str">
        <f> IF(ISBLANK(B615), "", COUNTIF(Volunteer_Import!G615, "*Saturday*"))</f>
        <v/>
      </c>
      <c r="S615" s="19" t="str">
        <f> IF(ISBLANK(B615), "", COUNTIF(Volunteer_Import!G615, "*Sunday*"))</f>
        <v/>
      </c>
      <c r="T615" s="1" t="str">
        <f> IF(ISBLANK(B615), "", COUNTIF(Volunteer_Import!H615, "*6am - 8am*"))</f>
        <v/>
      </c>
      <c r="U615" s="19" t="str">
        <f> IF(ISBLANK(B615), "", COUNTIF(Volunteer_Import!H615, "*8am - 12pm*"))</f>
        <v/>
      </c>
      <c r="V615" s="19" t="str">
        <f> IF(ISBLANK(B615), "", COUNTIF(Volunteer_Import!H615, "*12pm - 3pm*"))</f>
        <v/>
      </c>
      <c r="W615" s="19" t="str">
        <f> IF(ISBLANK(B615), "", COUNTIF(Volunteer_Import!H615, "*3pm - 6pm*"))</f>
        <v/>
      </c>
      <c r="X615" s="19" t="str">
        <f> IF(ISBLANK(B615), "", COUNTIF(Volunteer_Import!H615, "*6pm - 9pm*"))</f>
        <v/>
      </c>
      <c r="Y615" s="19" t="str">
        <f> IF(ISBLANK(B615), "", COUNTIF(Volunteer_Import!H615, "*9pm - 11pm*"))</f>
        <v/>
      </c>
    </row>
    <row r="616">
      <c r="A616" s="1" t="str">
        <f t="array" ref="A616">IF(ISBLANK(B616), "", concatenate("V", ROW()))</f>
        <v/>
      </c>
      <c r="B616" s="1" t="str">
        <f>IFERROR(__xludf.DUMMYFUNCTION(" QUERY(Volunteer_Import!A616:H616, ""Select B"")"),"")</f>
        <v/>
      </c>
      <c r="C616" s="1" t="str">
        <f>IFERROR(__xludf.DUMMYFUNCTION(" IF(ISBLANK(B616), """", QUERY(Volunteer_Import!B616:I616, ""Select C""))"),"")</f>
        <v/>
      </c>
      <c r="D616" s="1" t="str">
        <f>IFERROR(__xludf.DUMMYFUNCTION(" IF(ISBLANK(B616), """", QUERY(Volunteer_Import!B616:I616, ""Select D""))"),"")</f>
        <v/>
      </c>
      <c r="E616" s="1" t="str">
        <f>IFERROR(__xludf.DUMMYFUNCTION(" IF(ISBLANK(B616), """", QUERY(Volunteer_Import!B616:I616, ""Select E""))"),"")</f>
        <v/>
      </c>
      <c r="F616" s="9" t="str">
        <f> IF(ISBLANK(B616), "", COUNTIF(Volunteer_Import!F616, "*Central Berkeley Trader Joe’s*"))</f>
        <v/>
      </c>
      <c r="G616" s="1" t="str">
        <f> IF(ISBLANK(B616), "", COUNTIF(Volunteer_Import!F616, "*North Berkeley Safeway*"))</f>
        <v/>
      </c>
      <c r="H616" s="1" t="str">
        <f> IF(ISBLANK(B616), "", COUNTIF(Volunteer_Import!F616, "*North Berkeley Trader Joe’s*"))</f>
        <v/>
      </c>
      <c r="I616" s="9" t="str">
        <f> IF(ISBLANK(B616), "", COUNTIF(Volunteer_Import!F616, "*South Berkeley Berkeley Bowl*"))</f>
        <v/>
      </c>
      <c r="J616" s="1" t="str">
        <f> IF(ISBLANK(B616), "", COUNTIF(Volunteer_Import!F616, "*South Berkeley/Oakland Safeway*"))</f>
        <v/>
      </c>
      <c r="K616" s="1" t="str">
        <f> IF(ISBLANK(B616), "", COUNTIF(Volunteer_Import!F616, "*Southwest Berkeley Berkeley Bowl*"))</f>
        <v/>
      </c>
      <c r="L616" s="1" t="str">
        <f> IF(ISBLANK(B616), "", COUNTIF(Volunteer_Import!F616, "*Other (open to local stores unlisted above)*"))</f>
        <v/>
      </c>
      <c r="M616" s="19" t="str">
        <f> IF(ISBLANK(B616), "", COUNTIF(Volunteer_Import!G616, "*Monday*"))</f>
        <v/>
      </c>
      <c r="N616" s="19" t="str">
        <f> IF(ISBLANK(B616), "", COUNTIF(Volunteer_Import!G616, "*Tuesday*"))</f>
        <v/>
      </c>
      <c r="O616" s="19" t="str">
        <f> IF(ISBLANK(B616), "", COUNTIF(Volunteer_Import!G616, "*Wednesday*"))</f>
        <v/>
      </c>
      <c r="P616" s="19" t="str">
        <f> IF(ISBLANK(B616), "", COUNTIF(Volunteer_Import!G616, "*Thursday*"))</f>
        <v/>
      </c>
      <c r="Q616" s="19" t="str">
        <f> IF(ISBLANK(B616), "", COUNTIF(Volunteer_Import!G616, "*Friday*"))</f>
        <v/>
      </c>
      <c r="R616" s="19" t="str">
        <f> IF(ISBLANK(B616), "", COUNTIF(Volunteer_Import!G616, "*Saturday*"))</f>
        <v/>
      </c>
      <c r="S616" s="19" t="str">
        <f> IF(ISBLANK(B616), "", COUNTIF(Volunteer_Import!G616, "*Sunday*"))</f>
        <v/>
      </c>
      <c r="T616" s="1" t="str">
        <f> IF(ISBLANK(B616), "", COUNTIF(Volunteer_Import!H616, "*6am - 8am*"))</f>
        <v/>
      </c>
      <c r="U616" s="19" t="str">
        <f> IF(ISBLANK(B616), "", COUNTIF(Volunteer_Import!H616, "*8am - 12pm*"))</f>
        <v/>
      </c>
      <c r="V616" s="19" t="str">
        <f> IF(ISBLANK(B616), "", COUNTIF(Volunteer_Import!H616, "*12pm - 3pm*"))</f>
        <v/>
      </c>
      <c r="W616" s="19" t="str">
        <f> IF(ISBLANK(B616), "", COUNTIF(Volunteer_Import!H616, "*3pm - 6pm*"))</f>
        <v/>
      </c>
      <c r="X616" s="19" t="str">
        <f> IF(ISBLANK(B616), "", COUNTIF(Volunteer_Import!H616, "*6pm - 9pm*"))</f>
        <v/>
      </c>
      <c r="Y616" s="19" t="str">
        <f> IF(ISBLANK(B616), "", COUNTIF(Volunteer_Import!H616, "*9pm - 11pm*"))</f>
        <v/>
      </c>
    </row>
    <row r="617">
      <c r="A617" s="1" t="str">
        <f t="array" ref="A617">IF(ISBLANK(B617), "", concatenate("V", ROW()))</f>
        <v/>
      </c>
      <c r="B617" s="1" t="str">
        <f>IFERROR(__xludf.DUMMYFUNCTION(" QUERY(Volunteer_Import!A617:H617, ""Select B"")"),"")</f>
        <v/>
      </c>
      <c r="C617" s="1" t="str">
        <f>IFERROR(__xludf.DUMMYFUNCTION(" IF(ISBLANK(B617), """", QUERY(Volunteer_Import!B617:I617, ""Select C""))"),"")</f>
        <v/>
      </c>
      <c r="D617" s="1" t="str">
        <f>IFERROR(__xludf.DUMMYFUNCTION(" IF(ISBLANK(B617), """", QUERY(Volunteer_Import!B617:I617, ""Select D""))"),"")</f>
        <v/>
      </c>
      <c r="E617" s="1" t="str">
        <f>IFERROR(__xludf.DUMMYFUNCTION(" IF(ISBLANK(B617), """", QUERY(Volunteer_Import!B617:I617, ""Select E""))"),"")</f>
        <v/>
      </c>
      <c r="F617" s="9" t="str">
        <f> IF(ISBLANK(B617), "", COUNTIF(Volunteer_Import!F617, "*Central Berkeley Trader Joe’s*"))</f>
        <v/>
      </c>
      <c r="G617" s="1" t="str">
        <f> IF(ISBLANK(B617), "", COUNTIF(Volunteer_Import!F617, "*North Berkeley Safeway*"))</f>
        <v/>
      </c>
      <c r="H617" s="1" t="str">
        <f> IF(ISBLANK(B617), "", COUNTIF(Volunteer_Import!F617, "*North Berkeley Trader Joe’s*"))</f>
        <v/>
      </c>
      <c r="I617" s="9" t="str">
        <f> IF(ISBLANK(B617), "", COUNTIF(Volunteer_Import!F617, "*South Berkeley Berkeley Bowl*"))</f>
        <v/>
      </c>
      <c r="J617" s="1" t="str">
        <f> IF(ISBLANK(B617), "", COUNTIF(Volunteer_Import!F617, "*South Berkeley/Oakland Safeway*"))</f>
        <v/>
      </c>
      <c r="K617" s="1" t="str">
        <f> IF(ISBLANK(B617), "", COUNTIF(Volunteer_Import!F617, "*Southwest Berkeley Berkeley Bowl*"))</f>
        <v/>
      </c>
      <c r="L617" s="1" t="str">
        <f> IF(ISBLANK(B617), "", COUNTIF(Volunteer_Import!F617, "*Other (open to local stores unlisted above)*"))</f>
        <v/>
      </c>
      <c r="M617" s="19" t="str">
        <f> IF(ISBLANK(B617), "", COUNTIF(Volunteer_Import!G617, "*Monday*"))</f>
        <v/>
      </c>
      <c r="N617" s="19" t="str">
        <f> IF(ISBLANK(B617), "", COUNTIF(Volunteer_Import!G617, "*Tuesday*"))</f>
        <v/>
      </c>
      <c r="O617" s="19" t="str">
        <f> IF(ISBLANK(B617), "", COUNTIF(Volunteer_Import!G617, "*Wednesday*"))</f>
        <v/>
      </c>
      <c r="P617" s="19" t="str">
        <f> IF(ISBLANK(B617), "", COUNTIF(Volunteer_Import!G617, "*Thursday*"))</f>
        <v/>
      </c>
      <c r="Q617" s="19" t="str">
        <f> IF(ISBLANK(B617), "", COUNTIF(Volunteer_Import!G617, "*Friday*"))</f>
        <v/>
      </c>
      <c r="R617" s="19" t="str">
        <f> IF(ISBLANK(B617), "", COUNTIF(Volunteer_Import!G617, "*Saturday*"))</f>
        <v/>
      </c>
      <c r="S617" s="19" t="str">
        <f> IF(ISBLANK(B617), "", COUNTIF(Volunteer_Import!G617, "*Sunday*"))</f>
        <v/>
      </c>
      <c r="T617" s="1" t="str">
        <f> IF(ISBLANK(B617), "", COUNTIF(Volunteer_Import!H617, "*6am - 8am*"))</f>
        <v/>
      </c>
      <c r="U617" s="19" t="str">
        <f> IF(ISBLANK(B617), "", COUNTIF(Volunteer_Import!H617, "*8am - 12pm*"))</f>
        <v/>
      </c>
      <c r="V617" s="19" t="str">
        <f> IF(ISBLANK(B617), "", COUNTIF(Volunteer_Import!H617, "*12pm - 3pm*"))</f>
        <v/>
      </c>
      <c r="W617" s="19" t="str">
        <f> IF(ISBLANK(B617), "", COUNTIF(Volunteer_Import!H617, "*3pm - 6pm*"))</f>
        <v/>
      </c>
      <c r="X617" s="19" t="str">
        <f> IF(ISBLANK(B617), "", COUNTIF(Volunteer_Import!H617, "*6pm - 9pm*"))</f>
        <v/>
      </c>
      <c r="Y617" s="19" t="str">
        <f> IF(ISBLANK(B617), "", COUNTIF(Volunteer_Import!H617, "*9pm - 11pm*"))</f>
        <v/>
      </c>
    </row>
    <row r="618">
      <c r="A618" s="1" t="str">
        <f t="array" ref="A618">IF(ISBLANK(B618), "", concatenate("V", ROW()))</f>
        <v/>
      </c>
      <c r="B618" s="1" t="str">
        <f>IFERROR(__xludf.DUMMYFUNCTION(" QUERY(Volunteer_Import!A618:H618, ""Select B"")"),"")</f>
        <v/>
      </c>
      <c r="C618" s="1" t="str">
        <f>IFERROR(__xludf.DUMMYFUNCTION(" IF(ISBLANK(B618), """", QUERY(Volunteer_Import!B618:I618, ""Select C""))"),"")</f>
        <v/>
      </c>
      <c r="D618" s="1" t="str">
        <f>IFERROR(__xludf.DUMMYFUNCTION(" IF(ISBLANK(B618), """", QUERY(Volunteer_Import!B618:I618, ""Select D""))"),"")</f>
        <v/>
      </c>
      <c r="E618" s="1" t="str">
        <f>IFERROR(__xludf.DUMMYFUNCTION(" IF(ISBLANK(B618), """", QUERY(Volunteer_Import!B618:I618, ""Select E""))"),"")</f>
        <v/>
      </c>
      <c r="F618" s="9" t="str">
        <f> IF(ISBLANK(B618), "", COUNTIF(Volunteer_Import!F618, "*Central Berkeley Trader Joe’s*"))</f>
        <v/>
      </c>
      <c r="G618" s="1" t="str">
        <f> IF(ISBLANK(B618), "", COUNTIF(Volunteer_Import!F618, "*North Berkeley Safeway*"))</f>
        <v/>
      </c>
      <c r="H618" s="1" t="str">
        <f> IF(ISBLANK(B618), "", COUNTIF(Volunteer_Import!F618, "*North Berkeley Trader Joe’s*"))</f>
        <v/>
      </c>
      <c r="I618" s="9" t="str">
        <f> IF(ISBLANK(B618), "", COUNTIF(Volunteer_Import!F618, "*South Berkeley Berkeley Bowl*"))</f>
        <v/>
      </c>
      <c r="J618" s="1" t="str">
        <f> IF(ISBLANK(B618), "", COUNTIF(Volunteer_Import!F618, "*South Berkeley/Oakland Safeway*"))</f>
        <v/>
      </c>
      <c r="K618" s="1" t="str">
        <f> IF(ISBLANK(B618), "", COUNTIF(Volunteer_Import!F618, "*Southwest Berkeley Berkeley Bowl*"))</f>
        <v/>
      </c>
      <c r="L618" s="1" t="str">
        <f> IF(ISBLANK(B618), "", COUNTIF(Volunteer_Import!F618, "*Other (open to local stores unlisted above)*"))</f>
        <v/>
      </c>
      <c r="M618" s="19" t="str">
        <f> IF(ISBLANK(B618), "", COUNTIF(Volunteer_Import!G618, "*Monday*"))</f>
        <v/>
      </c>
      <c r="N618" s="19" t="str">
        <f> IF(ISBLANK(B618), "", COUNTIF(Volunteer_Import!G618, "*Tuesday*"))</f>
        <v/>
      </c>
      <c r="O618" s="19" t="str">
        <f> IF(ISBLANK(B618), "", COUNTIF(Volunteer_Import!G618, "*Wednesday*"))</f>
        <v/>
      </c>
      <c r="P618" s="19" t="str">
        <f> IF(ISBLANK(B618), "", COUNTIF(Volunteer_Import!G618, "*Thursday*"))</f>
        <v/>
      </c>
      <c r="Q618" s="19" t="str">
        <f> IF(ISBLANK(B618), "", COUNTIF(Volunteer_Import!G618, "*Friday*"))</f>
        <v/>
      </c>
      <c r="R618" s="19" t="str">
        <f> IF(ISBLANK(B618), "", COUNTIF(Volunteer_Import!G618, "*Saturday*"))</f>
        <v/>
      </c>
      <c r="S618" s="19" t="str">
        <f> IF(ISBLANK(B618), "", COUNTIF(Volunteer_Import!G618, "*Sunday*"))</f>
        <v/>
      </c>
      <c r="T618" s="1" t="str">
        <f> IF(ISBLANK(B618), "", COUNTIF(Volunteer_Import!H618, "*6am - 8am*"))</f>
        <v/>
      </c>
      <c r="U618" s="19" t="str">
        <f> IF(ISBLANK(B618), "", COUNTIF(Volunteer_Import!H618, "*8am - 12pm*"))</f>
        <v/>
      </c>
      <c r="V618" s="19" t="str">
        <f> IF(ISBLANK(B618), "", COUNTIF(Volunteer_Import!H618, "*12pm - 3pm*"))</f>
        <v/>
      </c>
      <c r="W618" s="19" t="str">
        <f> IF(ISBLANK(B618), "", COUNTIF(Volunteer_Import!H618, "*3pm - 6pm*"))</f>
        <v/>
      </c>
      <c r="X618" s="19" t="str">
        <f> IF(ISBLANK(B618), "", COUNTIF(Volunteer_Import!H618, "*6pm - 9pm*"))</f>
        <v/>
      </c>
      <c r="Y618" s="19" t="str">
        <f> IF(ISBLANK(B618), "", COUNTIF(Volunteer_Import!H618, "*9pm - 11pm*"))</f>
        <v/>
      </c>
    </row>
    <row r="619">
      <c r="A619" s="1" t="str">
        <f t="array" ref="A619">IF(ISBLANK(B619), "", concatenate("V", ROW()))</f>
        <v/>
      </c>
      <c r="B619" s="1" t="str">
        <f>IFERROR(__xludf.DUMMYFUNCTION(" QUERY(Volunteer_Import!A619:H619, ""Select B"")"),"")</f>
        <v/>
      </c>
      <c r="C619" s="1" t="str">
        <f>IFERROR(__xludf.DUMMYFUNCTION(" IF(ISBLANK(B619), """", QUERY(Volunteer_Import!B619:I619, ""Select C""))"),"")</f>
        <v/>
      </c>
      <c r="D619" s="1" t="str">
        <f>IFERROR(__xludf.DUMMYFUNCTION(" IF(ISBLANK(B619), """", QUERY(Volunteer_Import!B619:I619, ""Select D""))"),"")</f>
        <v/>
      </c>
      <c r="E619" s="1" t="str">
        <f>IFERROR(__xludf.DUMMYFUNCTION(" IF(ISBLANK(B619), """", QUERY(Volunteer_Import!B619:I619, ""Select E""))"),"")</f>
        <v/>
      </c>
      <c r="F619" s="9" t="str">
        <f> IF(ISBLANK(B619), "", COUNTIF(Volunteer_Import!F619, "*Central Berkeley Trader Joe’s*"))</f>
        <v/>
      </c>
      <c r="G619" s="1" t="str">
        <f> IF(ISBLANK(B619), "", COUNTIF(Volunteer_Import!F619, "*North Berkeley Safeway*"))</f>
        <v/>
      </c>
      <c r="H619" s="1" t="str">
        <f> IF(ISBLANK(B619), "", COUNTIF(Volunteer_Import!F619, "*North Berkeley Trader Joe’s*"))</f>
        <v/>
      </c>
      <c r="I619" s="9" t="str">
        <f> IF(ISBLANK(B619), "", COUNTIF(Volunteer_Import!F619, "*South Berkeley Berkeley Bowl*"))</f>
        <v/>
      </c>
      <c r="J619" s="1" t="str">
        <f> IF(ISBLANK(B619), "", COUNTIF(Volunteer_Import!F619, "*South Berkeley/Oakland Safeway*"))</f>
        <v/>
      </c>
      <c r="K619" s="1" t="str">
        <f> IF(ISBLANK(B619), "", COUNTIF(Volunteer_Import!F619, "*Southwest Berkeley Berkeley Bowl*"))</f>
        <v/>
      </c>
      <c r="L619" s="1" t="str">
        <f> IF(ISBLANK(B619), "", COUNTIF(Volunteer_Import!F619, "*Other (open to local stores unlisted above)*"))</f>
        <v/>
      </c>
      <c r="M619" s="19" t="str">
        <f> IF(ISBLANK(B619), "", COUNTIF(Volunteer_Import!G619, "*Monday*"))</f>
        <v/>
      </c>
      <c r="N619" s="19" t="str">
        <f> IF(ISBLANK(B619), "", COUNTIF(Volunteer_Import!G619, "*Tuesday*"))</f>
        <v/>
      </c>
      <c r="O619" s="19" t="str">
        <f> IF(ISBLANK(B619), "", COUNTIF(Volunteer_Import!G619, "*Wednesday*"))</f>
        <v/>
      </c>
      <c r="P619" s="19" t="str">
        <f> IF(ISBLANK(B619), "", COUNTIF(Volunteer_Import!G619, "*Thursday*"))</f>
        <v/>
      </c>
      <c r="Q619" s="19" t="str">
        <f> IF(ISBLANK(B619), "", COUNTIF(Volunteer_Import!G619, "*Friday*"))</f>
        <v/>
      </c>
      <c r="R619" s="19" t="str">
        <f> IF(ISBLANK(B619), "", COUNTIF(Volunteer_Import!G619, "*Saturday*"))</f>
        <v/>
      </c>
      <c r="S619" s="19" t="str">
        <f> IF(ISBLANK(B619), "", COUNTIF(Volunteer_Import!G619, "*Sunday*"))</f>
        <v/>
      </c>
      <c r="T619" s="1" t="str">
        <f> IF(ISBLANK(B619), "", COUNTIF(Volunteer_Import!H619, "*6am - 8am*"))</f>
        <v/>
      </c>
      <c r="U619" s="19" t="str">
        <f> IF(ISBLANK(B619), "", COUNTIF(Volunteer_Import!H619, "*8am - 12pm*"))</f>
        <v/>
      </c>
      <c r="V619" s="19" t="str">
        <f> IF(ISBLANK(B619), "", COUNTIF(Volunteer_Import!H619, "*12pm - 3pm*"))</f>
        <v/>
      </c>
      <c r="W619" s="19" t="str">
        <f> IF(ISBLANK(B619), "", COUNTIF(Volunteer_Import!H619, "*3pm - 6pm*"))</f>
        <v/>
      </c>
      <c r="X619" s="19" t="str">
        <f> IF(ISBLANK(B619), "", COUNTIF(Volunteer_Import!H619, "*6pm - 9pm*"))</f>
        <v/>
      </c>
      <c r="Y619" s="19" t="str">
        <f> IF(ISBLANK(B619), "", COUNTIF(Volunteer_Import!H619, "*9pm - 11pm*"))</f>
        <v/>
      </c>
    </row>
    <row r="620">
      <c r="A620" s="1" t="str">
        <f t="array" ref="A620">IF(ISBLANK(B620), "", concatenate("V", ROW()))</f>
        <v/>
      </c>
      <c r="B620" s="1" t="str">
        <f>IFERROR(__xludf.DUMMYFUNCTION(" QUERY(Volunteer_Import!A620:H620, ""Select B"")"),"")</f>
        <v/>
      </c>
      <c r="C620" s="1" t="str">
        <f>IFERROR(__xludf.DUMMYFUNCTION(" IF(ISBLANK(B620), """", QUERY(Volunteer_Import!B620:I620, ""Select C""))"),"")</f>
        <v/>
      </c>
      <c r="D620" s="1" t="str">
        <f>IFERROR(__xludf.DUMMYFUNCTION(" IF(ISBLANK(B620), """", QUERY(Volunteer_Import!B620:I620, ""Select D""))"),"")</f>
        <v/>
      </c>
      <c r="E620" s="1" t="str">
        <f>IFERROR(__xludf.DUMMYFUNCTION(" IF(ISBLANK(B620), """", QUERY(Volunteer_Import!B620:I620, ""Select E""))"),"")</f>
        <v/>
      </c>
      <c r="F620" s="9" t="str">
        <f> IF(ISBLANK(B620), "", COUNTIF(Volunteer_Import!F620, "*Central Berkeley Trader Joe’s*"))</f>
        <v/>
      </c>
      <c r="G620" s="1" t="str">
        <f> IF(ISBLANK(B620), "", COUNTIF(Volunteer_Import!F620, "*North Berkeley Safeway*"))</f>
        <v/>
      </c>
      <c r="H620" s="1" t="str">
        <f> IF(ISBLANK(B620), "", COUNTIF(Volunteer_Import!F620, "*North Berkeley Trader Joe’s*"))</f>
        <v/>
      </c>
      <c r="I620" s="9" t="str">
        <f> IF(ISBLANK(B620), "", COUNTIF(Volunteer_Import!F620, "*South Berkeley Berkeley Bowl*"))</f>
        <v/>
      </c>
      <c r="J620" s="1" t="str">
        <f> IF(ISBLANK(B620), "", COUNTIF(Volunteer_Import!F620, "*South Berkeley/Oakland Safeway*"))</f>
        <v/>
      </c>
      <c r="K620" s="1" t="str">
        <f> IF(ISBLANK(B620), "", COUNTIF(Volunteer_Import!F620, "*Southwest Berkeley Berkeley Bowl*"))</f>
        <v/>
      </c>
      <c r="L620" s="1" t="str">
        <f> IF(ISBLANK(B620), "", COUNTIF(Volunteer_Import!F620, "*Other (open to local stores unlisted above)*"))</f>
        <v/>
      </c>
      <c r="M620" s="19" t="str">
        <f> IF(ISBLANK(B620), "", COUNTIF(Volunteer_Import!G620, "*Monday*"))</f>
        <v/>
      </c>
      <c r="N620" s="19" t="str">
        <f> IF(ISBLANK(B620), "", COUNTIF(Volunteer_Import!G620, "*Tuesday*"))</f>
        <v/>
      </c>
      <c r="O620" s="19" t="str">
        <f> IF(ISBLANK(B620), "", COUNTIF(Volunteer_Import!G620, "*Wednesday*"))</f>
        <v/>
      </c>
      <c r="P620" s="19" t="str">
        <f> IF(ISBLANK(B620), "", COUNTIF(Volunteer_Import!G620, "*Thursday*"))</f>
        <v/>
      </c>
      <c r="Q620" s="19" t="str">
        <f> IF(ISBLANK(B620), "", COUNTIF(Volunteer_Import!G620, "*Friday*"))</f>
        <v/>
      </c>
      <c r="R620" s="19" t="str">
        <f> IF(ISBLANK(B620), "", COUNTIF(Volunteer_Import!G620, "*Saturday*"))</f>
        <v/>
      </c>
      <c r="S620" s="19" t="str">
        <f> IF(ISBLANK(B620), "", COUNTIF(Volunteer_Import!G620, "*Sunday*"))</f>
        <v/>
      </c>
      <c r="T620" s="1" t="str">
        <f> IF(ISBLANK(B620), "", COUNTIF(Volunteer_Import!H620, "*6am - 8am*"))</f>
        <v/>
      </c>
      <c r="U620" s="19" t="str">
        <f> IF(ISBLANK(B620), "", COUNTIF(Volunteer_Import!H620, "*8am - 12pm*"))</f>
        <v/>
      </c>
      <c r="V620" s="19" t="str">
        <f> IF(ISBLANK(B620), "", COUNTIF(Volunteer_Import!H620, "*12pm - 3pm*"))</f>
        <v/>
      </c>
      <c r="W620" s="19" t="str">
        <f> IF(ISBLANK(B620), "", COUNTIF(Volunteer_Import!H620, "*3pm - 6pm*"))</f>
        <v/>
      </c>
      <c r="X620" s="19" t="str">
        <f> IF(ISBLANK(B620), "", COUNTIF(Volunteer_Import!H620, "*6pm - 9pm*"))</f>
        <v/>
      </c>
      <c r="Y620" s="19" t="str">
        <f> IF(ISBLANK(B620), "", COUNTIF(Volunteer_Import!H620, "*9pm - 11pm*"))</f>
        <v/>
      </c>
    </row>
    <row r="621">
      <c r="A621" s="1" t="str">
        <f t="array" ref="A621">IF(ISBLANK(B621), "", concatenate("V", ROW()))</f>
        <v/>
      </c>
      <c r="B621" s="1" t="str">
        <f>IFERROR(__xludf.DUMMYFUNCTION(" QUERY(Volunteer_Import!A621:H621, ""Select B"")"),"")</f>
        <v/>
      </c>
      <c r="C621" s="1" t="str">
        <f>IFERROR(__xludf.DUMMYFUNCTION(" IF(ISBLANK(B621), """", QUERY(Volunteer_Import!B621:I621, ""Select C""))"),"")</f>
        <v/>
      </c>
      <c r="D621" s="1" t="str">
        <f>IFERROR(__xludf.DUMMYFUNCTION(" IF(ISBLANK(B621), """", QUERY(Volunteer_Import!B621:I621, ""Select D""))"),"")</f>
        <v/>
      </c>
      <c r="E621" s="1" t="str">
        <f>IFERROR(__xludf.DUMMYFUNCTION(" IF(ISBLANK(B621), """", QUERY(Volunteer_Import!B621:I621, ""Select E""))"),"")</f>
        <v/>
      </c>
      <c r="F621" s="9" t="str">
        <f> IF(ISBLANK(B621), "", COUNTIF(Volunteer_Import!F621, "*Central Berkeley Trader Joe’s*"))</f>
        <v/>
      </c>
      <c r="G621" s="1" t="str">
        <f> IF(ISBLANK(B621), "", COUNTIF(Volunteer_Import!F621, "*North Berkeley Safeway*"))</f>
        <v/>
      </c>
      <c r="H621" s="1" t="str">
        <f> IF(ISBLANK(B621), "", COUNTIF(Volunteer_Import!F621, "*North Berkeley Trader Joe’s*"))</f>
        <v/>
      </c>
      <c r="I621" s="9" t="str">
        <f> IF(ISBLANK(B621), "", COUNTIF(Volunteer_Import!F621, "*South Berkeley Berkeley Bowl*"))</f>
        <v/>
      </c>
      <c r="J621" s="1" t="str">
        <f> IF(ISBLANK(B621), "", COUNTIF(Volunteer_Import!F621, "*South Berkeley/Oakland Safeway*"))</f>
        <v/>
      </c>
      <c r="K621" s="1" t="str">
        <f> IF(ISBLANK(B621), "", COUNTIF(Volunteer_Import!F621, "*Southwest Berkeley Berkeley Bowl*"))</f>
        <v/>
      </c>
      <c r="L621" s="1" t="str">
        <f> IF(ISBLANK(B621), "", COUNTIF(Volunteer_Import!F621, "*Other (open to local stores unlisted above)*"))</f>
        <v/>
      </c>
      <c r="M621" s="19" t="str">
        <f> IF(ISBLANK(B621), "", COUNTIF(Volunteer_Import!G621, "*Monday*"))</f>
        <v/>
      </c>
      <c r="N621" s="19" t="str">
        <f> IF(ISBLANK(B621), "", COUNTIF(Volunteer_Import!G621, "*Tuesday*"))</f>
        <v/>
      </c>
      <c r="O621" s="19" t="str">
        <f> IF(ISBLANK(B621), "", COUNTIF(Volunteer_Import!G621, "*Wednesday*"))</f>
        <v/>
      </c>
      <c r="P621" s="19" t="str">
        <f> IF(ISBLANK(B621), "", COUNTIF(Volunteer_Import!G621, "*Thursday*"))</f>
        <v/>
      </c>
      <c r="Q621" s="19" t="str">
        <f> IF(ISBLANK(B621), "", COUNTIF(Volunteer_Import!G621, "*Friday*"))</f>
        <v/>
      </c>
      <c r="R621" s="19" t="str">
        <f> IF(ISBLANK(B621), "", COUNTIF(Volunteer_Import!G621, "*Saturday*"))</f>
        <v/>
      </c>
      <c r="S621" s="19" t="str">
        <f> IF(ISBLANK(B621), "", COUNTIF(Volunteer_Import!G621, "*Sunday*"))</f>
        <v/>
      </c>
      <c r="T621" s="1" t="str">
        <f> IF(ISBLANK(B621), "", COUNTIF(Volunteer_Import!H621, "*6am - 8am*"))</f>
        <v/>
      </c>
      <c r="U621" s="19" t="str">
        <f> IF(ISBLANK(B621), "", COUNTIF(Volunteer_Import!H621, "*8am - 12pm*"))</f>
        <v/>
      </c>
      <c r="V621" s="19" t="str">
        <f> IF(ISBLANK(B621), "", COUNTIF(Volunteer_Import!H621, "*12pm - 3pm*"))</f>
        <v/>
      </c>
      <c r="W621" s="19" t="str">
        <f> IF(ISBLANK(B621), "", COUNTIF(Volunteer_Import!H621, "*3pm - 6pm*"))</f>
        <v/>
      </c>
      <c r="X621" s="19" t="str">
        <f> IF(ISBLANK(B621), "", COUNTIF(Volunteer_Import!H621, "*6pm - 9pm*"))</f>
        <v/>
      </c>
      <c r="Y621" s="19" t="str">
        <f> IF(ISBLANK(B621), "", COUNTIF(Volunteer_Import!H621, "*9pm - 11pm*"))</f>
        <v/>
      </c>
    </row>
    <row r="622">
      <c r="A622" s="1" t="str">
        <f t="array" ref="A622">IF(ISBLANK(B622), "", concatenate("V", ROW()))</f>
        <v/>
      </c>
      <c r="B622" s="1" t="str">
        <f>IFERROR(__xludf.DUMMYFUNCTION(" QUERY(Volunteer_Import!A622:H622, ""Select B"")"),"")</f>
        <v/>
      </c>
      <c r="C622" s="1" t="str">
        <f>IFERROR(__xludf.DUMMYFUNCTION(" IF(ISBLANK(B622), """", QUERY(Volunteer_Import!B622:I622, ""Select C""))"),"")</f>
        <v/>
      </c>
      <c r="D622" s="1" t="str">
        <f>IFERROR(__xludf.DUMMYFUNCTION(" IF(ISBLANK(B622), """", QUERY(Volunteer_Import!B622:I622, ""Select D""))"),"")</f>
        <v/>
      </c>
      <c r="E622" s="1" t="str">
        <f>IFERROR(__xludf.DUMMYFUNCTION(" IF(ISBLANK(B622), """", QUERY(Volunteer_Import!B622:I622, ""Select E""))"),"")</f>
        <v/>
      </c>
      <c r="F622" s="9" t="str">
        <f> IF(ISBLANK(B622), "", COUNTIF(Volunteer_Import!F622, "*Central Berkeley Trader Joe’s*"))</f>
        <v/>
      </c>
      <c r="G622" s="1" t="str">
        <f> IF(ISBLANK(B622), "", COUNTIF(Volunteer_Import!F622, "*North Berkeley Safeway*"))</f>
        <v/>
      </c>
      <c r="H622" s="1" t="str">
        <f> IF(ISBLANK(B622), "", COUNTIF(Volunteer_Import!F622, "*North Berkeley Trader Joe’s*"))</f>
        <v/>
      </c>
      <c r="I622" s="9" t="str">
        <f> IF(ISBLANK(B622), "", COUNTIF(Volunteer_Import!F622, "*South Berkeley Berkeley Bowl*"))</f>
        <v/>
      </c>
      <c r="J622" s="1" t="str">
        <f> IF(ISBLANK(B622), "", COUNTIF(Volunteer_Import!F622, "*South Berkeley/Oakland Safeway*"))</f>
        <v/>
      </c>
      <c r="K622" s="1" t="str">
        <f> IF(ISBLANK(B622), "", COUNTIF(Volunteer_Import!F622, "*Southwest Berkeley Berkeley Bowl*"))</f>
        <v/>
      </c>
      <c r="L622" s="1" t="str">
        <f> IF(ISBLANK(B622), "", COUNTIF(Volunteer_Import!F622, "*Other (open to local stores unlisted above)*"))</f>
        <v/>
      </c>
      <c r="M622" s="19" t="str">
        <f> IF(ISBLANK(B622), "", COUNTIF(Volunteer_Import!G622, "*Monday*"))</f>
        <v/>
      </c>
      <c r="N622" s="19" t="str">
        <f> IF(ISBLANK(B622), "", COUNTIF(Volunteer_Import!G622, "*Tuesday*"))</f>
        <v/>
      </c>
      <c r="O622" s="19" t="str">
        <f> IF(ISBLANK(B622), "", COUNTIF(Volunteer_Import!G622, "*Wednesday*"))</f>
        <v/>
      </c>
      <c r="P622" s="19" t="str">
        <f> IF(ISBLANK(B622), "", COUNTIF(Volunteer_Import!G622, "*Thursday*"))</f>
        <v/>
      </c>
      <c r="Q622" s="19" t="str">
        <f> IF(ISBLANK(B622), "", COUNTIF(Volunteer_Import!G622, "*Friday*"))</f>
        <v/>
      </c>
      <c r="R622" s="19" t="str">
        <f> IF(ISBLANK(B622), "", COUNTIF(Volunteer_Import!G622, "*Saturday*"))</f>
        <v/>
      </c>
      <c r="S622" s="19" t="str">
        <f> IF(ISBLANK(B622), "", COUNTIF(Volunteer_Import!G622, "*Sunday*"))</f>
        <v/>
      </c>
      <c r="T622" s="1" t="str">
        <f> IF(ISBLANK(B622), "", COUNTIF(Volunteer_Import!H622, "*6am - 8am*"))</f>
        <v/>
      </c>
      <c r="U622" s="19" t="str">
        <f> IF(ISBLANK(B622), "", COUNTIF(Volunteer_Import!H622, "*8am - 12pm*"))</f>
        <v/>
      </c>
      <c r="V622" s="19" t="str">
        <f> IF(ISBLANK(B622), "", COUNTIF(Volunteer_Import!H622, "*12pm - 3pm*"))</f>
        <v/>
      </c>
      <c r="W622" s="19" t="str">
        <f> IF(ISBLANK(B622), "", COUNTIF(Volunteer_Import!H622, "*3pm - 6pm*"))</f>
        <v/>
      </c>
      <c r="X622" s="19" t="str">
        <f> IF(ISBLANK(B622), "", COUNTIF(Volunteer_Import!H622, "*6pm - 9pm*"))</f>
        <v/>
      </c>
      <c r="Y622" s="19" t="str">
        <f> IF(ISBLANK(B622), "", COUNTIF(Volunteer_Import!H622, "*9pm - 11pm*"))</f>
        <v/>
      </c>
    </row>
    <row r="623">
      <c r="A623" s="1" t="str">
        <f t="array" ref="A623">IF(ISBLANK(B623), "", concatenate("V", ROW()))</f>
        <v/>
      </c>
      <c r="B623" s="1" t="str">
        <f>IFERROR(__xludf.DUMMYFUNCTION(" QUERY(Volunteer_Import!A623:H623, ""Select B"")"),"")</f>
        <v/>
      </c>
      <c r="C623" s="1" t="str">
        <f>IFERROR(__xludf.DUMMYFUNCTION(" IF(ISBLANK(B623), """", QUERY(Volunteer_Import!B623:I623, ""Select C""))"),"")</f>
        <v/>
      </c>
      <c r="D623" s="1" t="str">
        <f>IFERROR(__xludf.DUMMYFUNCTION(" IF(ISBLANK(B623), """", QUERY(Volunteer_Import!B623:I623, ""Select D""))"),"")</f>
        <v/>
      </c>
      <c r="E623" s="1" t="str">
        <f>IFERROR(__xludf.DUMMYFUNCTION(" IF(ISBLANK(B623), """", QUERY(Volunteer_Import!B623:I623, ""Select E""))"),"")</f>
        <v/>
      </c>
      <c r="F623" s="9" t="str">
        <f> IF(ISBLANK(B623), "", COUNTIF(Volunteer_Import!F623, "*Central Berkeley Trader Joe’s*"))</f>
        <v/>
      </c>
      <c r="G623" s="1" t="str">
        <f> IF(ISBLANK(B623), "", COUNTIF(Volunteer_Import!F623, "*North Berkeley Safeway*"))</f>
        <v/>
      </c>
      <c r="H623" s="1" t="str">
        <f> IF(ISBLANK(B623), "", COUNTIF(Volunteer_Import!F623, "*North Berkeley Trader Joe’s*"))</f>
        <v/>
      </c>
      <c r="I623" s="9" t="str">
        <f> IF(ISBLANK(B623), "", COUNTIF(Volunteer_Import!F623, "*South Berkeley Berkeley Bowl*"))</f>
        <v/>
      </c>
      <c r="J623" s="1" t="str">
        <f> IF(ISBLANK(B623), "", COUNTIF(Volunteer_Import!F623, "*South Berkeley/Oakland Safeway*"))</f>
        <v/>
      </c>
      <c r="K623" s="1" t="str">
        <f> IF(ISBLANK(B623), "", COUNTIF(Volunteer_Import!F623, "*Southwest Berkeley Berkeley Bowl*"))</f>
        <v/>
      </c>
      <c r="L623" s="1" t="str">
        <f> IF(ISBLANK(B623), "", COUNTIF(Volunteer_Import!F623, "*Other (open to local stores unlisted above)*"))</f>
        <v/>
      </c>
      <c r="M623" s="19" t="str">
        <f> IF(ISBLANK(B623), "", COUNTIF(Volunteer_Import!G623, "*Monday*"))</f>
        <v/>
      </c>
      <c r="N623" s="19" t="str">
        <f> IF(ISBLANK(B623), "", COUNTIF(Volunteer_Import!G623, "*Tuesday*"))</f>
        <v/>
      </c>
      <c r="O623" s="19" t="str">
        <f> IF(ISBLANK(B623), "", COUNTIF(Volunteer_Import!G623, "*Wednesday*"))</f>
        <v/>
      </c>
      <c r="P623" s="19" t="str">
        <f> IF(ISBLANK(B623), "", COUNTIF(Volunteer_Import!G623, "*Thursday*"))</f>
        <v/>
      </c>
      <c r="Q623" s="19" t="str">
        <f> IF(ISBLANK(B623), "", COUNTIF(Volunteer_Import!G623, "*Friday*"))</f>
        <v/>
      </c>
      <c r="R623" s="19" t="str">
        <f> IF(ISBLANK(B623), "", COUNTIF(Volunteer_Import!G623, "*Saturday*"))</f>
        <v/>
      </c>
      <c r="S623" s="19" t="str">
        <f> IF(ISBLANK(B623), "", COUNTIF(Volunteer_Import!G623, "*Sunday*"))</f>
        <v/>
      </c>
      <c r="T623" s="1" t="str">
        <f> IF(ISBLANK(B623), "", COUNTIF(Volunteer_Import!H623, "*6am - 8am*"))</f>
        <v/>
      </c>
      <c r="U623" s="19" t="str">
        <f> IF(ISBLANK(B623), "", COUNTIF(Volunteer_Import!H623, "*8am - 12pm*"))</f>
        <v/>
      </c>
      <c r="V623" s="19" t="str">
        <f> IF(ISBLANK(B623), "", COUNTIF(Volunteer_Import!H623, "*12pm - 3pm*"))</f>
        <v/>
      </c>
      <c r="W623" s="19" t="str">
        <f> IF(ISBLANK(B623), "", COUNTIF(Volunteer_Import!H623, "*3pm - 6pm*"))</f>
        <v/>
      </c>
      <c r="X623" s="19" t="str">
        <f> IF(ISBLANK(B623), "", COUNTIF(Volunteer_Import!H623, "*6pm - 9pm*"))</f>
        <v/>
      </c>
      <c r="Y623" s="19" t="str">
        <f> IF(ISBLANK(B623), "", COUNTIF(Volunteer_Import!H623, "*9pm - 11pm*"))</f>
        <v/>
      </c>
    </row>
    <row r="624">
      <c r="A624" s="1" t="str">
        <f t="array" ref="A624">IF(ISBLANK(B624), "", concatenate("V", ROW()))</f>
        <v/>
      </c>
      <c r="B624" s="1" t="str">
        <f>IFERROR(__xludf.DUMMYFUNCTION(" QUERY(Volunteer_Import!A624:H624, ""Select B"")"),"")</f>
        <v/>
      </c>
      <c r="C624" s="1" t="str">
        <f>IFERROR(__xludf.DUMMYFUNCTION(" IF(ISBLANK(B624), """", QUERY(Volunteer_Import!B624:I624, ""Select C""))"),"")</f>
        <v/>
      </c>
      <c r="D624" s="1" t="str">
        <f>IFERROR(__xludf.DUMMYFUNCTION(" IF(ISBLANK(B624), """", QUERY(Volunteer_Import!B624:I624, ""Select D""))"),"")</f>
        <v/>
      </c>
      <c r="E624" s="1" t="str">
        <f>IFERROR(__xludf.DUMMYFUNCTION(" IF(ISBLANK(B624), """", QUERY(Volunteer_Import!B624:I624, ""Select E""))"),"")</f>
        <v/>
      </c>
      <c r="F624" s="9" t="str">
        <f> IF(ISBLANK(B624), "", COUNTIF(Volunteer_Import!F624, "*Central Berkeley Trader Joe’s*"))</f>
        <v/>
      </c>
      <c r="G624" s="1" t="str">
        <f> IF(ISBLANK(B624), "", COUNTIF(Volunteer_Import!F624, "*North Berkeley Safeway*"))</f>
        <v/>
      </c>
      <c r="H624" s="1" t="str">
        <f> IF(ISBLANK(B624), "", COUNTIF(Volunteer_Import!F624, "*North Berkeley Trader Joe’s*"))</f>
        <v/>
      </c>
      <c r="I624" s="9" t="str">
        <f> IF(ISBLANK(B624), "", COUNTIF(Volunteer_Import!F624, "*South Berkeley Berkeley Bowl*"))</f>
        <v/>
      </c>
      <c r="J624" s="1" t="str">
        <f> IF(ISBLANK(B624), "", COUNTIF(Volunteer_Import!F624, "*South Berkeley/Oakland Safeway*"))</f>
        <v/>
      </c>
      <c r="K624" s="1" t="str">
        <f> IF(ISBLANK(B624), "", COUNTIF(Volunteer_Import!F624, "*Southwest Berkeley Berkeley Bowl*"))</f>
        <v/>
      </c>
      <c r="L624" s="1" t="str">
        <f> IF(ISBLANK(B624), "", COUNTIF(Volunteer_Import!F624, "*Other (open to local stores unlisted above)*"))</f>
        <v/>
      </c>
      <c r="M624" s="19" t="str">
        <f> IF(ISBLANK(B624), "", COUNTIF(Volunteer_Import!G624, "*Monday*"))</f>
        <v/>
      </c>
      <c r="N624" s="19" t="str">
        <f> IF(ISBLANK(B624), "", COUNTIF(Volunteer_Import!G624, "*Tuesday*"))</f>
        <v/>
      </c>
      <c r="O624" s="19" t="str">
        <f> IF(ISBLANK(B624), "", COUNTIF(Volunteer_Import!G624, "*Wednesday*"))</f>
        <v/>
      </c>
      <c r="P624" s="19" t="str">
        <f> IF(ISBLANK(B624), "", COUNTIF(Volunteer_Import!G624, "*Thursday*"))</f>
        <v/>
      </c>
      <c r="Q624" s="19" t="str">
        <f> IF(ISBLANK(B624), "", COUNTIF(Volunteer_Import!G624, "*Friday*"))</f>
        <v/>
      </c>
      <c r="R624" s="19" t="str">
        <f> IF(ISBLANK(B624), "", COUNTIF(Volunteer_Import!G624, "*Saturday*"))</f>
        <v/>
      </c>
      <c r="S624" s="19" t="str">
        <f> IF(ISBLANK(B624), "", COUNTIF(Volunteer_Import!G624, "*Sunday*"))</f>
        <v/>
      </c>
      <c r="T624" s="1" t="str">
        <f> IF(ISBLANK(B624), "", COUNTIF(Volunteer_Import!H624, "*6am - 8am*"))</f>
        <v/>
      </c>
      <c r="U624" s="19" t="str">
        <f> IF(ISBLANK(B624), "", COUNTIF(Volunteer_Import!H624, "*8am - 12pm*"))</f>
        <v/>
      </c>
      <c r="V624" s="19" t="str">
        <f> IF(ISBLANK(B624), "", COUNTIF(Volunteer_Import!H624, "*12pm - 3pm*"))</f>
        <v/>
      </c>
      <c r="W624" s="19" t="str">
        <f> IF(ISBLANK(B624), "", COUNTIF(Volunteer_Import!H624, "*3pm - 6pm*"))</f>
        <v/>
      </c>
      <c r="X624" s="19" t="str">
        <f> IF(ISBLANK(B624), "", COUNTIF(Volunteer_Import!H624, "*6pm - 9pm*"))</f>
        <v/>
      </c>
      <c r="Y624" s="19" t="str">
        <f> IF(ISBLANK(B624), "", COUNTIF(Volunteer_Import!H624, "*9pm - 11pm*"))</f>
        <v/>
      </c>
    </row>
    <row r="625">
      <c r="A625" s="1" t="str">
        <f t="array" ref="A625">IF(ISBLANK(B625), "", concatenate("V", ROW()))</f>
        <v/>
      </c>
      <c r="B625" s="1" t="str">
        <f>IFERROR(__xludf.DUMMYFUNCTION(" QUERY(Volunteer_Import!A625:H625, ""Select B"")"),"")</f>
        <v/>
      </c>
      <c r="C625" s="1" t="str">
        <f>IFERROR(__xludf.DUMMYFUNCTION(" IF(ISBLANK(B625), """", QUERY(Volunteer_Import!B625:I625, ""Select C""))"),"")</f>
        <v/>
      </c>
      <c r="D625" s="1" t="str">
        <f>IFERROR(__xludf.DUMMYFUNCTION(" IF(ISBLANK(B625), """", QUERY(Volunteer_Import!B625:I625, ""Select D""))"),"")</f>
        <v/>
      </c>
      <c r="E625" s="1" t="str">
        <f>IFERROR(__xludf.DUMMYFUNCTION(" IF(ISBLANK(B625), """", QUERY(Volunteer_Import!B625:I625, ""Select E""))"),"")</f>
        <v/>
      </c>
      <c r="F625" s="9" t="str">
        <f> IF(ISBLANK(B625), "", COUNTIF(Volunteer_Import!F625, "*Central Berkeley Trader Joe’s*"))</f>
        <v/>
      </c>
      <c r="G625" s="1" t="str">
        <f> IF(ISBLANK(B625), "", COUNTIF(Volunteer_Import!F625, "*North Berkeley Safeway*"))</f>
        <v/>
      </c>
      <c r="H625" s="1" t="str">
        <f> IF(ISBLANK(B625), "", COUNTIF(Volunteer_Import!F625, "*North Berkeley Trader Joe’s*"))</f>
        <v/>
      </c>
      <c r="I625" s="9" t="str">
        <f> IF(ISBLANK(B625), "", COUNTIF(Volunteer_Import!F625, "*South Berkeley Berkeley Bowl*"))</f>
        <v/>
      </c>
      <c r="J625" s="1" t="str">
        <f> IF(ISBLANK(B625), "", COUNTIF(Volunteer_Import!F625, "*South Berkeley/Oakland Safeway*"))</f>
        <v/>
      </c>
      <c r="K625" s="1" t="str">
        <f> IF(ISBLANK(B625), "", COUNTIF(Volunteer_Import!F625, "*Southwest Berkeley Berkeley Bowl*"))</f>
        <v/>
      </c>
      <c r="L625" s="1" t="str">
        <f> IF(ISBLANK(B625), "", COUNTIF(Volunteer_Import!F625, "*Other (open to local stores unlisted above)*"))</f>
        <v/>
      </c>
      <c r="M625" s="19" t="str">
        <f> IF(ISBLANK(B625), "", COUNTIF(Volunteer_Import!G625, "*Monday*"))</f>
        <v/>
      </c>
      <c r="N625" s="19" t="str">
        <f> IF(ISBLANK(B625), "", COUNTIF(Volunteer_Import!G625, "*Tuesday*"))</f>
        <v/>
      </c>
      <c r="O625" s="19" t="str">
        <f> IF(ISBLANK(B625), "", COUNTIF(Volunteer_Import!G625, "*Wednesday*"))</f>
        <v/>
      </c>
      <c r="P625" s="19" t="str">
        <f> IF(ISBLANK(B625), "", COUNTIF(Volunteer_Import!G625, "*Thursday*"))</f>
        <v/>
      </c>
      <c r="Q625" s="19" t="str">
        <f> IF(ISBLANK(B625), "", COUNTIF(Volunteer_Import!G625, "*Friday*"))</f>
        <v/>
      </c>
      <c r="R625" s="19" t="str">
        <f> IF(ISBLANK(B625), "", COUNTIF(Volunteer_Import!G625, "*Saturday*"))</f>
        <v/>
      </c>
      <c r="S625" s="19" t="str">
        <f> IF(ISBLANK(B625), "", COUNTIF(Volunteer_Import!G625, "*Sunday*"))</f>
        <v/>
      </c>
      <c r="T625" s="1" t="str">
        <f> IF(ISBLANK(B625), "", COUNTIF(Volunteer_Import!H625, "*6am - 8am*"))</f>
        <v/>
      </c>
      <c r="U625" s="19" t="str">
        <f> IF(ISBLANK(B625), "", COUNTIF(Volunteer_Import!H625, "*8am - 12pm*"))</f>
        <v/>
      </c>
      <c r="V625" s="19" t="str">
        <f> IF(ISBLANK(B625), "", COUNTIF(Volunteer_Import!H625, "*12pm - 3pm*"))</f>
        <v/>
      </c>
      <c r="W625" s="19" t="str">
        <f> IF(ISBLANK(B625), "", COUNTIF(Volunteer_Import!H625, "*3pm - 6pm*"))</f>
        <v/>
      </c>
      <c r="X625" s="19" t="str">
        <f> IF(ISBLANK(B625), "", COUNTIF(Volunteer_Import!H625, "*6pm - 9pm*"))</f>
        <v/>
      </c>
      <c r="Y625" s="19" t="str">
        <f> IF(ISBLANK(B625), "", COUNTIF(Volunteer_Import!H625, "*9pm - 11pm*"))</f>
        <v/>
      </c>
    </row>
    <row r="626">
      <c r="A626" s="1" t="str">
        <f t="array" ref="A626">IF(ISBLANK(B626), "", concatenate("V", ROW()))</f>
        <v/>
      </c>
      <c r="B626" s="1" t="str">
        <f>IFERROR(__xludf.DUMMYFUNCTION(" QUERY(Volunteer_Import!A626:H626, ""Select B"")"),"")</f>
        <v/>
      </c>
      <c r="C626" s="1" t="str">
        <f>IFERROR(__xludf.DUMMYFUNCTION(" IF(ISBLANK(B626), """", QUERY(Volunteer_Import!B626:I626, ""Select C""))"),"")</f>
        <v/>
      </c>
      <c r="D626" s="1" t="str">
        <f>IFERROR(__xludf.DUMMYFUNCTION(" IF(ISBLANK(B626), """", QUERY(Volunteer_Import!B626:I626, ""Select D""))"),"")</f>
        <v/>
      </c>
      <c r="E626" s="1" t="str">
        <f>IFERROR(__xludf.DUMMYFUNCTION(" IF(ISBLANK(B626), """", QUERY(Volunteer_Import!B626:I626, ""Select E""))"),"")</f>
        <v/>
      </c>
      <c r="F626" s="9" t="str">
        <f> IF(ISBLANK(B626), "", COUNTIF(Volunteer_Import!F626, "*Central Berkeley Trader Joe’s*"))</f>
        <v/>
      </c>
      <c r="G626" s="1" t="str">
        <f> IF(ISBLANK(B626), "", COUNTIF(Volunteer_Import!F626, "*North Berkeley Safeway*"))</f>
        <v/>
      </c>
      <c r="H626" s="1" t="str">
        <f> IF(ISBLANK(B626), "", COUNTIF(Volunteer_Import!F626, "*North Berkeley Trader Joe’s*"))</f>
        <v/>
      </c>
      <c r="I626" s="9" t="str">
        <f> IF(ISBLANK(B626), "", COUNTIF(Volunteer_Import!F626, "*South Berkeley Berkeley Bowl*"))</f>
        <v/>
      </c>
      <c r="J626" s="1" t="str">
        <f> IF(ISBLANK(B626), "", COUNTIF(Volunteer_Import!F626, "*South Berkeley/Oakland Safeway*"))</f>
        <v/>
      </c>
      <c r="K626" s="1" t="str">
        <f> IF(ISBLANK(B626), "", COUNTIF(Volunteer_Import!F626, "*Southwest Berkeley Berkeley Bowl*"))</f>
        <v/>
      </c>
      <c r="L626" s="1" t="str">
        <f> IF(ISBLANK(B626), "", COUNTIF(Volunteer_Import!F626, "*Other (open to local stores unlisted above)*"))</f>
        <v/>
      </c>
      <c r="M626" s="19" t="str">
        <f> IF(ISBLANK(B626), "", COUNTIF(Volunteer_Import!G626, "*Monday*"))</f>
        <v/>
      </c>
      <c r="N626" s="19" t="str">
        <f> IF(ISBLANK(B626), "", COUNTIF(Volunteer_Import!G626, "*Tuesday*"))</f>
        <v/>
      </c>
      <c r="O626" s="19" t="str">
        <f> IF(ISBLANK(B626), "", COUNTIF(Volunteer_Import!G626, "*Wednesday*"))</f>
        <v/>
      </c>
      <c r="P626" s="19" t="str">
        <f> IF(ISBLANK(B626), "", COUNTIF(Volunteer_Import!G626, "*Thursday*"))</f>
        <v/>
      </c>
      <c r="Q626" s="19" t="str">
        <f> IF(ISBLANK(B626), "", COUNTIF(Volunteer_Import!G626, "*Friday*"))</f>
        <v/>
      </c>
      <c r="R626" s="19" t="str">
        <f> IF(ISBLANK(B626), "", COUNTIF(Volunteer_Import!G626, "*Saturday*"))</f>
        <v/>
      </c>
      <c r="S626" s="19" t="str">
        <f> IF(ISBLANK(B626), "", COUNTIF(Volunteer_Import!G626, "*Sunday*"))</f>
        <v/>
      </c>
      <c r="T626" s="1" t="str">
        <f> IF(ISBLANK(B626), "", COUNTIF(Volunteer_Import!H626, "*6am - 8am*"))</f>
        <v/>
      </c>
      <c r="U626" s="19" t="str">
        <f> IF(ISBLANK(B626), "", COUNTIF(Volunteer_Import!H626, "*8am - 12pm*"))</f>
        <v/>
      </c>
      <c r="V626" s="19" t="str">
        <f> IF(ISBLANK(B626), "", COUNTIF(Volunteer_Import!H626, "*12pm - 3pm*"))</f>
        <v/>
      </c>
      <c r="W626" s="19" t="str">
        <f> IF(ISBLANK(B626), "", COUNTIF(Volunteer_Import!H626, "*3pm - 6pm*"))</f>
        <v/>
      </c>
      <c r="X626" s="19" t="str">
        <f> IF(ISBLANK(B626), "", COUNTIF(Volunteer_Import!H626, "*6pm - 9pm*"))</f>
        <v/>
      </c>
      <c r="Y626" s="19" t="str">
        <f> IF(ISBLANK(B626), "", COUNTIF(Volunteer_Import!H626, "*9pm - 11pm*"))</f>
        <v/>
      </c>
    </row>
    <row r="627">
      <c r="A627" s="1" t="str">
        <f t="array" ref="A627">IF(ISBLANK(B627), "", concatenate("V", ROW()))</f>
        <v/>
      </c>
      <c r="B627" s="1" t="str">
        <f>IFERROR(__xludf.DUMMYFUNCTION(" QUERY(Volunteer_Import!A627:H627, ""Select B"")"),"")</f>
        <v/>
      </c>
      <c r="C627" s="1" t="str">
        <f>IFERROR(__xludf.DUMMYFUNCTION(" IF(ISBLANK(B627), """", QUERY(Volunteer_Import!B627:I627, ""Select C""))"),"")</f>
        <v/>
      </c>
      <c r="D627" s="1" t="str">
        <f>IFERROR(__xludf.DUMMYFUNCTION(" IF(ISBLANK(B627), """", QUERY(Volunteer_Import!B627:I627, ""Select D""))"),"")</f>
        <v/>
      </c>
      <c r="E627" s="1" t="str">
        <f>IFERROR(__xludf.DUMMYFUNCTION(" IF(ISBLANK(B627), """", QUERY(Volunteer_Import!B627:I627, ""Select E""))"),"")</f>
        <v/>
      </c>
      <c r="F627" s="9" t="str">
        <f> IF(ISBLANK(B627), "", COUNTIF(Volunteer_Import!F627, "*Central Berkeley Trader Joe’s*"))</f>
        <v/>
      </c>
      <c r="G627" s="1" t="str">
        <f> IF(ISBLANK(B627), "", COUNTIF(Volunteer_Import!F627, "*North Berkeley Safeway*"))</f>
        <v/>
      </c>
      <c r="H627" s="1" t="str">
        <f> IF(ISBLANK(B627), "", COUNTIF(Volunteer_Import!F627, "*North Berkeley Trader Joe’s*"))</f>
        <v/>
      </c>
      <c r="I627" s="9" t="str">
        <f> IF(ISBLANK(B627), "", COUNTIF(Volunteer_Import!F627, "*South Berkeley Berkeley Bowl*"))</f>
        <v/>
      </c>
      <c r="J627" s="1" t="str">
        <f> IF(ISBLANK(B627), "", COUNTIF(Volunteer_Import!F627, "*South Berkeley/Oakland Safeway*"))</f>
        <v/>
      </c>
      <c r="K627" s="1" t="str">
        <f> IF(ISBLANK(B627), "", COUNTIF(Volunteer_Import!F627, "*Southwest Berkeley Berkeley Bowl*"))</f>
        <v/>
      </c>
      <c r="L627" s="1" t="str">
        <f> IF(ISBLANK(B627), "", COUNTIF(Volunteer_Import!F627, "*Other (open to local stores unlisted above)*"))</f>
        <v/>
      </c>
      <c r="M627" s="19" t="str">
        <f> IF(ISBLANK(B627), "", COUNTIF(Volunteer_Import!G627, "*Monday*"))</f>
        <v/>
      </c>
      <c r="N627" s="19" t="str">
        <f> IF(ISBLANK(B627), "", COUNTIF(Volunteer_Import!G627, "*Tuesday*"))</f>
        <v/>
      </c>
      <c r="O627" s="19" t="str">
        <f> IF(ISBLANK(B627), "", COUNTIF(Volunteer_Import!G627, "*Wednesday*"))</f>
        <v/>
      </c>
      <c r="P627" s="19" t="str">
        <f> IF(ISBLANK(B627), "", COUNTIF(Volunteer_Import!G627, "*Thursday*"))</f>
        <v/>
      </c>
      <c r="Q627" s="19" t="str">
        <f> IF(ISBLANK(B627), "", COUNTIF(Volunteer_Import!G627, "*Friday*"))</f>
        <v/>
      </c>
      <c r="R627" s="19" t="str">
        <f> IF(ISBLANK(B627), "", COUNTIF(Volunteer_Import!G627, "*Saturday*"))</f>
        <v/>
      </c>
      <c r="S627" s="19" t="str">
        <f> IF(ISBLANK(B627), "", COUNTIF(Volunteer_Import!G627, "*Sunday*"))</f>
        <v/>
      </c>
      <c r="T627" s="1" t="str">
        <f> IF(ISBLANK(B627), "", COUNTIF(Volunteer_Import!H627, "*6am - 8am*"))</f>
        <v/>
      </c>
      <c r="U627" s="19" t="str">
        <f> IF(ISBLANK(B627), "", COUNTIF(Volunteer_Import!H627, "*8am - 12pm*"))</f>
        <v/>
      </c>
      <c r="V627" s="19" t="str">
        <f> IF(ISBLANK(B627), "", COUNTIF(Volunteer_Import!H627, "*12pm - 3pm*"))</f>
        <v/>
      </c>
      <c r="W627" s="19" t="str">
        <f> IF(ISBLANK(B627), "", COUNTIF(Volunteer_Import!H627, "*3pm - 6pm*"))</f>
        <v/>
      </c>
      <c r="X627" s="19" t="str">
        <f> IF(ISBLANK(B627), "", COUNTIF(Volunteer_Import!H627, "*6pm - 9pm*"))</f>
        <v/>
      </c>
      <c r="Y627" s="19" t="str">
        <f> IF(ISBLANK(B627), "", COUNTIF(Volunteer_Import!H627, "*9pm - 11pm*"))</f>
        <v/>
      </c>
    </row>
    <row r="628">
      <c r="A628" s="1" t="str">
        <f t="array" ref="A628">IF(ISBLANK(B628), "", concatenate("V", ROW()))</f>
        <v/>
      </c>
      <c r="B628" s="1" t="str">
        <f>IFERROR(__xludf.DUMMYFUNCTION(" QUERY(Volunteer_Import!A628:H628, ""Select B"")"),"")</f>
        <v/>
      </c>
      <c r="C628" s="1" t="str">
        <f>IFERROR(__xludf.DUMMYFUNCTION(" IF(ISBLANK(B628), """", QUERY(Volunteer_Import!B628:I628, ""Select C""))"),"")</f>
        <v/>
      </c>
      <c r="D628" s="1" t="str">
        <f>IFERROR(__xludf.DUMMYFUNCTION(" IF(ISBLANK(B628), """", QUERY(Volunteer_Import!B628:I628, ""Select D""))"),"")</f>
        <v/>
      </c>
      <c r="E628" s="1" t="str">
        <f>IFERROR(__xludf.DUMMYFUNCTION(" IF(ISBLANK(B628), """", QUERY(Volunteer_Import!B628:I628, ""Select E""))"),"")</f>
        <v/>
      </c>
      <c r="F628" s="9" t="str">
        <f> IF(ISBLANK(B628), "", COUNTIF(Volunteer_Import!F628, "*Central Berkeley Trader Joe’s*"))</f>
        <v/>
      </c>
      <c r="G628" s="1" t="str">
        <f> IF(ISBLANK(B628), "", COUNTIF(Volunteer_Import!F628, "*North Berkeley Safeway*"))</f>
        <v/>
      </c>
      <c r="H628" s="1" t="str">
        <f> IF(ISBLANK(B628), "", COUNTIF(Volunteer_Import!F628, "*North Berkeley Trader Joe’s*"))</f>
        <v/>
      </c>
      <c r="I628" s="9" t="str">
        <f> IF(ISBLANK(B628), "", COUNTIF(Volunteer_Import!F628, "*South Berkeley Berkeley Bowl*"))</f>
        <v/>
      </c>
      <c r="J628" s="1" t="str">
        <f> IF(ISBLANK(B628), "", COUNTIF(Volunteer_Import!F628, "*South Berkeley/Oakland Safeway*"))</f>
        <v/>
      </c>
      <c r="K628" s="1" t="str">
        <f> IF(ISBLANK(B628), "", COUNTIF(Volunteer_Import!F628, "*Southwest Berkeley Berkeley Bowl*"))</f>
        <v/>
      </c>
      <c r="L628" s="1" t="str">
        <f> IF(ISBLANK(B628), "", COUNTIF(Volunteer_Import!F628, "*Other (open to local stores unlisted above)*"))</f>
        <v/>
      </c>
      <c r="M628" s="19" t="str">
        <f> IF(ISBLANK(B628), "", COUNTIF(Volunteer_Import!G628, "*Monday*"))</f>
        <v/>
      </c>
      <c r="N628" s="19" t="str">
        <f> IF(ISBLANK(B628), "", COUNTIF(Volunteer_Import!G628, "*Tuesday*"))</f>
        <v/>
      </c>
      <c r="O628" s="19" t="str">
        <f> IF(ISBLANK(B628), "", COUNTIF(Volunteer_Import!G628, "*Wednesday*"))</f>
        <v/>
      </c>
      <c r="P628" s="19" t="str">
        <f> IF(ISBLANK(B628), "", COUNTIF(Volunteer_Import!G628, "*Thursday*"))</f>
        <v/>
      </c>
      <c r="Q628" s="19" t="str">
        <f> IF(ISBLANK(B628), "", COUNTIF(Volunteer_Import!G628, "*Friday*"))</f>
        <v/>
      </c>
      <c r="R628" s="19" t="str">
        <f> IF(ISBLANK(B628), "", COUNTIF(Volunteer_Import!G628, "*Saturday*"))</f>
        <v/>
      </c>
      <c r="S628" s="19" t="str">
        <f> IF(ISBLANK(B628), "", COUNTIF(Volunteer_Import!G628, "*Sunday*"))</f>
        <v/>
      </c>
      <c r="T628" s="1" t="str">
        <f> IF(ISBLANK(B628), "", COUNTIF(Volunteer_Import!H628, "*6am - 8am*"))</f>
        <v/>
      </c>
      <c r="U628" s="19" t="str">
        <f> IF(ISBLANK(B628), "", COUNTIF(Volunteer_Import!H628, "*8am - 12pm*"))</f>
        <v/>
      </c>
      <c r="V628" s="19" t="str">
        <f> IF(ISBLANK(B628), "", COUNTIF(Volunteer_Import!H628, "*12pm - 3pm*"))</f>
        <v/>
      </c>
      <c r="W628" s="19" t="str">
        <f> IF(ISBLANK(B628), "", COUNTIF(Volunteer_Import!H628, "*3pm - 6pm*"))</f>
        <v/>
      </c>
      <c r="X628" s="19" t="str">
        <f> IF(ISBLANK(B628), "", COUNTIF(Volunteer_Import!H628, "*6pm - 9pm*"))</f>
        <v/>
      </c>
      <c r="Y628" s="19" t="str">
        <f> IF(ISBLANK(B628), "", COUNTIF(Volunteer_Import!H628, "*9pm - 11pm*"))</f>
        <v/>
      </c>
    </row>
    <row r="629">
      <c r="A629" s="1" t="str">
        <f t="array" ref="A629">IF(ISBLANK(B629), "", concatenate("V", ROW()))</f>
        <v/>
      </c>
      <c r="B629" s="1" t="str">
        <f>IFERROR(__xludf.DUMMYFUNCTION(" QUERY(Volunteer_Import!A629:H629, ""Select B"")"),"")</f>
        <v/>
      </c>
      <c r="C629" s="1" t="str">
        <f>IFERROR(__xludf.DUMMYFUNCTION(" IF(ISBLANK(B629), """", QUERY(Volunteer_Import!B629:I629, ""Select C""))"),"")</f>
        <v/>
      </c>
      <c r="D629" s="1" t="str">
        <f>IFERROR(__xludf.DUMMYFUNCTION(" IF(ISBLANK(B629), """", QUERY(Volunteer_Import!B629:I629, ""Select D""))"),"")</f>
        <v/>
      </c>
      <c r="E629" s="1" t="str">
        <f>IFERROR(__xludf.DUMMYFUNCTION(" IF(ISBLANK(B629), """", QUERY(Volunteer_Import!B629:I629, ""Select E""))"),"")</f>
        <v/>
      </c>
      <c r="F629" s="9" t="str">
        <f> IF(ISBLANK(B629), "", COUNTIF(Volunteer_Import!F629, "*Central Berkeley Trader Joe’s*"))</f>
        <v/>
      </c>
      <c r="G629" s="1" t="str">
        <f> IF(ISBLANK(B629), "", COUNTIF(Volunteer_Import!F629, "*North Berkeley Safeway*"))</f>
        <v/>
      </c>
      <c r="H629" s="1" t="str">
        <f> IF(ISBLANK(B629), "", COUNTIF(Volunteer_Import!F629, "*North Berkeley Trader Joe’s*"))</f>
        <v/>
      </c>
      <c r="I629" s="9" t="str">
        <f> IF(ISBLANK(B629), "", COUNTIF(Volunteer_Import!F629, "*South Berkeley Berkeley Bowl*"))</f>
        <v/>
      </c>
      <c r="J629" s="1" t="str">
        <f> IF(ISBLANK(B629), "", COUNTIF(Volunteer_Import!F629, "*South Berkeley/Oakland Safeway*"))</f>
        <v/>
      </c>
      <c r="K629" s="1" t="str">
        <f> IF(ISBLANK(B629), "", COUNTIF(Volunteer_Import!F629, "*Southwest Berkeley Berkeley Bowl*"))</f>
        <v/>
      </c>
      <c r="L629" s="1" t="str">
        <f> IF(ISBLANK(B629), "", COUNTIF(Volunteer_Import!F629, "*Other (open to local stores unlisted above)*"))</f>
        <v/>
      </c>
      <c r="M629" s="19" t="str">
        <f> IF(ISBLANK(B629), "", COUNTIF(Volunteer_Import!G629, "*Monday*"))</f>
        <v/>
      </c>
      <c r="N629" s="19" t="str">
        <f> IF(ISBLANK(B629), "", COUNTIF(Volunteer_Import!G629, "*Tuesday*"))</f>
        <v/>
      </c>
      <c r="O629" s="19" t="str">
        <f> IF(ISBLANK(B629), "", COUNTIF(Volunteer_Import!G629, "*Wednesday*"))</f>
        <v/>
      </c>
      <c r="P629" s="19" t="str">
        <f> IF(ISBLANK(B629), "", COUNTIF(Volunteer_Import!G629, "*Thursday*"))</f>
        <v/>
      </c>
      <c r="Q629" s="19" t="str">
        <f> IF(ISBLANK(B629), "", COUNTIF(Volunteer_Import!G629, "*Friday*"))</f>
        <v/>
      </c>
      <c r="R629" s="19" t="str">
        <f> IF(ISBLANK(B629), "", COUNTIF(Volunteer_Import!G629, "*Saturday*"))</f>
        <v/>
      </c>
      <c r="S629" s="19" t="str">
        <f> IF(ISBLANK(B629), "", COUNTIF(Volunteer_Import!G629, "*Sunday*"))</f>
        <v/>
      </c>
      <c r="T629" s="1" t="str">
        <f> IF(ISBLANK(B629), "", COUNTIF(Volunteer_Import!H629, "*6am - 8am*"))</f>
        <v/>
      </c>
      <c r="U629" s="19" t="str">
        <f> IF(ISBLANK(B629), "", COUNTIF(Volunteer_Import!H629, "*8am - 12pm*"))</f>
        <v/>
      </c>
      <c r="V629" s="19" t="str">
        <f> IF(ISBLANK(B629), "", COUNTIF(Volunteer_Import!H629, "*12pm - 3pm*"))</f>
        <v/>
      </c>
      <c r="W629" s="19" t="str">
        <f> IF(ISBLANK(B629), "", COUNTIF(Volunteer_Import!H629, "*3pm - 6pm*"))</f>
        <v/>
      </c>
      <c r="X629" s="19" t="str">
        <f> IF(ISBLANK(B629), "", COUNTIF(Volunteer_Import!H629, "*6pm - 9pm*"))</f>
        <v/>
      </c>
      <c r="Y629" s="19" t="str">
        <f> IF(ISBLANK(B629), "", COUNTIF(Volunteer_Import!H629, "*9pm - 11pm*"))</f>
        <v/>
      </c>
    </row>
    <row r="630">
      <c r="A630" s="1" t="str">
        <f t="array" ref="A630">IF(ISBLANK(B630), "", concatenate("V", ROW()))</f>
        <v/>
      </c>
      <c r="B630" s="1" t="str">
        <f>IFERROR(__xludf.DUMMYFUNCTION(" QUERY(Volunteer_Import!A630:H630, ""Select B"")"),"")</f>
        <v/>
      </c>
      <c r="C630" s="1" t="str">
        <f>IFERROR(__xludf.DUMMYFUNCTION(" IF(ISBLANK(B630), """", QUERY(Volunteer_Import!B630:I630, ""Select C""))"),"")</f>
        <v/>
      </c>
      <c r="D630" s="1" t="str">
        <f>IFERROR(__xludf.DUMMYFUNCTION(" IF(ISBLANK(B630), """", QUERY(Volunteer_Import!B630:I630, ""Select D""))"),"")</f>
        <v/>
      </c>
      <c r="E630" s="1" t="str">
        <f>IFERROR(__xludf.DUMMYFUNCTION(" IF(ISBLANK(B630), """", QUERY(Volunteer_Import!B630:I630, ""Select E""))"),"")</f>
        <v/>
      </c>
      <c r="F630" s="9" t="str">
        <f> IF(ISBLANK(B630), "", COUNTIF(Volunteer_Import!F630, "*Central Berkeley Trader Joe’s*"))</f>
        <v/>
      </c>
      <c r="G630" s="1" t="str">
        <f> IF(ISBLANK(B630), "", COUNTIF(Volunteer_Import!F630, "*North Berkeley Safeway*"))</f>
        <v/>
      </c>
      <c r="H630" s="1" t="str">
        <f> IF(ISBLANK(B630), "", COUNTIF(Volunteer_Import!F630, "*North Berkeley Trader Joe’s*"))</f>
        <v/>
      </c>
      <c r="I630" s="9" t="str">
        <f> IF(ISBLANK(B630), "", COUNTIF(Volunteer_Import!F630, "*South Berkeley Berkeley Bowl*"))</f>
        <v/>
      </c>
      <c r="J630" s="1" t="str">
        <f> IF(ISBLANK(B630), "", COUNTIF(Volunteer_Import!F630, "*South Berkeley/Oakland Safeway*"))</f>
        <v/>
      </c>
      <c r="K630" s="1" t="str">
        <f> IF(ISBLANK(B630), "", COUNTIF(Volunteer_Import!F630, "*Southwest Berkeley Berkeley Bowl*"))</f>
        <v/>
      </c>
      <c r="L630" s="1" t="str">
        <f> IF(ISBLANK(B630), "", COUNTIF(Volunteer_Import!F630, "*Other (open to local stores unlisted above)*"))</f>
        <v/>
      </c>
      <c r="M630" s="19" t="str">
        <f> IF(ISBLANK(B630), "", COUNTIF(Volunteer_Import!G630, "*Monday*"))</f>
        <v/>
      </c>
      <c r="N630" s="19" t="str">
        <f> IF(ISBLANK(B630), "", COUNTIF(Volunteer_Import!G630, "*Tuesday*"))</f>
        <v/>
      </c>
      <c r="O630" s="19" t="str">
        <f> IF(ISBLANK(B630), "", COUNTIF(Volunteer_Import!G630, "*Wednesday*"))</f>
        <v/>
      </c>
      <c r="P630" s="19" t="str">
        <f> IF(ISBLANK(B630), "", COUNTIF(Volunteer_Import!G630, "*Thursday*"))</f>
        <v/>
      </c>
      <c r="Q630" s="19" t="str">
        <f> IF(ISBLANK(B630), "", COUNTIF(Volunteer_Import!G630, "*Friday*"))</f>
        <v/>
      </c>
      <c r="R630" s="19" t="str">
        <f> IF(ISBLANK(B630), "", COUNTIF(Volunteer_Import!G630, "*Saturday*"))</f>
        <v/>
      </c>
      <c r="S630" s="19" t="str">
        <f> IF(ISBLANK(B630), "", COUNTIF(Volunteer_Import!G630, "*Sunday*"))</f>
        <v/>
      </c>
      <c r="T630" s="1" t="str">
        <f> IF(ISBLANK(B630), "", COUNTIF(Volunteer_Import!H630, "*6am - 8am*"))</f>
        <v/>
      </c>
      <c r="U630" s="19" t="str">
        <f> IF(ISBLANK(B630), "", COUNTIF(Volunteer_Import!H630, "*8am - 12pm*"))</f>
        <v/>
      </c>
      <c r="V630" s="19" t="str">
        <f> IF(ISBLANK(B630), "", COUNTIF(Volunteer_Import!H630, "*12pm - 3pm*"))</f>
        <v/>
      </c>
      <c r="W630" s="19" t="str">
        <f> IF(ISBLANK(B630), "", COUNTIF(Volunteer_Import!H630, "*3pm - 6pm*"))</f>
        <v/>
      </c>
      <c r="X630" s="19" t="str">
        <f> IF(ISBLANK(B630), "", COUNTIF(Volunteer_Import!H630, "*6pm - 9pm*"))</f>
        <v/>
      </c>
      <c r="Y630" s="19" t="str">
        <f> IF(ISBLANK(B630), "", COUNTIF(Volunteer_Import!H630, "*9pm - 11pm*"))</f>
        <v/>
      </c>
    </row>
    <row r="631">
      <c r="A631" s="1" t="str">
        <f t="array" ref="A631">IF(ISBLANK(B631), "", concatenate("V", ROW()))</f>
        <v/>
      </c>
      <c r="B631" s="1" t="str">
        <f>IFERROR(__xludf.DUMMYFUNCTION(" QUERY(Volunteer_Import!A631:H631, ""Select B"")"),"")</f>
        <v/>
      </c>
      <c r="C631" s="1" t="str">
        <f>IFERROR(__xludf.DUMMYFUNCTION(" IF(ISBLANK(B631), """", QUERY(Volunteer_Import!B631:I631, ""Select C""))"),"")</f>
        <v/>
      </c>
      <c r="D631" s="1" t="str">
        <f>IFERROR(__xludf.DUMMYFUNCTION(" IF(ISBLANK(B631), """", QUERY(Volunteer_Import!B631:I631, ""Select D""))"),"")</f>
        <v/>
      </c>
      <c r="E631" s="1" t="str">
        <f>IFERROR(__xludf.DUMMYFUNCTION(" IF(ISBLANK(B631), """", QUERY(Volunteer_Import!B631:I631, ""Select E""))"),"")</f>
        <v/>
      </c>
      <c r="F631" s="9" t="str">
        <f> IF(ISBLANK(B631), "", COUNTIF(Volunteer_Import!F631, "*Central Berkeley Trader Joe’s*"))</f>
        <v/>
      </c>
      <c r="G631" s="1" t="str">
        <f> IF(ISBLANK(B631), "", COUNTIF(Volunteer_Import!F631, "*North Berkeley Safeway*"))</f>
        <v/>
      </c>
      <c r="H631" s="1" t="str">
        <f> IF(ISBLANK(B631), "", COUNTIF(Volunteer_Import!F631, "*North Berkeley Trader Joe’s*"))</f>
        <v/>
      </c>
      <c r="I631" s="9" t="str">
        <f> IF(ISBLANK(B631), "", COUNTIF(Volunteer_Import!F631, "*South Berkeley Berkeley Bowl*"))</f>
        <v/>
      </c>
      <c r="J631" s="1" t="str">
        <f> IF(ISBLANK(B631), "", COUNTIF(Volunteer_Import!F631, "*South Berkeley/Oakland Safeway*"))</f>
        <v/>
      </c>
      <c r="K631" s="1" t="str">
        <f> IF(ISBLANK(B631), "", COUNTIF(Volunteer_Import!F631, "*Southwest Berkeley Berkeley Bowl*"))</f>
        <v/>
      </c>
      <c r="L631" s="1" t="str">
        <f> IF(ISBLANK(B631), "", COUNTIF(Volunteer_Import!F631, "*Other (open to local stores unlisted above)*"))</f>
        <v/>
      </c>
      <c r="M631" s="19" t="str">
        <f> IF(ISBLANK(B631), "", COUNTIF(Volunteer_Import!G631, "*Monday*"))</f>
        <v/>
      </c>
      <c r="N631" s="19" t="str">
        <f> IF(ISBLANK(B631), "", COUNTIF(Volunteer_Import!G631, "*Tuesday*"))</f>
        <v/>
      </c>
      <c r="O631" s="19" t="str">
        <f> IF(ISBLANK(B631), "", COUNTIF(Volunteer_Import!G631, "*Wednesday*"))</f>
        <v/>
      </c>
      <c r="P631" s="19" t="str">
        <f> IF(ISBLANK(B631), "", COUNTIF(Volunteer_Import!G631, "*Thursday*"))</f>
        <v/>
      </c>
      <c r="Q631" s="19" t="str">
        <f> IF(ISBLANK(B631), "", COUNTIF(Volunteer_Import!G631, "*Friday*"))</f>
        <v/>
      </c>
      <c r="R631" s="19" t="str">
        <f> IF(ISBLANK(B631), "", COUNTIF(Volunteer_Import!G631, "*Saturday*"))</f>
        <v/>
      </c>
      <c r="S631" s="19" t="str">
        <f> IF(ISBLANK(B631), "", COUNTIF(Volunteer_Import!G631, "*Sunday*"))</f>
        <v/>
      </c>
      <c r="T631" s="1" t="str">
        <f> IF(ISBLANK(B631), "", COUNTIF(Volunteer_Import!H631, "*6am - 8am*"))</f>
        <v/>
      </c>
      <c r="U631" s="19" t="str">
        <f> IF(ISBLANK(B631), "", COUNTIF(Volunteer_Import!H631, "*8am - 12pm*"))</f>
        <v/>
      </c>
      <c r="V631" s="19" t="str">
        <f> IF(ISBLANK(B631), "", COUNTIF(Volunteer_Import!H631, "*12pm - 3pm*"))</f>
        <v/>
      </c>
      <c r="W631" s="19" t="str">
        <f> IF(ISBLANK(B631), "", COUNTIF(Volunteer_Import!H631, "*3pm - 6pm*"))</f>
        <v/>
      </c>
      <c r="X631" s="19" t="str">
        <f> IF(ISBLANK(B631), "", COUNTIF(Volunteer_Import!H631, "*6pm - 9pm*"))</f>
        <v/>
      </c>
      <c r="Y631" s="19" t="str">
        <f> IF(ISBLANK(B631), "", COUNTIF(Volunteer_Import!H631, "*9pm - 11pm*"))</f>
        <v/>
      </c>
    </row>
    <row r="632">
      <c r="A632" s="1" t="str">
        <f t="array" ref="A632">IF(ISBLANK(B632), "", concatenate("V", ROW()))</f>
        <v/>
      </c>
      <c r="B632" s="1" t="str">
        <f>IFERROR(__xludf.DUMMYFUNCTION(" QUERY(Volunteer_Import!A632:H632, ""Select B"")"),"")</f>
        <v/>
      </c>
      <c r="C632" s="1" t="str">
        <f>IFERROR(__xludf.DUMMYFUNCTION(" IF(ISBLANK(B632), """", QUERY(Volunteer_Import!B632:I632, ""Select C""))"),"")</f>
        <v/>
      </c>
      <c r="D632" s="1" t="str">
        <f>IFERROR(__xludf.DUMMYFUNCTION(" IF(ISBLANK(B632), """", QUERY(Volunteer_Import!B632:I632, ""Select D""))"),"")</f>
        <v/>
      </c>
      <c r="E632" s="1" t="str">
        <f>IFERROR(__xludf.DUMMYFUNCTION(" IF(ISBLANK(B632), """", QUERY(Volunteer_Import!B632:I632, ""Select E""))"),"")</f>
        <v/>
      </c>
      <c r="F632" s="9" t="str">
        <f> IF(ISBLANK(B632), "", COUNTIF(Volunteer_Import!F632, "*Central Berkeley Trader Joe’s*"))</f>
        <v/>
      </c>
      <c r="G632" s="1" t="str">
        <f> IF(ISBLANK(B632), "", COUNTIF(Volunteer_Import!F632, "*North Berkeley Safeway*"))</f>
        <v/>
      </c>
      <c r="H632" s="1" t="str">
        <f> IF(ISBLANK(B632), "", COUNTIF(Volunteer_Import!F632, "*North Berkeley Trader Joe’s*"))</f>
        <v/>
      </c>
      <c r="I632" s="9" t="str">
        <f> IF(ISBLANK(B632), "", COUNTIF(Volunteer_Import!F632, "*South Berkeley Berkeley Bowl*"))</f>
        <v/>
      </c>
      <c r="J632" s="1" t="str">
        <f> IF(ISBLANK(B632), "", COUNTIF(Volunteer_Import!F632, "*South Berkeley/Oakland Safeway*"))</f>
        <v/>
      </c>
      <c r="K632" s="1" t="str">
        <f> IF(ISBLANK(B632), "", COUNTIF(Volunteer_Import!F632, "*Southwest Berkeley Berkeley Bowl*"))</f>
        <v/>
      </c>
      <c r="L632" s="1" t="str">
        <f> IF(ISBLANK(B632), "", COUNTIF(Volunteer_Import!F632, "*Other (open to local stores unlisted above)*"))</f>
        <v/>
      </c>
      <c r="M632" s="19" t="str">
        <f> IF(ISBLANK(B632), "", COUNTIF(Volunteer_Import!G632, "*Monday*"))</f>
        <v/>
      </c>
      <c r="N632" s="19" t="str">
        <f> IF(ISBLANK(B632), "", COUNTIF(Volunteer_Import!G632, "*Tuesday*"))</f>
        <v/>
      </c>
      <c r="O632" s="19" t="str">
        <f> IF(ISBLANK(B632), "", COUNTIF(Volunteer_Import!G632, "*Wednesday*"))</f>
        <v/>
      </c>
      <c r="P632" s="19" t="str">
        <f> IF(ISBLANK(B632), "", COUNTIF(Volunteer_Import!G632, "*Thursday*"))</f>
        <v/>
      </c>
      <c r="Q632" s="19" t="str">
        <f> IF(ISBLANK(B632), "", COUNTIF(Volunteer_Import!G632, "*Friday*"))</f>
        <v/>
      </c>
      <c r="R632" s="19" t="str">
        <f> IF(ISBLANK(B632), "", COUNTIF(Volunteer_Import!G632, "*Saturday*"))</f>
        <v/>
      </c>
      <c r="S632" s="19" t="str">
        <f> IF(ISBLANK(B632), "", COUNTIF(Volunteer_Import!G632, "*Sunday*"))</f>
        <v/>
      </c>
      <c r="T632" s="1" t="str">
        <f> IF(ISBLANK(B632), "", COUNTIF(Volunteer_Import!H632, "*6am - 8am*"))</f>
        <v/>
      </c>
      <c r="U632" s="19" t="str">
        <f> IF(ISBLANK(B632), "", COUNTIF(Volunteer_Import!H632, "*8am - 12pm*"))</f>
        <v/>
      </c>
      <c r="V632" s="19" t="str">
        <f> IF(ISBLANK(B632), "", COUNTIF(Volunteer_Import!H632, "*12pm - 3pm*"))</f>
        <v/>
      </c>
      <c r="W632" s="19" t="str">
        <f> IF(ISBLANK(B632), "", COUNTIF(Volunteer_Import!H632, "*3pm - 6pm*"))</f>
        <v/>
      </c>
      <c r="X632" s="19" t="str">
        <f> IF(ISBLANK(B632), "", COUNTIF(Volunteer_Import!H632, "*6pm - 9pm*"))</f>
        <v/>
      </c>
      <c r="Y632" s="19" t="str">
        <f> IF(ISBLANK(B632), "", COUNTIF(Volunteer_Import!H632, "*9pm - 11pm*"))</f>
        <v/>
      </c>
    </row>
    <row r="633">
      <c r="A633" s="1" t="str">
        <f t="array" ref="A633">IF(ISBLANK(B633), "", concatenate("V", ROW()))</f>
        <v/>
      </c>
      <c r="B633" s="1" t="str">
        <f>IFERROR(__xludf.DUMMYFUNCTION(" QUERY(Volunteer_Import!A633:H633, ""Select B"")"),"")</f>
        <v/>
      </c>
      <c r="C633" s="1" t="str">
        <f>IFERROR(__xludf.DUMMYFUNCTION(" IF(ISBLANK(B633), """", QUERY(Volunteer_Import!B633:I633, ""Select C""))"),"")</f>
        <v/>
      </c>
      <c r="D633" s="1" t="str">
        <f>IFERROR(__xludf.DUMMYFUNCTION(" IF(ISBLANK(B633), """", QUERY(Volunteer_Import!B633:I633, ""Select D""))"),"")</f>
        <v/>
      </c>
      <c r="E633" s="1" t="str">
        <f>IFERROR(__xludf.DUMMYFUNCTION(" IF(ISBLANK(B633), """", QUERY(Volunteer_Import!B633:I633, ""Select E""))"),"")</f>
        <v/>
      </c>
      <c r="F633" s="9" t="str">
        <f> IF(ISBLANK(B633), "", COUNTIF(Volunteer_Import!F633, "*Central Berkeley Trader Joe’s*"))</f>
        <v/>
      </c>
      <c r="G633" s="1" t="str">
        <f> IF(ISBLANK(B633), "", COUNTIF(Volunteer_Import!F633, "*North Berkeley Safeway*"))</f>
        <v/>
      </c>
      <c r="H633" s="1" t="str">
        <f> IF(ISBLANK(B633), "", COUNTIF(Volunteer_Import!F633, "*North Berkeley Trader Joe’s*"))</f>
        <v/>
      </c>
      <c r="I633" s="9" t="str">
        <f> IF(ISBLANK(B633), "", COUNTIF(Volunteer_Import!F633, "*South Berkeley Berkeley Bowl*"))</f>
        <v/>
      </c>
      <c r="J633" s="1" t="str">
        <f> IF(ISBLANK(B633), "", COUNTIF(Volunteer_Import!F633, "*South Berkeley/Oakland Safeway*"))</f>
        <v/>
      </c>
      <c r="K633" s="1" t="str">
        <f> IF(ISBLANK(B633), "", COUNTIF(Volunteer_Import!F633, "*Southwest Berkeley Berkeley Bowl*"))</f>
        <v/>
      </c>
      <c r="L633" s="1" t="str">
        <f> IF(ISBLANK(B633), "", COUNTIF(Volunteer_Import!F633, "*Other (open to local stores unlisted above)*"))</f>
        <v/>
      </c>
      <c r="M633" s="19" t="str">
        <f> IF(ISBLANK(B633), "", COUNTIF(Volunteer_Import!G633, "*Monday*"))</f>
        <v/>
      </c>
      <c r="N633" s="19" t="str">
        <f> IF(ISBLANK(B633), "", COUNTIF(Volunteer_Import!G633, "*Tuesday*"))</f>
        <v/>
      </c>
      <c r="O633" s="19" t="str">
        <f> IF(ISBLANK(B633), "", COUNTIF(Volunteer_Import!G633, "*Wednesday*"))</f>
        <v/>
      </c>
      <c r="P633" s="19" t="str">
        <f> IF(ISBLANK(B633), "", COUNTIF(Volunteer_Import!G633, "*Thursday*"))</f>
        <v/>
      </c>
      <c r="Q633" s="19" t="str">
        <f> IF(ISBLANK(B633), "", COUNTIF(Volunteer_Import!G633, "*Friday*"))</f>
        <v/>
      </c>
      <c r="R633" s="19" t="str">
        <f> IF(ISBLANK(B633), "", COUNTIF(Volunteer_Import!G633, "*Saturday*"))</f>
        <v/>
      </c>
      <c r="S633" s="19" t="str">
        <f> IF(ISBLANK(B633), "", COUNTIF(Volunteer_Import!G633, "*Sunday*"))</f>
        <v/>
      </c>
      <c r="T633" s="1" t="str">
        <f> IF(ISBLANK(B633), "", COUNTIF(Volunteer_Import!H633, "*6am - 8am*"))</f>
        <v/>
      </c>
      <c r="U633" s="19" t="str">
        <f> IF(ISBLANK(B633), "", COUNTIF(Volunteer_Import!H633, "*8am - 12pm*"))</f>
        <v/>
      </c>
      <c r="V633" s="19" t="str">
        <f> IF(ISBLANK(B633), "", COUNTIF(Volunteer_Import!H633, "*12pm - 3pm*"))</f>
        <v/>
      </c>
      <c r="W633" s="19" t="str">
        <f> IF(ISBLANK(B633), "", COUNTIF(Volunteer_Import!H633, "*3pm - 6pm*"))</f>
        <v/>
      </c>
      <c r="X633" s="19" t="str">
        <f> IF(ISBLANK(B633), "", COUNTIF(Volunteer_Import!H633, "*6pm - 9pm*"))</f>
        <v/>
      </c>
      <c r="Y633" s="19" t="str">
        <f> IF(ISBLANK(B633), "", COUNTIF(Volunteer_Import!H633, "*9pm - 11pm*"))</f>
        <v/>
      </c>
    </row>
    <row r="634">
      <c r="A634" s="1" t="str">
        <f t="array" ref="A634">IF(ISBLANK(B634), "", concatenate("V", ROW()))</f>
        <v/>
      </c>
      <c r="B634" s="1" t="str">
        <f>IFERROR(__xludf.DUMMYFUNCTION(" QUERY(Volunteer_Import!A634:H634, ""Select B"")"),"")</f>
        <v/>
      </c>
      <c r="C634" s="1" t="str">
        <f>IFERROR(__xludf.DUMMYFUNCTION(" IF(ISBLANK(B634), """", QUERY(Volunteer_Import!B634:I634, ""Select C""))"),"")</f>
        <v/>
      </c>
      <c r="D634" s="1" t="str">
        <f>IFERROR(__xludf.DUMMYFUNCTION(" IF(ISBLANK(B634), """", QUERY(Volunteer_Import!B634:I634, ""Select D""))"),"")</f>
        <v/>
      </c>
      <c r="E634" s="1" t="str">
        <f>IFERROR(__xludf.DUMMYFUNCTION(" IF(ISBLANK(B634), """", QUERY(Volunteer_Import!B634:I634, ""Select E""))"),"")</f>
        <v/>
      </c>
      <c r="F634" s="9" t="str">
        <f> IF(ISBLANK(B634), "", COUNTIF(Volunteer_Import!F634, "*Central Berkeley Trader Joe’s*"))</f>
        <v/>
      </c>
      <c r="G634" s="1" t="str">
        <f> IF(ISBLANK(B634), "", COUNTIF(Volunteer_Import!F634, "*North Berkeley Safeway*"))</f>
        <v/>
      </c>
      <c r="H634" s="1" t="str">
        <f> IF(ISBLANK(B634), "", COUNTIF(Volunteer_Import!F634, "*North Berkeley Trader Joe’s*"))</f>
        <v/>
      </c>
      <c r="I634" s="9" t="str">
        <f> IF(ISBLANK(B634), "", COUNTIF(Volunteer_Import!F634, "*South Berkeley Berkeley Bowl*"))</f>
        <v/>
      </c>
      <c r="J634" s="1" t="str">
        <f> IF(ISBLANK(B634), "", COUNTIF(Volunteer_Import!F634, "*South Berkeley/Oakland Safeway*"))</f>
        <v/>
      </c>
      <c r="K634" s="1" t="str">
        <f> IF(ISBLANK(B634), "", COUNTIF(Volunteer_Import!F634, "*Southwest Berkeley Berkeley Bowl*"))</f>
        <v/>
      </c>
      <c r="L634" s="1" t="str">
        <f> IF(ISBLANK(B634), "", COUNTIF(Volunteer_Import!F634, "*Other (open to local stores unlisted above)*"))</f>
        <v/>
      </c>
      <c r="M634" s="19" t="str">
        <f> IF(ISBLANK(B634), "", COUNTIF(Volunteer_Import!G634, "*Monday*"))</f>
        <v/>
      </c>
      <c r="N634" s="19" t="str">
        <f> IF(ISBLANK(B634), "", COUNTIF(Volunteer_Import!G634, "*Tuesday*"))</f>
        <v/>
      </c>
      <c r="O634" s="19" t="str">
        <f> IF(ISBLANK(B634), "", COUNTIF(Volunteer_Import!G634, "*Wednesday*"))</f>
        <v/>
      </c>
      <c r="P634" s="19" t="str">
        <f> IF(ISBLANK(B634), "", COUNTIF(Volunteer_Import!G634, "*Thursday*"))</f>
        <v/>
      </c>
      <c r="Q634" s="19" t="str">
        <f> IF(ISBLANK(B634), "", COUNTIF(Volunteer_Import!G634, "*Friday*"))</f>
        <v/>
      </c>
      <c r="R634" s="19" t="str">
        <f> IF(ISBLANK(B634), "", COUNTIF(Volunteer_Import!G634, "*Saturday*"))</f>
        <v/>
      </c>
      <c r="S634" s="19" t="str">
        <f> IF(ISBLANK(B634), "", COUNTIF(Volunteer_Import!G634, "*Sunday*"))</f>
        <v/>
      </c>
      <c r="T634" s="1" t="str">
        <f> IF(ISBLANK(B634), "", COUNTIF(Volunteer_Import!H634, "*6am - 8am*"))</f>
        <v/>
      </c>
      <c r="U634" s="19" t="str">
        <f> IF(ISBLANK(B634), "", COUNTIF(Volunteer_Import!H634, "*8am - 12pm*"))</f>
        <v/>
      </c>
      <c r="V634" s="19" t="str">
        <f> IF(ISBLANK(B634), "", COUNTIF(Volunteer_Import!H634, "*12pm - 3pm*"))</f>
        <v/>
      </c>
      <c r="W634" s="19" t="str">
        <f> IF(ISBLANK(B634), "", COUNTIF(Volunteer_Import!H634, "*3pm - 6pm*"))</f>
        <v/>
      </c>
      <c r="X634" s="19" t="str">
        <f> IF(ISBLANK(B634), "", COUNTIF(Volunteer_Import!H634, "*6pm - 9pm*"))</f>
        <v/>
      </c>
      <c r="Y634" s="19" t="str">
        <f> IF(ISBLANK(B634), "", COUNTIF(Volunteer_Import!H634, "*9pm - 11pm*"))</f>
        <v/>
      </c>
    </row>
    <row r="635">
      <c r="A635" s="1" t="str">
        <f t="array" ref="A635">IF(ISBLANK(B635), "", concatenate("V", ROW()))</f>
        <v/>
      </c>
      <c r="B635" s="1" t="str">
        <f>IFERROR(__xludf.DUMMYFUNCTION(" QUERY(Volunteer_Import!A635:H635, ""Select B"")"),"")</f>
        <v/>
      </c>
      <c r="C635" s="1" t="str">
        <f>IFERROR(__xludf.DUMMYFUNCTION(" IF(ISBLANK(B635), """", QUERY(Volunteer_Import!B635:I635, ""Select C""))"),"")</f>
        <v/>
      </c>
      <c r="D635" s="1" t="str">
        <f>IFERROR(__xludf.DUMMYFUNCTION(" IF(ISBLANK(B635), """", QUERY(Volunteer_Import!B635:I635, ""Select D""))"),"")</f>
        <v/>
      </c>
      <c r="E635" s="1" t="str">
        <f>IFERROR(__xludf.DUMMYFUNCTION(" IF(ISBLANK(B635), """", QUERY(Volunteer_Import!B635:I635, ""Select E""))"),"")</f>
        <v/>
      </c>
      <c r="F635" s="9" t="str">
        <f> IF(ISBLANK(B635), "", COUNTIF(Volunteer_Import!F635, "*Central Berkeley Trader Joe’s*"))</f>
        <v/>
      </c>
      <c r="G635" s="1" t="str">
        <f> IF(ISBLANK(B635), "", COUNTIF(Volunteer_Import!F635, "*North Berkeley Safeway*"))</f>
        <v/>
      </c>
      <c r="H635" s="1" t="str">
        <f> IF(ISBLANK(B635), "", COUNTIF(Volunteer_Import!F635, "*North Berkeley Trader Joe’s*"))</f>
        <v/>
      </c>
      <c r="I635" s="9" t="str">
        <f> IF(ISBLANK(B635), "", COUNTIF(Volunteer_Import!F635, "*South Berkeley Berkeley Bowl*"))</f>
        <v/>
      </c>
      <c r="J635" s="1" t="str">
        <f> IF(ISBLANK(B635), "", COUNTIF(Volunteer_Import!F635, "*South Berkeley/Oakland Safeway*"))</f>
        <v/>
      </c>
      <c r="K635" s="1" t="str">
        <f> IF(ISBLANK(B635), "", COUNTIF(Volunteer_Import!F635, "*Southwest Berkeley Berkeley Bowl*"))</f>
        <v/>
      </c>
      <c r="L635" s="1" t="str">
        <f> IF(ISBLANK(B635), "", COUNTIF(Volunteer_Import!F635, "*Other (open to local stores unlisted above)*"))</f>
        <v/>
      </c>
      <c r="M635" s="19" t="str">
        <f> IF(ISBLANK(B635), "", COUNTIF(Volunteer_Import!G635, "*Monday*"))</f>
        <v/>
      </c>
      <c r="N635" s="19" t="str">
        <f> IF(ISBLANK(B635), "", COUNTIF(Volunteer_Import!G635, "*Tuesday*"))</f>
        <v/>
      </c>
      <c r="O635" s="19" t="str">
        <f> IF(ISBLANK(B635), "", COUNTIF(Volunteer_Import!G635, "*Wednesday*"))</f>
        <v/>
      </c>
      <c r="P635" s="19" t="str">
        <f> IF(ISBLANK(B635), "", COUNTIF(Volunteer_Import!G635, "*Thursday*"))</f>
        <v/>
      </c>
      <c r="Q635" s="19" t="str">
        <f> IF(ISBLANK(B635), "", COUNTIF(Volunteer_Import!G635, "*Friday*"))</f>
        <v/>
      </c>
      <c r="R635" s="19" t="str">
        <f> IF(ISBLANK(B635), "", COUNTIF(Volunteer_Import!G635, "*Saturday*"))</f>
        <v/>
      </c>
      <c r="S635" s="19" t="str">
        <f> IF(ISBLANK(B635), "", COUNTIF(Volunteer_Import!G635, "*Sunday*"))</f>
        <v/>
      </c>
      <c r="T635" s="1" t="str">
        <f> IF(ISBLANK(B635), "", COUNTIF(Volunteer_Import!H635, "*6am - 8am*"))</f>
        <v/>
      </c>
      <c r="U635" s="19" t="str">
        <f> IF(ISBLANK(B635), "", COUNTIF(Volunteer_Import!H635, "*8am - 12pm*"))</f>
        <v/>
      </c>
      <c r="V635" s="19" t="str">
        <f> IF(ISBLANK(B635), "", COUNTIF(Volunteer_Import!H635, "*12pm - 3pm*"))</f>
        <v/>
      </c>
      <c r="W635" s="19" t="str">
        <f> IF(ISBLANK(B635), "", COUNTIF(Volunteer_Import!H635, "*3pm - 6pm*"))</f>
        <v/>
      </c>
      <c r="X635" s="19" t="str">
        <f> IF(ISBLANK(B635), "", COUNTIF(Volunteer_Import!H635, "*6pm - 9pm*"))</f>
        <v/>
      </c>
      <c r="Y635" s="19" t="str">
        <f> IF(ISBLANK(B635), "", COUNTIF(Volunteer_Import!H635, "*9pm - 11pm*"))</f>
        <v/>
      </c>
    </row>
    <row r="636">
      <c r="A636" s="1" t="str">
        <f t="array" ref="A636">IF(ISBLANK(B636), "", concatenate("V", ROW()))</f>
        <v/>
      </c>
      <c r="B636" s="1" t="str">
        <f>IFERROR(__xludf.DUMMYFUNCTION(" QUERY(Volunteer_Import!A636:H636, ""Select B"")"),"")</f>
        <v/>
      </c>
      <c r="C636" s="1" t="str">
        <f>IFERROR(__xludf.DUMMYFUNCTION(" IF(ISBLANK(B636), """", QUERY(Volunteer_Import!B636:I636, ""Select C""))"),"")</f>
        <v/>
      </c>
      <c r="D636" s="1" t="str">
        <f>IFERROR(__xludf.DUMMYFUNCTION(" IF(ISBLANK(B636), """", QUERY(Volunteer_Import!B636:I636, ""Select D""))"),"")</f>
        <v/>
      </c>
      <c r="E636" s="1" t="str">
        <f>IFERROR(__xludf.DUMMYFUNCTION(" IF(ISBLANK(B636), """", QUERY(Volunteer_Import!B636:I636, ""Select E""))"),"")</f>
        <v/>
      </c>
      <c r="F636" s="9" t="str">
        <f> IF(ISBLANK(B636), "", COUNTIF(Volunteer_Import!F636, "*Central Berkeley Trader Joe’s*"))</f>
        <v/>
      </c>
      <c r="G636" s="1" t="str">
        <f> IF(ISBLANK(B636), "", COUNTIF(Volunteer_Import!F636, "*North Berkeley Safeway*"))</f>
        <v/>
      </c>
      <c r="H636" s="1" t="str">
        <f> IF(ISBLANK(B636), "", COUNTIF(Volunteer_Import!F636, "*North Berkeley Trader Joe’s*"))</f>
        <v/>
      </c>
      <c r="I636" s="9" t="str">
        <f> IF(ISBLANK(B636), "", COUNTIF(Volunteer_Import!F636, "*South Berkeley Berkeley Bowl*"))</f>
        <v/>
      </c>
      <c r="J636" s="1" t="str">
        <f> IF(ISBLANK(B636), "", COUNTIF(Volunteer_Import!F636, "*South Berkeley/Oakland Safeway*"))</f>
        <v/>
      </c>
      <c r="K636" s="1" t="str">
        <f> IF(ISBLANK(B636), "", COUNTIF(Volunteer_Import!F636, "*Southwest Berkeley Berkeley Bowl*"))</f>
        <v/>
      </c>
      <c r="L636" s="1" t="str">
        <f> IF(ISBLANK(B636), "", COUNTIF(Volunteer_Import!F636, "*Other (open to local stores unlisted above)*"))</f>
        <v/>
      </c>
      <c r="M636" s="19" t="str">
        <f> IF(ISBLANK(B636), "", COUNTIF(Volunteer_Import!G636, "*Monday*"))</f>
        <v/>
      </c>
      <c r="N636" s="19" t="str">
        <f> IF(ISBLANK(B636), "", COUNTIF(Volunteer_Import!G636, "*Tuesday*"))</f>
        <v/>
      </c>
      <c r="O636" s="19" t="str">
        <f> IF(ISBLANK(B636), "", COUNTIF(Volunteer_Import!G636, "*Wednesday*"))</f>
        <v/>
      </c>
      <c r="P636" s="19" t="str">
        <f> IF(ISBLANK(B636), "", COUNTIF(Volunteer_Import!G636, "*Thursday*"))</f>
        <v/>
      </c>
      <c r="Q636" s="19" t="str">
        <f> IF(ISBLANK(B636), "", COUNTIF(Volunteer_Import!G636, "*Friday*"))</f>
        <v/>
      </c>
      <c r="R636" s="19" t="str">
        <f> IF(ISBLANK(B636), "", COUNTIF(Volunteer_Import!G636, "*Saturday*"))</f>
        <v/>
      </c>
      <c r="S636" s="19" t="str">
        <f> IF(ISBLANK(B636), "", COUNTIF(Volunteer_Import!G636, "*Sunday*"))</f>
        <v/>
      </c>
      <c r="T636" s="1" t="str">
        <f> IF(ISBLANK(B636), "", COUNTIF(Volunteer_Import!H636, "*6am - 8am*"))</f>
        <v/>
      </c>
      <c r="U636" s="19" t="str">
        <f> IF(ISBLANK(B636), "", COUNTIF(Volunteer_Import!H636, "*8am - 12pm*"))</f>
        <v/>
      </c>
      <c r="V636" s="19" t="str">
        <f> IF(ISBLANK(B636), "", COUNTIF(Volunteer_Import!H636, "*12pm - 3pm*"))</f>
        <v/>
      </c>
      <c r="W636" s="19" t="str">
        <f> IF(ISBLANK(B636), "", COUNTIF(Volunteer_Import!H636, "*3pm - 6pm*"))</f>
        <v/>
      </c>
      <c r="X636" s="19" t="str">
        <f> IF(ISBLANK(B636), "", COUNTIF(Volunteer_Import!H636, "*6pm - 9pm*"))</f>
        <v/>
      </c>
      <c r="Y636" s="19" t="str">
        <f> IF(ISBLANK(B636), "", COUNTIF(Volunteer_Import!H636, "*9pm - 11pm*"))</f>
        <v/>
      </c>
    </row>
    <row r="637">
      <c r="A637" s="1" t="str">
        <f t="array" ref="A637">IF(ISBLANK(B637), "", concatenate("V", ROW()))</f>
        <v/>
      </c>
      <c r="B637" s="1" t="str">
        <f>IFERROR(__xludf.DUMMYFUNCTION(" QUERY(Volunteer_Import!A637:H637, ""Select B"")"),"")</f>
        <v/>
      </c>
      <c r="C637" s="1" t="str">
        <f>IFERROR(__xludf.DUMMYFUNCTION(" IF(ISBLANK(B637), """", QUERY(Volunteer_Import!B637:I637, ""Select C""))"),"")</f>
        <v/>
      </c>
      <c r="D637" s="1" t="str">
        <f>IFERROR(__xludf.DUMMYFUNCTION(" IF(ISBLANK(B637), """", QUERY(Volunteer_Import!B637:I637, ""Select D""))"),"")</f>
        <v/>
      </c>
      <c r="E637" s="1" t="str">
        <f>IFERROR(__xludf.DUMMYFUNCTION(" IF(ISBLANK(B637), """", QUERY(Volunteer_Import!B637:I637, ""Select E""))"),"")</f>
        <v/>
      </c>
      <c r="F637" s="9" t="str">
        <f> IF(ISBLANK(B637), "", COUNTIF(Volunteer_Import!F637, "*Central Berkeley Trader Joe’s*"))</f>
        <v/>
      </c>
      <c r="G637" s="1" t="str">
        <f> IF(ISBLANK(B637), "", COUNTIF(Volunteer_Import!F637, "*North Berkeley Safeway*"))</f>
        <v/>
      </c>
      <c r="H637" s="1" t="str">
        <f> IF(ISBLANK(B637), "", COUNTIF(Volunteer_Import!F637, "*North Berkeley Trader Joe’s*"))</f>
        <v/>
      </c>
      <c r="I637" s="9" t="str">
        <f> IF(ISBLANK(B637), "", COUNTIF(Volunteer_Import!F637, "*South Berkeley Berkeley Bowl*"))</f>
        <v/>
      </c>
      <c r="J637" s="1" t="str">
        <f> IF(ISBLANK(B637), "", COUNTIF(Volunteer_Import!F637, "*South Berkeley/Oakland Safeway*"))</f>
        <v/>
      </c>
      <c r="K637" s="1" t="str">
        <f> IF(ISBLANK(B637), "", COUNTIF(Volunteer_Import!F637, "*Southwest Berkeley Berkeley Bowl*"))</f>
        <v/>
      </c>
      <c r="L637" s="1" t="str">
        <f> IF(ISBLANK(B637), "", COUNTIF(Volunteer_Import!F637, "*Other (open to local stores unlisted above)*"))</f>
        <v/>
      </c>
      <c r="M637" s="19" t="str">
        <f> IF(ISBLANK(B637), "", COUNTIF(Volunteer_Import!G637, "*Monday*"))</f>
        <v/>
      </c>
      <c r="N637" s="19" t="str">
        <f> IF(ISBLANK(B637), "", COUNTIF(Volunteer_Import!G637, "*Tuesday*"))</f>
        <v/>
      </c>
      <c r="O637" s="19" t="str">
        <f> IF(ISBLANK(B637), "", COUNTIF(Volunteer_Import!G637, "*Wednesday*"))</f>
        <v/>
      </c>
      <c r="P637" s="19" t="str">
        <f> IF(ISBLANK(B637), "", COUNTIF(Volunteer_Import!G637, "*Thursday*"))</f>
        <v/>
      </c>
      <c r="Q637" s="19" t="str">
        <f> IF(ISBLANK(B637), "", COUNTIF(Volunteer_Import!G637, "*Friday*"))</f>
        <v/>
      </c>
      <c r="R637" s="19" t="str">
        <f> IF(ISBLANK(B637), "", COUNTIF(Volunteer_Import!G637, "*Saturday*"))</f>
        <v/>
      </c>
      <c r="S637" s="19" t="str">
        <f> IF(ISBLANK(B637), "", COUNTIF(Volunteer_Import!G637, "*Sunday*"))</f>
        <v/>
      </c>
      <c r="T637" s="1" t="str">
        <f> IF(ISBLANK(B637), "", COUNTIF(Volunteer_Import!H637, "*6am - 8am*"))</f>
        <v/>
      </c>
      <c r="U637" s="19" t="str">
        <f> IF(ISBLANK(B637), "", COUNTIF(Volunteer_Import!H637, "*8am - 12pm*"))</f>
        <v/>
      </c>
      <c r="V637" s="19" t="str">
        <f> IF(ISBLANK(B637), "", COUNTIF(Volunteer_Import!H637, "*12pm - 3pm*"))</f>
        <v/>
      </c>
      <c r="W637" s="19" t="str">
        <f> IF(ISBLANK(B637), "", COUNTIF(Volunteer_Import!H637, "*3pm - 6pm*"))</f>
        <v/>
      </c>
      <c r="X637" s="19" t="str">
        <f> IF(ISBLANK(B637), "", COUNTIF(Volunteer_Import!H637, "*6pm - 9pm*"))</f>
        <v/>
      </c>
      <c r="Y637" s="19" t="str">
        <f> IF(ISBLANK(B637), "", COUNTIF(Volunteer_Import!H637, "*9pm - 11pm*"))</f>
        <v/>
      </c>
    </row>
    <row r="638">
      <c r="A638" s="1" t="str">
        <f t="array" ref="A638">IF(ISBLANK(B638), "", concatenate("V", ROW()))</f>
        <v/>
      </c>
      <c r="B638" s="1" t="str">
        <f>IFERROR(__xludf.DUMMYFUNCTION(" QUERY(Volunteer_Import!A638:H638, ""Select B"")"),"")</f>
        <v/>
      </c>
      <c r="C638" s="1" t="str">
        <f>IFERROR(__xludf.DUMMYFUNCTION(" IF(ISBLANK(B638), """", QUERY(Volunteer_Import!B638:I638, ""Select C""))"),"")</f>
        <v/>
      </c>
      <c r="D638" s="1" t="str">
        <f>IFERROR(__xludf.DUMMYFUNCTION(" IF(ISBLANK(B638), """", QUERY(Volunteer_Import!B638:I638, ""Select D""))"),"")</f>
        <v/>
      </c>
      <c r="E638" s="1" t="str">
        <f>IFERROR(__xludf.DUMMYFUNCTION(" IF(ISBLANK(B638), """", QUERY(Volunteer_Import!B638:I638, ""Select E""))"),"")</f>
        <v/>
      </c>
      <c r="F638" s="9" t="str">
        <f> IF(ISBLANK(B638), "", COUNTIF(Volunteer_Import!F638, "*Central Berkeley Trader Joe’s*"))</f>
        <v/>
      </c>
      <c r="G638" s="1" t="str">
        <f> IF(ISBLANK(B638), "", COUNTIF(Volunteer_Import!F638, "*North Berkeley Safeway*"))</f>
        <v/>
      </c>
      <c r="H638" s="1" t="str">
        <f> IF(ISBLANK(B638), "", COUNTIF(Volunteer_Import!F638, "*North Berkeley Trader Joe’s*"))</f>
        <v/>
      </c>
      <c r="I638" s="9" t="str">
        <f> IF(ISBLANK(B638), "", COUNTIF(Volunteer_Import!F638, "*South Berkeley Berkeley Bowl*"))</f>
        <v/>
      </c>
      <c r="J638" s="1" t="str">
        <f> IF(ISBLANK(B638), "", COUNTIF(Volunteer_Import!F638, "*South Berkeley/Oakland Safeway*"))</f>
        <v/>
      </c>
      <c r="K638" s="1" t="str">
        <f> IF(ISBLANK(B638), "", COUNTIF(Volunteer_Import!F638, "*Southwest Berkeley Berkeley Bowl*"))</f>
        <v/>
      </c>
      <c r="L638" s="1" t="str">
        <f> IF(ISBLANK(B638), "", COUNTIF(Volunteer_Import!F638, "*Other (open to local stores unlisted above)*"))</f>
        <v/>
      </c>
      <c r="M638" s="19" t="str">
        <f> IF(ISBLANK(B638), "", COUNTIF(Volunteer_Import!G638, "*Monday*"))</f>
        <v/>
      </c>
      <c r="N638" s="19" t="str">
        <f> IF(ISBLANK(B638), "", COUNTIF(Volunteer_Import!G638, "*Tuesday*"))</f>
        <v/>
      </c>
      <c r="O638" s="19" t="str">
        <f> IF(ISBLANK(B638), "", COUNTIF(Volunteer_Import!G638, "*Wednesday*"))</f>
        <v/>
      </c>
      <c r="P638" s="19" t="str">
        <f> IF(ISBLANK(B638), "", COUNTIF(Volunteer_Import!G638, "*Thursday*"))</f>
        <v/>
      </c>
      <c r="Q638" s="19" t="str">
        <f> IF(ISBLANK(B638), "", COUNTIF(Volunteer_Import!G638, "*Friday*"))</f>
        <v/>
      </c>
      <c r="R638" s="19" t="str">
        <f> IF(ISBLANK(B638), "", COUNTIF(Volunteer_Import!G638, "*Saturday*"))</f>
        <v/>
      </c>
      <c r="S638" s="19" t="str">
        <f> IF(ISBLANK(B638), "", COUNTIF(Volunteer_Import!G638, "*Sunday*"))</f>
        <v/>
      </c>
      <c r="T638" s="1" t="str">
        <f> IF(ISBLANK(B638), "", COUNTIF(Volunteer_Import!H638, "*6am - 8am*"))</f>
        <v/>
      </c>
      <c r="U638" s="19" t="str">
        <f> IF(ISBLANK(B638), "", COUNTIF(Volunteer_Import!H638, "*8am - 12pm*"))</f>
        <v/>
      </c>
      <c r="V638" s="19" t="str">
        <f> IF(ISBLANK(B638), "", COUNTIF(Volunteer_Import!H638, "*12pm - 3pm*"))</f>
        <v/>
      </c>
      <c r="W638" s="19" t="str">
        <f> IF(ISBLANK(B638), "", COUNTIF(Volunteer_Import!H638, "*3pm - 6pm*"))</f>
        <v/>
      </c>
      <c r="X638" s="19" t="str">
        <f> IF(ISBLANK(B638), "", COUNTIF(Volunteer_Import!H638, "*6pm - 9pm*"))</f>
        <v/>
      </c>
      <c r="Y638" s="19" t="str">
        <f> IF(ISBLANK(B638), "", COUNTIF(Volunteer_Import!H638, "*9pm - 11pm*"))</f>
        <v/>
      </c>
    </row>
    <row r="639">
      <c r="A639" s="1" t="str">
        <f t="array" ref="A639">IF(ISBLANK(B639), "", concatenate("V", ROW()))</f>
        <v/>
      </c>
      <c r="B639" s="1" t="str">
        <f>IFERROR(__xludf.DUMMYFUNCTION(" QUERY(Volunteer_Import!A639:H639, ""Select B"")"),"")</f>
        <v/>
      </c>
      <c r="C639" s="1" t="str">
        <f>IFERROR(__xludf.DUMMYFUNCTION(" IF(ISBLANK(B639), """", QUERY(Volunteer_Import!B639:I639, ""Select C""))"),"")</f>
        <v/>
      </c>
      <c r="D639" s="1" t="str">
        <f>IFERROR(__xludf.DUMMYFUNCTION(" IF(ISBLANK(B639), """", QUERY(Volunteer_Import!B639:I639, ""Select D""))"),"")</f>
        <v/>
      </c>
      <c r="E639" s="1" t="str">
        <f>IFERROR(__xludf.DUMMYFUNCTION(" IF(ISBLANK(B639), """", QUERY(Volunteer_Import!B639:I639, ""Select E""))"),"")</f>
        <v/>
      </c>
      <c r="F639" s="9" t="str">
        <f> IF(ISBLANK(B639), "", COUNTIF(Volunteer_Import!F639, "*Central Berkeley Trader Joe’s*"))</f>
        <v/>
      </c>
      <c r="G639" s="1" t="str">
        <f> IF(ISBLANK(B639), "", COUNTIF(Volunteer_Import!F639, "*North Berkeley Safeway*"))</f>
        <v/>
      </c>
      <c r="H639" s="1" t="str">
        <f> IF(ISBLANK(B639), "", COUNTIF(Volunteer_Import!F639, "*North Berkeley Trader Joe’s*"))</f>
        <v/>
      </c>
      <c r="I639" s="9" t="str">
        <f> IF(ISBLANK(B639), "", COUNTIF(Volunteer_Import!F639, "*South Berkeley Berkeley Bowl*"))</f>
        <v/>
      </c>
      <c r="J639" s="1" t="str">
        <f> IF(ISBLANK(B639), "", COUNTIF(Volunteer_Import!F639, "*South Berkeley/Oakland Safeway*"))</f>
        <v/>
      </c>
      <c r="K639" s="1" t="str">
        <f> IF(ISBLANK(B639), "", COUNTIF(Volunteer_Import!F639, "*Southwest Berkeley Berkeley Bowl*"))</f>
        <v/>
      </c>
      <c r="L639" s="1" t="str">
        <f> IF(ISBLANK(B639), "", COUNTIF(Volunteer_Import!F639, "*Other (open to local stores unlisted above)*"))</f>
        <v/>
      </c>
      <c r="M639" s="19" t="str">
        <f> IF(ISBLANK(B639), "", COUNTIF(Volunteer_Import!G639, "*Monday*"))</f>
        <v/>
      </c>
      <c r="N639" s="19" t="str">
        <f> IF(ISBLANK(B639), "", COUNTIF(Volunteer_Import!G639, "*Tuesday*"))</f>
        <v/>
      </c>
      <c r="O639" s="19" t="str">
        <f> IF(ISBLANK(B639), "", COUNTIF(Volunteer_Import!G639, "*Wednesday*"))</f>
        <v/>
      </c>
      <c r="P639" s="19" t="str">
        <f> IF(ISBLANK(B639), "", COUNTIF(Volunteer_Import!G639, "*Thursday*"))</f>
        <v/>
      </c>
      <c r="Q639" s="19" t="str">
        <f> IF(ISBLANK(B639), "", COUNTIF(Volunteer_Import!G639, "*Friday*"))</f>
        <v/>
      </c>
      <c r="R639" s="19" t="str">
        <f> IF(ISBLANK(B639), "", COUNTIF(Volunteer_Import!G639, "*Saturday*"))</f>
        <v/>
      </c>
      <c r="S639" s="19" t="str">
        <f> IF(ISBLANK(B639), "", COUNTIF(Volunteer_Import!G639, "*Sunday*"))</f>
        <v/>
      </c>
      <c r="T639" s="1" t="str">
        <f> IF(ISBLANK(B639), "", COUNTIF(Volunteer_Import!H639, "*6am - 8am*"))</f>
        <v/>
      </c>
      <c r="U639" s="19" t="str">
        <f> IF(ISBLANK(B639), "", COUNTIF(Volunteer_Import!H639, "*8am - 12pm*"))</f>
        <v/>
      </c>
      <c r="V639" s="19" t="str">
        <f> IF(ISBLANK(B639), "", COUNTIF(Volunteer_Import!H639, "*12pm - 3pm*"))</f>
        <v/>
      </c>
      <c r="W639" s="19" t="str">
        <f> IF(ISBLANK(B639), "", COUNTIF(Volunteer_Import!H639, "*3pm - 6pm*"))</f>
        <v/>
      </c>
      <c r="X639" s="19" t="str">
        <f> IF(ISBLANK(B639), "", COUNTIF(Volunteer_Import!H639, "*6pm - 9pm*"))</f>
        <v/>
      </c>
      <c r="Y639" s="19" t="str">
        <f> IF(ISBLANK(B639), "", COUNTIF(Volunteer_Import!H639, "*9pm - 11pm*"))</f>
        <v/>
      </c>
    </row>
    <row r="640">
      <c r="A640" s="1" t="str">
        <f t="array" ref="A640">IF(ISBLANK(B640), "", concatenate("V", ROW()))</f>
        <v/>
      </c>
      <c r="B640" s="1" t="str">
        <f>IFERROR(__xludf.DUMMYFUNCTION(" QUERY(Volunteer_Import!A640:H640, ""Select B"")"),"")</f>
        <v/>
      </c>
      <c r="C640" s="1" t="str">
        <f>IFERROR(__xludf.DUMMYFUNCTION(" IF(ISBLANK(B640), """", QUERY(Volunteer_Import!B640:I640, ""Select C""))"),"")</f>
        <v/>
      </c>
      <c r="D640" s="1" t="str">
        <f>IFERROR(__xludf.DUMMYFUNCTION(" IF(ISBLANK(B640), """", QUERY(Volunteer_Import!B640:I640, ""Select D""))"),"")</f>
        <v/>
      </c>
      <c r="E640" s="1" t="str">
        <f>IFERROR(__xludf.DUMMYFUNCTION(" IF(ISBLANK(B640), """", QUERY(Volunteer_Import!B640:I640, ""Select E""))"),"")</f>
        <v/>
      </c>
      <c r="F640" s="9" t="str">
        <f> IF(ISBLANK(B640), "", COUNTIF(Volunteer_Import!F640, "*Central Berkeley Trader Joe’s*"))</f>
        <v/>
      </c>
      <c r="G640" s="1" t="str">
        <f> IF(ISBLANK(B640), "", COUNTIF(Volunteer_Import!F640, "*North Berkeley Safeway*"))</f>
        <v/>
      </c>
      <c r="H640" s="1" t="str">
        <f> IF(ISBLANK(B640), "", COUNTIF(Volunteer_Import!F640, "*North Berkeley Trader Joe’s*"))</f>
        <v/>
      </c>
      <c r="I640" s="9" t="str">
        <f> IF(ISBLANK(B640), "", COUNTIF(Volunteer_Import!F640, "*South Berkeley Berkeley Bowl*"))</f>
        <v/>
      </c>
      <c r="J640" s="1" t="str">
        <f> IF(ISBLANK(B640), "", COUNTIF(Volunteer_Import!F640, "*South Berkeley/Oakland Safeway*"))</f>
        <v/>
      </c>
      <c r="K640" s="1" t="str">
        <f> IF(ISBLANK(B640), "", COUNTIF(Volunteer_Import!F640, "*Southwest Berkeley Berkeley Bowl*"))</f>
        <v/>
      </c>
      <c r="L640" s="1" t="str">
        <f> IF(ISBLANK(B640), "", COUNTIF(Volunteer_Import!F640, "*Other (open to local stores unlisted above)*"))</f>
        <v/>
      </c>
      <c r="M640" s="19" t="str">
        <f> IF(ISBLANK(B640), "", COUNTIF(Volunteer_Import!G640, "*Monday*"))</f>
        <v/>
      </c>
      <c r="N640" s="19" t="str">
        <f> IF(ISBLANK(B640), "", COUNTIF(Volunteer_Import!G640, "*Tuesday*"))</f>
        <v/>
      </c>
      <c r="O640" s="19" t="str">
        <f> IF(ISBLANK(B640), "", COUNTIF(Volunteer_Import!G640, "*Wednesday*"))</f>
        <v/>
      </c>
      <c r="P640" s="19" t="str">
        <f> IF(ISBLANK(B640), "", COUNTIF(Volunteer_Import!G640, "*Thursday*"))</f>
        <v/>
      </c>
      <c r="Q640" s="19" t="str">
        <f> IF(ISBLANK(B640), "", COUNTIF(Volunteer_Import!G640, "*Friday*"))</f>
        <v/>
      </c>
      <c r="R640" s="19" t="str">
        <f> IF(ISBLANK(B640), "", COUNTIF(Volunteer_Import!G640, "*Saturday*"))</f>
        <v/>
      </c>
      <c r="S640" s="19" t="str">
        <f> IF(ISBLANK(B640), "", COUNTIF(Volunteer_Import!G640, "*Sunday*"))</f>
        <v/>
      </c>
      <c r="T640" s="1" t="str">
        <f> IF(ISBLANK(B640), "", COUNTIF(Volunteer_Import!H640, "*6am - 8am*"))</f>
        <v/>
      </c>
      <c r="U640" s="19" t="str">
        <f> IF(ISBLANK(B640), "", COUNTIF(Volunteer_Import!H640, "*8am - 12pm*"))</f>
        <v/>
      </c>
      <c r="V640" s="19" t="str">
        <f> IF(ISBLANK(B640), "", COUNTIF(Volunteer_Import!H640, "*12pm - 3pm*"))</f>
        <v/>
      </c>
      <c r="W640" s="19" t="str">
        <f> IF(ISBLANK(B640), "", COUNTIF(Volunteer_Import!H640, "*3pm - 6pm*"))</f>
        <v/>
      </c>
      <c r="X640" s="19" t="str">
        <f> IF(ISBLANK(B640), "", COUNTIF(Volunteer_Import!H640, "*6pm - 9pm*"))</f>
        <v/>
      </c>
      <c r="Y640" s="19" t="str">
        <f> IF(ISBLANK(B640), "", COUNTIF(Volunteer_Import!H640, "*9pm - 11pm*"))</f>
        <v/>
      </c>
    </row>
    <row r="641">
      <c r="A641" s="1" t="str">
        <f t="array" ref="A641">IF(ISBLANK(B641), "", concatenate("V", ROW()))</f>
        <v/>
      </c>
      <c r="B641" s="1" t="str">
        <f>IFERROR(__xludf.DUMMYFUNCTION(" QUERY(Volunteer_Import!A641:H641, ""Select B"")"),"")</f>
        <v/>
      </c>
      <c r="C641" s="1" t="str">
        <f>IFERROR(__xludf.DUMMYFUNCTION(" IF(ISBLANK(B641), """", QUERY(Volunteer_Import!B641:I641, ""Select C""))"),"")</f>
        <v/>
      </c>
      <c r="D641" s="1" t="str">
        <f>IFERROR(__xludf.DUMMYFUNCTION(" IF(ISBLANK(B641), """", QUERY(Volunteer_Import!B641:I641, ""Select D""))"),"")</f>
        <v/>
      </c>
      <c r="E641" s="1" t="str">
        <f>IFERROR(__xludf.DUMMYFUNCTION(" IF(ISBLANK(B641), """", QUERY(Volunteer_Import!B641:I641, ""Select E""))"),"")</f>
        <v/>
      </c>
      <c r="F641" s="9" t="str">
        <f> IF(ISBLANK(B641), "", COUNTIF(Volunteer_Import!F641, "*Central Berkeley Trader Joe’s*"))</f>
        <v/>
      </c>
      <c r="G641" s="1" t="str">
        <f> IF(ISBLANK(B641), "", COUNTIF(Volunteer_Import!F641, "*North Berkeley Safeway*"))</f>
        <v/>
      </c>
      <c r="H641" s="1" t="str">
        <f> IF(ISBLANK(B641), "", COUNTIF(Volunteer_Import!F641, "*North Berkeley Trader Joe’s*"))</f>
        <v/>
      </c>
      <c r="I641" s="9" t="str">
        <f> IF(ISBLANK(B641), "", COUNTIF(Volunteer_Import!F641, "*South Berkeley Berkeley Bowl*"))</f>
        <v/>
      </c>
      <c r="J641" s="1" t="str">
        <f> IF(ISBLANK(B641), "", COUNTIF(Volunteer_Import!F641, "*South Berkeley/Oakland Safeway*"))</f>
        <v/>
      </c>
      <c r="K641" s="1" t="str">
        <f> IF(ISBLANK(B641), "", COUNTIF(Volunteer_Import!F641, "*Southwest Berkeley Berkeley Bowl*"))</f>
        <v/>
      </c>
      <c r="L641" s="1" t="str">
        <f> IF(ISBLANK(B641), "", COUNTIF(Volunteer_Import!F641, "*Other (open to local stores unlisted above)*"))</f>
        <v/>
      </c>
      <c r="M641" s="19" t="str">
        <f> IF(ISBLANK(B641), "", COUNTIF(Volunteer_Import!G641, "*Monday*"))</f>
        <v/>
      </c>
      <c r="N641" s="19" t="str">
        <f> IF(ISBLANK(B641), "", COUNTIF(Volunteer_Import!G641, "*Tuesday*"))</f>
        <v/>
      </c>
      <c r="O641" s="19" t="str">
        <f> IF(ISBLANK(B641), "", COUNTIF(Volunteer_Import!G641, "*Wednesday*"))</f>
        <v/>
      </c>
      <c r="P641" s="19" t="str">
        <f> IF(ISBLANK(B641), "", COUNTIF(Volunteer_Import!G641, "*Thursday*"))</f>
        <v/>
      </c>
      <c r="Q641" s="19" t="str">
        <f> IF(ISBLANK(B641), "", COUNTIF(Volunteer_Import!G641, "*Friday*"))</f>
        <v/>
      </c>
      <c r="R641" s="19" t="str">
        <f> IF(ISBLANK(B641), "", COUNTIF(Volunteer_Import!G641, "*Saturday*"))</f>
        <v/>
      </c>
      <c r="S641" s="19" t="str">
        <f> IF(ISBLANK(B641), "", COUNTIF(Volunteer_Import!G641, "*Sunday*"))</f>
        <v/>
      </c>
      <c r="T641" s="1" t="str">
        <f> IF(ISBLANK(B641), "", COUNTIF(Volunteer_Import!H641, "*6am - 8am*"))</f>
        <v/>
      </c>
      <c r="U641" s="19" t="str">
        <f> IF(ISBLANK(B641), "", COUNTIF(Volunteer_Import!H641, "*8am - 12pm*"))</f>
        <v/>
      </c>
      <c r="V641" s="19" t="str">
        <f> IF(ISBLANK(B641), "", COUNTIF(Volunteer_Import!H641, "*12pm - 3pm*"))</f>
        <v/>
      </c>
      <c r="W641" s="19" t="str">
        <f> IF(ISBLANK(B641), "", COUNTIF(Volunteer_Import!H641, "*3pm - 6pm*"))</f>
        <v/>
      </c>
      <c r="X641" s="19" t="str">
        <f> IF(ISBLANK(B641), "", COUNTIF(Volunteer_Import!H641, "*6pm - 9pm*"))</f>
        <v/>
      </c>
      <c r="Y641" s="19" t="str">
        <f> IF(ISBLANK(B641), "", COUNTIF(Volunteer_Import!H641, "*9pm - 11pm*"))</f>
        <v/>
      </c>
    </row>
    <row r="642">
      <c r="A642" s="1" t="str">
        <f t="array" ref="A642">IF(ISBLANK(B642), "", concatenate("V", ROW()))</f>
        <v/>
      </c>
      <c r="B642" s="1" t="str">
        <f>IFERROR(__xludf.DUMMYFUNCTION(" QUERY(Volunteer_Import!A642:H642, ""Select B"")"),"")</f>
        <v/>
      </c>
      <c r="C642" s="1" t="str">
        <f>IFERROR(__xludf.DUMMYFUNCTION(" IF(ISBLANK(B642), """", QUERY(Volunteer_Import!B642:I642, ""Select C""))"),"")</f>
        <v/>
      </c>
      <c r="D642" s="1" t="str">
        <f>IFERROR(__xludf.DUMMYFUNCTION(" IF(ISBLANK(B642), """", QUERY(Volunteer_Import!B642:I642, ""Select D""))"),"")</f>
        <v/>
      </c>
      <c r="E642" s="1" t="str">
        <f>IFERROR(__xludf.DUMMYFUNCTION(" IF(ISBLANK(B642), """", QUERY(Volunteer_Import!B642:I642, ""Select E""))"),"")</f>
        <v/>
      </c>
      <c r="F642" s="9" t="str">
        <f> IF(ISBLANK(B642), "", COUNTIF(Volunteer_Import!F642, "*Central Berkeley Trader Joe’s*"))</f>
        <v/>
      </c>
      <c r="G642" s="1" t="str">
        <f> IF(ISBLANK(B642), "", COUNTIF(Volunteer_Import!F642, "*North Berkeley Safeway*"))</f>
        <v/>
      </c>
      <c r="H642" s="1" t="str">
        <f> IF(ISBLANK(B642), "", COUNTIF(Volunteer_Import!F642, "*North Berkeley Trader Joe’s*"))</f>
        <v/>
      </c>
      <c r="I642" s="9" t="str">
        <f> IF(ISBLANK(B642), "", COUNTIF(Volunteer_Import!F642, "*South Berkeley Berkeley Bowl*"))</f>
        <v/>
      </c>
      <c r="J642" s="1" t="str">
        <f> IF(ISBLANK(B642), "", COUNTIF(Volunteer_Import!F642, "*South Berkeley/Oakland Safeway*"))</f>
        <v/>
      </c>
      <c r="K642" s="1" t="str">
        <f> IF(ISBLANK(B642), "", COUNTIF(Volunteer_Import!F642, "*Southwest Berkeley Berkeley Bowl*"))</f>
        <v/>
      </c>
      <c r="L642" s="1" t="str">
        <f> IF(ISBLANK(B642), "", COUNTIF(Volunteer_Import!F642, "*Other (open to local stores unlisted above)*"))</f>
        <v/>
      </c>
      <c r="M642" s="19" t="str">
        <f> IF(ISBLANK(B642), "", COUNTIF(Volunteer_Import!G642, "*Monday*"))</f>
        <v/>
      </c>
      <c r="N642" s="19" t="str">
        <f> IF(ISBLANK(B642), "", COUNTIF(Volunteer_Import!G642, "*Tuesday*"))</f>
        <v/>
      </c>
      <c r="O642" s="19" t="str">
        <f> IF(ISBLANK(B642), "", COUNTIF(Volunteer_Import!G642, "*Wednesday*"))</f>
        <v/>
      </c>
      <c r="P642" s="19" t="str">
        <f> IF(ISBLANK(B642), "", COUNTIF(Volunteer_Import!G642, "*Thursday*"))</f>
        <v/>
      </c>
      <c r="Q642" s="19" t="str">
        <f> IF(ISBLANK(B642), "", COUNTIF(Volunteer_Import!G642, "*Friday*"))</f>
        <v/>
      </c>
      <c r="R642" s="19" t="str">
        <f> IF(ISBLANK(B642), "", COUNTIF(Volunteer_Import!G642, "*Saturday*"))</f>
        <v/>
      </c>
      <c r="S642" s="19" t="str">
        <f> IF(ISBLANK(B642), "", COUNTIF(Volunteer_Import!G642, "*Sunday*"))</f>
        <v/>
      </c>
      <c r="T642" s="1" t="str">
        <f> IF(ISBLANK(B642), "", COUNTIF(Volunteer_Import!H642, "*6am - 8am*"))</f>
        <v/>
      </c>
      <c r="U642" s="19" t="str">
        <f> IF(ISBLANK(B642), "", COUNTIF(Volunteer_Import!H642, "*8am - 12pm*"))</f>
        <v/>
      </c>
      <c r="V642" s="19" t="str">
        <f> IF(ISBLANK(B642), "", COUNTIF(Volunteer_Import!H642, "*12pm - 3pm*"))</f>
        <v/>
      </c>
      <c r="W642" s="19" t="str">
        <f> IF(ISBLANK(B642), "", COUNTIF(Volunteer_Import!H642, "*3pm - 6pm*"))</f>
        <v/>
      </c>
      <c r="X642" s="19" t="str">
        <f> IF(ISBLANK(B642), "", COUNTIF(Volunteer_Import!H642, "*6pm - 9pm*"))</f>
        <v/>
      </c>
      <c r="Y642" s="19" t="str">
        <f> IF(ISBLANK(B642), "", COUNTIF(Volunteer_Import!H642, "*9pm - 11pm*"))</f>
        <v/>
      </c>
    </row>
    <row r="643">
      <c r="A643" s="1" t="str">
        <f t="array" ref="A643">IF(ISBLANK(B643), "", concatenate("V", ROW()))</f>
        <v/>
      </c>
      <c r="B643" s="1" t="str">
        <f>IFERROR(__xludf.DUMMYFUNCTION(" QUERY(Volunteer_Import!A643:H643, ""Select B"")"),"")</f>
        <v/>
      </c>
      <c r="C643" s="1" t="str">
        <f>IFERROR(__xludf.DUMMYFUNCTION(" IF(ISBLANK(B643), """", QUERY(Volunteer_Import!B643:I643, ""Select C""))"),"")</f>
        <v/>
      </c>
      <c r="D643" s="1" t="str">
        <f>IFERROR(__xludf.DUMMYFUNCTION(" IF(ISBLANK(B643), """", QUERY(Volunteer_Import!B643:I643, ""Select D""))"),"")</f>
        <v/>
      </c>
      <c r="E643" s="1" t="str">
        <f>IFERROR(__xludf.DUMMYFUNCTION(" IF(ISBLANK(B643), """", QUERY(Volunteer_Import!B643:I643, ""Select E""))"),"")</f>
        <v/>
      </c>
      <c r="F643" s="9" t="str">
        <f> IF(ISBLANK(B643), "", COUNTIF(Volunteer_Import!F643, "*Central Berkeley Trader Joe’s*"))</f>
        <v/>
      </c>
      <c r="G643" s="1" t="str">
        <f> IF(ISBLANK(B643), "", COUNTIF(Volunteer_Import!F643, "*North Berkeley Safeway*"))</f>
        <v/>
      </c>
      <c r="H643" s="1" t="str">
        <f> IF(ISBLANK(B643), "", COUNTIF(Volunteer_Import!F643, "*North Berkeley Trader Joe’s*"))</f>
        <v/>
      </c>
      <c r="I643" s="9" t="str">
        <f> IF(ISBLANK(B643), "", COUNTIF(Volunteer_Import!F643, "*South Berkeley Berkeley Bowl*"))</f>
        <v/>
      </c>
      <c r="J643" s="1" t="str">
        <f> IF(ISBLANK(B643), "", COUNTIF(Volunteer_Import!F643, "*South Berkeley/Oakland Safeway*"))</f>
        <v/>
      </c>
      <c r="K643" s="1" t="str">
        <f> IF(ISBLANK(B643), "", COUNTIF(Volunteer_Import!F643, "*Southwest Berkeley Berkeley Bowl*"))</f>
        <v/>
      </c>
      <c r="L643" s="1" t="str">
        <f> IF(ISBLANK(B643), "", COUNTIF(Volunteer_Import!F643, "*Other (open to local stores unlisted above)*"))</f>
        <v/>
      </c>
      <c r="M643" s="19" t="str">
        <f> IF(ISBLANK(B643), "", COUNTIF(Volunteer_Import!G643, "*Monday*"))</f>
        <v/>
      </c>
      <c r="N643" s="19" t="str">
        <f> IF(ISBLANK(B643), "", COUNTIF(Volunteer_Import!G643, "*Tuesday*"))</f>
        <v/>
      </c>
      <c r="O643" s="19" t="str">
        <f> IF(ISBLANK(B643), "", COUNTIF(Volunteer_Import!G643, "*Wednesday*"))</f>
        <v/>
      </c>
      <c r="P643" s="19" t="str">
        <f> IF(ISBLANK(B643), "", COUNTIF(Volunteer_Import!G643, "*Thursday*"))</f>
        <v/>
      </c>
      <c r="Q643" s="19" t="str">
        <f> IF(ISBLANK(B643), "", COUNTIF(Volunteer_Import!G643, "*Friday*"))</f>
        <v/>
      </c>
      <c r="R643" s="19" t="str">
        <f> IF(ISBLANK(B643), "", COUNTIF(Volunteer_Import!G643, "*Saturday*"))</f>
        <v/>
      </c>
      <c r="S643" s="19" t="str">
        <f> IF(ISBLANK(B643), "", COUNTIF(Volunteer_Import!G643, "*Sunday*"))</f>
        <v/>
      </c>
      <c r="T643" s="1" t="str">
        <f> IF(ISBLANK(B643), "", COUNTIF(Volunteer_Import!H643, "*6am - 8am*"))</f>
        <v/>
      </c>
      <c r="U643" s="19" t="str">
        <f> IF(ISBLANK(B643), "", COUNTIF(Volunteer_Import!H643, "*8am - 12pm*"))</f>
        <v/>
      </c>
      <c r="V643" s="19" t="str">
        <f> IF(ISBLANK(B643), "", COUNTIF(Volunteer_Import!H643, "*12pm - 3pm*"))</f>
        <v/>
      </c>
      <c r="W643" s="19" t="str">
        <f> IF(ISBLANK(B643), "", COUNTIF(Volunteer_Import!H643, "*3pm - 6pm*"))</f>
        <v/>
      </c>
      <c r="X643" s="19" t="str">
        <f> IF(ISBLANK(B643), "", COUNTIF(Volunteer_Import!H643, "*6pm - 9pm*"))</f>
        <v/>
      </c>
      <c r="Y643" s="19" t="str">
        <f> IF(ISBLANK(B643), "", COUNTIF(Volunteer_Import!H643, "*9pm - 11pm*"))</f>
        <v/>
      </c>
    </row>
    <row r="644">
      <c r="A644" s="1" t="str">
        <f t="array" ref="A644">IF(ISBLANK(B644), "", concatenate("V", ROW()))</f>
        <v/>
      </c>
      <c r="B644" s="1" t="str">
        <f>IFERROR(__xludf.DUMMYFUNCTION(" QUERY(Volunteer_Import!A644:H644, ""Select B"")"),"")</f>
        <v/>
      </c>
      <c r="C644" s="1" t="str">
        <f>IFERROR(__xludf.DUMMYFUNCTION(" IF(ISBLANK(B644), """", QUERY(Volunteer_Import!B644:I644, ""Select C""))"),"")</f>
        <v/>
      </c>
      <c r="D644" s="1" t="str">
        <f>IFERROR(__xludf.DUMMYFUNCTION(" IF(ISBLANK(B644), """", QUERY(Volunteer_Import!B644:I644, ""Select D""))"),"")</f>
        <v/>
      </c>
      <c r="E644" s="1" t="str">
        <f>IFERROR(__xludf.DUMMYFUNCTION(" IF(ISBLANK(B644), """", QUERY(Volunteer_Import!B644:I644, ""Select E""))"),"")</f>
        <v/>
      </c>
      <c r="F644" s="9" t="str">
        <f> IF(ISBLANK(B644), "", COUNTIF(Volunteer_Import!F644, "*Central Berkeley Trader Joe’s*"))</f>
        <v/>
      </c>
      <c r="G644" s="1" t="str">
        <f> IF(ISBLANK(B644), "", COUNTIF(Volunteer_Import!F644, "*North Berkeley Safeway*"))</f>
        <v/>
      </c>
      <c r="H644" s="1" t="str">
        <f> IF(ISBLANK(B644), "", COUNTIF(Volunteer_Import!F644, "*North Berkeley Trader Joe’s*"))</f>
        <v/>
      </c>
      <c r="I644" s="9" t="str">
        <f> IF(ISBLANK(B644), "", COUNTIF(Volunteer_Import!F644, "*South Berkeley Berkeley Bowl*"))</f>
        <v/>
      </c>
      <c r="J644" s="1" t="str">
        <f> IF(ISBLANK(B644), "", COUNTIF(Volunteer_Import!F644, "*South Berkeley/Oakland Safeway*"))</f>
        <v/>
      </c>
      <c r="K644" s="1" t="str">
        <f> IF(ISBLANK(B644), "", COUNTIF(Volunteer_Import!F644, "*Southwest Berkeley Berkeley Bowl*"))</f>
        <v/>
      </c>
      <c r="L644" s="1" t="str">
        <f> IF(ISBLANK(B644), "", COUNTIF(Volunteer_Import!F644, "*Other (open to local stores unlisted above)*"))</f>
        <v/>
      </c>
      <c r="M644" s="19" t="str">
        <f> IF(ISBLANK(B644), "", COUNTIF(Volunteer_Import!G644, "*Monday*"))</f>
        <v/>
      </c>
      <c r="N644" s="19" t="str">
        <f> IF(ISBLANK(B644), "", COUNTIF(Volunteer_Import!G644, "*Tuesday*"))</f>
        <v/>
      </c>
      <c r="O644" s="19" t="str">
        <f> IF(ISBLANK(B644), "", COUNTIF(Volunteer_Import!G644, "*Wednesday*"))</f>
        <v/>
      </c>
      <c r="P644" s="19" t="str">
        <f> IF(ISBLANK(B644), "", COUNTIF(Volunteer_Import!G644, "*Thursday*"))</f>
        <v/>
      </c>
      <c r="Q644" s="19" t="str">
        <f> IF(ISBLANK(B644), "", COUNTIF(Volunteer_Import!G644, "*Friday*"))</f>
        <v/>
      </c>
      <c r="R644" s="19" t="str">
        <f> IF(ISBLANK(B644), "", COUNTIF(Volunteer_Import!G644, "*Saturday*"))</f>
        <v/>
      </c>
      <c r="S644" s="19" t="str">
        <f> IF(ISBLANK(B644), "", COUNTIF(Volunteer_Import!G644, "*Sunday*"))</f>
        <v/>
      </c>
      <c r="T644" s="1" t="str">
        <f> IF(ISBLANK(B644), "", COUNTIF(Volunteer_Import!H644, "*6am - 8am*"))</f>
        <v/>
      </c>
      <c r="U644" s="19" t="str">
        <f> IF(ISBLANK(B644), "", COUNTIF(Volunteer_Import!H644, "*8am - 12pm*"))</f>
        <v/>
      </c>
      <c r="V644" s="19" t="str">
        <f> IF(ISBLANK(B644), "", COUNTIF(Volunteer_Import!H644, "*12pm - 3pm*"))</f>
        <v/>
      </c>
      <c r="W644" s="19" t="str">
        <f> IF(ISBLANK(B644), "", COUNTIF(Volunteer_Import!H644, "*3pm - 6pm*"))</f>
        <v/>
      </c>
      <c r="X644" s="19" t="str">
        <f> IF(ISBLANK(B644), "", COUNTIF(Volunteer_Import!H644, "*6pm - 9pm*"))</f>
        <v/>
      </c>
      <c r="Y644" s="19" t="str">
        <f> IF(ISBLANK(B644), "", COUNTIF(Volunteer_Import!H644, "*9pm - 11pm*"))</f>
        <v/>
      </c>
    </row>
    <row r="645">
      <c r="A645" s="1" t="str">
        <f t="array" ref="A645">IF(ISBLANK(B645), "", concatenate("V", ROW()))</f>
        <v/>
      </c>
      <c r="B645" s="1" t="str">
        <f>IFERROR(__xludf.DUMMYFUNCTION(" QUERY(Volunteer_Import!A645:H645, ""Select B"")"),"")</f>
        <v/>
      </c>
      <c r="C645" s="1" t="str">
        <f>IFERROR(__xludf.DUMMYFUNCTION(" IF(ISBLANK(B645), """", QUERY(Volunteer_Import!B645:I645, ""Select C""))"),"")</f>
        <v/>
      </c>
      <c r="D645" s="1" t="str">
        <f>IFERROR(__xludf.DUMMYFUNCTION(" IF(ISBLANK(B645), """", QUERY(Volunteer_Import!B645:I645, ""Select D""))"),"")</f>
        <v/>
      </c>
      <c r="E645" s="1" t="str">
        <f>IFERROR(__xludf.DUMMYFUNCTION(" IF(ISBLANK(B645), """", QUERY(Volunteer_Import!B645:I645, ""Select E""))"),"")</f>
        <v/>
      </c>
      <c r="F645" s="9" t="str">
        <f> IF(ISBLANK(B645), "", COUNTIF(Volunteer_Import!F645, "*Central Berkeley Trader Joe’s*"))</f>
        <v/>
      </c>
      <c r="G645" s="1" t="str">
        <f> IF(ISBLANK(B645), "", COUNTIF(Volunteer_Import!F645, "*North Berkeley Safeway*"))</f>
        <v/>
      </c>
      <c r="H645" s="1" t="str">
        <f> IF(ISBLANK(B645), "", COUNTIF(Volunteer_Import!F645, "*North Berkeley Trader Joe’s*"))</f>
        <v/>
      </c>
      <c r="I645" s="9" t="str">
        <f> IF(ISBLANK(B645), "", COUNTIF(Volunteer_Import!F645, "*South Berkeley Berkeley Bowl*"))</f>
        <v/>
      </c>
      <c r="J645" s="1" t="str">
        <f> IF(ISBLANK(B645), "", COUNTIF(Volunteer_Import!F645, "*South Berkeley/Oakland Safeway*"))</f>
        <v/>
      </c>
      <c r="K645" s="1" t="str">
        <f> IF(ISBLANK(B645), "", COUNTIF(Volunteer_Import!F645, "*Southwest Berkeley Berkeley Bowl*"))</f>
        <v/>
      </c>
      <c r="L645" s="1" t="str">
        <f> IF(ISBLANK(B645), "", COUNTIF(Volunteer_Import!F645, "*Other (open to local stores unlisted above)*"))</f>
        <v/>
      </c>
      <c r="M645" s="19" t="str">
        <f> IF(ISBLANK(B645), "", COUNTIF(Volunteer_Import!G645, "*Monday*"))</f>
        <v/>
      </c>
      <c r="N645" s="19" t="str">
        <f> IF(ISBLANK(B645), "", COUNTIF(Volunteer_Import!G645, "*Tuesday*"))</f>
        <v/>
      </c>
      <c r="O645" s="19" t="str">
        <f> IF(ISBLANK(B645), "", COUNTIF(Volunteer_Import!G645, "*Wednesday*"))</f>
        <v/>
      </c>
      <c r="P645" s="19" t="str">
        <f> IF(ISBLANK(B645), "", COUNTIF(Volunteer_Import!G645, "*Thursday*"))</f>
        <v/>
      </c>
      <c r="Q645" s="19" t="str">
        <f> IF(ISBLANK(B645), "", COUNTIF(Volunteer_Import!G645, "*Friday*"))</f>
        <v/>
      </c>
      <c r="R645" s="19" t="str">
        <f> IF(ISBLANK(B645), "", COUNTIF(Volunteer_Import!G645, "*Saturday*"))</f>
        <v/>
      </c>
      <c r="S645" s="19" t="str">
        <f> IF(ISBLANK(B645), "", COUNTIF(Volunteer_Import!G645, "*Sunday*"))</f>
        <v/>
      </c>
      <c r="T645" s="1" t="str">
        <f> IF(ISBLANK(B645), "", COUNTIF(Volunteer_Import!H645, "*6am - 8am*"))</f>
        <v/>
      </c>
      <c r="U645" s="19" t="str">
        <f> IF(ISBLANK(B645), "", COUNTIF(Volunteer_Import!H645, "*8am - 12pm*"))</f>
        <v/>
      </c>
      <c r="V645" s="19" t="str">
        <f> IF(ISBLANK(B645), "", COUNTIF(Volunteer_Import!H645, "*12pm - 3pm*"))</f>
        <v/>
      </c>
      <c r="W645" s="19" t="str">
        <f> IF(ISBLANK(B645), "", COUNTIF(Volunteer_Import!H645, "*3pm - 6pm*"))</f>
        <v/>
      </c>
      <c r="X645" s="19" t="str">
        <f> IF(ISBLANK(B645), "", COUNTIF(Volunteer_Import!H645, "*6pm - 9pm*"))</f>
        <v/>
      </c>
      <c r="Y645" s="19" t="str">
        <f> IF(ISBLANK(B645), "", COUNTIF(Volunteer_Import!H645, "*9pm - 11pm*"))</f>
        <v/>
      </c>
    </row>
    <row r="646">
      <c r="A646" s="1" t="str">
        <f t="array" ref="A646">IF(ISBLANK(B646), "", concatenate("V", ROW()))</f>
        <v/>
      </c>
      <c r="B646" s="1" t="str">
        <f>IFERROR(__xludf.DUMMYFUNCTION(" QUERY(Volunteer_Import!A646:H646, ""Select B"")"),"")</f>
        <v/>
      </c>
      <c r="C646" s="1" t="str">
        <f>IFERROR(__xludf.DUMMYFUNCTION(" IF(ISBLANK(B646), """", QUERY(Volunteer_Import!B646:I646, ""Select C""))"),"")</f>
        <v/>
      </c>
      <c r="D646" s="1" t="str">
        <f>IFERROR(__xludf.DUMMYFUNCTION(" IF(ISBLANK(B646), """", QUERY(Volunteer_Import!B646:I646, ""Select D""))"),"")</f>
        <v/>
      </c>
      <c r="E646" s="1" t="str">
        <f>IFERROR(__xludf.DUMMYFUNCTION(" IF(ISBLANK(B646), """", QUERY(Volunteer_Import!B646:I646, ""Select E""))"),"")</f>
        <v/>
      </c>
      <c r="F646" s="9" t="str">
        <f> IF(ISBLANK(B646), "", COUNTIF(Volunteer_Import!F646, "*Central Berkeley Trader Joe’s*"))</f>
        <v/>
      </c>
      <c r="G646" s="1" t="str">
        <f> IF(ISBLANK(B646), "", COUNTIF(Volunteer_Import!F646, "*North Berkeley Safeway*"))</f>
        <v/>
      </c>
      <c r="H646" s="1" t="str">
        <f> IF(ISBLANK(B646), "", COUNTIF(Volunteer_Import!F646, "*North Berkeley Trader Joe’s*"))</f>
        <v/>
      </c>
      <c r="I646" s="9" t="str">
        <f> IF(ISBLANK(B646), "", COUNTIF(Volunteer_Import!F646, "*South Berkeley Berkeley Bowl*"))</f>
        <v/>
      </c>
      <c r="J646" s="1" t="str">
        <f> IF(ISBLANK(B646), "", COUNTIF(Volunteer_Import!F646, "*South Berkeley/Oakland Safeway*"))</f>
        <v/>
      </c>
      <c r="K646" s="1" t="str">
        <f> IF(ISBLANK(B646), "", COUNTIF(Volunteer_Import!F646, "*Southwest Berkeley Berkeley Bowl*"))</f>
        <v/>
      </c>
      <c r="L646" s="1" t="str">
        <f> IF(ISBLANK(B646), "", COUNTIF(Volunteer_Import!F646, "*Other (open to local stores unlisted above)*"))</f>
        <v/>
      </c>
      <c r="M646" s="19" t="str">
        <f> IF(ISBLANK(B646), "", COUNTIF(Volunteer_Import!G646, "*Monday*"))</f>
        <v/>
      </c>
      <c r="N646" s="19" t="str">
        <f> IF(ISBLANK(B646), "", COUNTIF(Volunteer_Import!G646, "*Tuesday*"))</f>
        <v/>
      </c>
      <c r="O646" s="19" t="str">
        <f> IF(ISBLANK(B646), "", COUNTIF(Volunteer_Import!G646, "*Wednesday*"))</f>
        <v/>
      </c>
      <c r="P646" s="19" t="str">
        <f> IF(ISBLANK(B646), "", COUNTIF(Volunteer_Import!G646, "*Thursday*"))</f>
        <v/>
      </c>
      <c r="Q646" s="19" t="str">
        <f> IF(ISBLANK(B646), "", COUNTIF(Volunteer_Import!G646, "*Friday*"))</f>
        <v/>
      </c>
      <c r="R646" s="19" t="str">
        <f> IF(ISBLANK(B646), "", COUNTIF(Volunteer_Import!G646, "*Saturday*"))</f>
        <v/>
      </c>
      <c r="S646" s="19" t="str">
        <f> IF(ISBLANK(B646), "", COUNTIF(Volunteer_Import!G646, "*Sunday*"))</f>
        <v/>
      </c>
      <c r="T646" s="1" t="str">
        <f> IF(ISBLANK(B646), "", COUNTIF(Volunteer_Import!H646, "*6am - 8am*"))</f>
        <v/>
      </c>
      <c r="U646" s="19" t="str">
        <f> IF(ISBLANK(B646), "", COUNTIF(Volunteer_Import!H646, "*8am - 12pm*"))</f>
        <v/>
      </c>
      <c r="V646" s="19" t="str">
        <f> IF(ISBLANK(B646), "", COUNTIF(Volunteer_Import!H646, "*12pm - 3pm*"))</f>
        <v/>
      </c>
      <c r="W646" s="19" t="str">
        <f> IF(ISBLANK(B646), "", COUNTIF(Volunteer_Import!H646, "*3pm - 6pm*"))</f>
        <v/>
      </c>
      <c r="X646" s="19" t="str">
        <f> IF(ISBLANK(B646), "", COUNTIF(Volunteer_Import!H646, "*6pm - 9pm*"))</f>
        <v/>
      </c>
      <c r="Y646" s="19" t="str">
        <f> IF(ISBLANK(B646), "", COUNTIF(Volunteer_Import!H646, "*9pm - 11pm*"))</f>
        <v/>
      </c>
    </row>
    <row r="647">
      <c r="A647" s="1" t="str">
        <f t="array" ref="A647">IF(ISBLANK(B647), "", concatenate("V", ROW()))</f>
        <v/>
      </c>
      <c r="B647" s="1" t="str">
        <f>IFERROR(__xludf.DUMMYFUNCTION(" QUERY(Volunteer_Import!A647:H647, ""Select B"")"),"")</f>
        <v/>
      </c>
      <c r="C647" s="1" t="str">
        <f>IFERROR(__xludf.DUMMYFUNCTION(" IF(ISBLANK(B647), """", QUERY(Volunteer_Import!B647:I647, ""Select C""))"),"")</f>
        <v/>
      </c>
      <c r="D647" s="1" t="str">
        <f>IFERROR(__xludf.DUMMYFUNCTION(" IF(ISBLANK(B647), """", QUERY(Volunteer_Import!B647:I647, ""Select D""))"),"")</f>
        <v/>
      </c>
      <c r="E647" s="1" t="str">
        <f>IFERROR(__xludf.DUMMYFUNCTION(" IF(ISBLANK(B647), """", QUERY(Volunteer_Import!B647:I647, ""Select E""))"),"")</f>
        <v/>
      </c>
      <c r="F647" s="9" t="str">
        <f> IF(ISBLANK(B647), "", COUNTIF(Volunteer_Import!F647, "*Central Berkeley Trader Joe’s*"))</f>
        <v/>
      </c>
      <c r="G647" s="1" t="str">
        <f> IF(ISBLANK(B647), "", COUNTIF(Volunteer_Import!F647, "*North Berkeley Safeway*"))</f>
        <v/>
      </c>
      <c r="H647" s="1" t="str">
        <f> IF(ISBLANK(B647), "", COUNTIF(Volunteer_Import!F647, "*North Berkeley Trader Joe’s*"))</f>
        <v/>
      </c>
      <c r="I647" s="9" t="str">
        <f> IF(ISBLANK(B647), "", COUNTIF(Volunteer_Import!F647, "*South Berkeley Berkeley Bowl*"))</f>
        <v/>
      </c>
      <c r="J647" s="1" t="str">
        <f> IF(ISBLANK(B647), "", COUNTIF(Volunteer_Import!F647, "*South Berkeley/Oakland Safeway*"))</f>
        <v/>
      </c>
      <c r="K647" s="1" t="str">
        <f> IF(ISBLANK(B647), "", COUNTIF(Volunteer_Import!F647, "*Southwest Berkeley Berkeley Bowl*"))</f>
        <v/>
      </c>
      <c r="L647" s="1" t="str">
        <f> IF(ISBLANK(B647), "", COUNTIF(Volunteer_Import!F647, "*Other (open to local stores unlisted above)*"))</f>
        <v/>
      </c>
      <c r="M647" s="19" t="str">
        <f> IF(ISBLANK(B647), "", COUNTIF(Volunteer_Import!G647, "*Monday*"))</f>
        <v/>
      </c>
      <c r="N647" s="19" t="str">
        <f> IF(ISBLANK(B647), "", COUNTIF(Volunteer_Import!G647, "*Tuesday*"))</f>
        <v/>
      </c>
      <c r="O647" s="19" t="str">
        <f> IF(ISBLANK(B647), "", COUNTIF(Volunteer_Import!G647, "*Wednesday*"))</f>
        <v/>
      </c>
      <c r="P647" s="19" t="str">
        <f> IF(ISBLANK(B647), "", COUNTIF(Volunteer_Import!G647, "*Thursday*"))</f>
        <v/>
      </c>
      <c r="Q647" s="19" t="str">
        <f> IF(ISBLANK(B647), "", COUNTIF(Volunteer_Import!G647, "*Friday*"))</f>
        <v/>
      </c>
      <c r="R647" s="19" t="str">
        <f> IF(ISBLANK(B647), "", COUNTIF(Volunteer_Import!G647, "*Saturday*"))</f>
        <v/>
      </c>
      <c r="S647" s="19" t="str">
        <f> IF(ISBLANK(B647), "", COUNTIF(Volunteer_Import!G647, "*Sunday*"))</f>
        <v/>
      </c>
      <c r="T647" s="1" t="str">
        <f> IF(ISBLANK(B647), "", COUNTIF(Volunteer_Import!H647, "*6am - 8am*"))</f>
        <v/>
      </c>
      <c r="U647" s="19" t="str">
        <f> IF(ISBLANK(B647), "", COUNTIF(Volunteer_Import!H647, "*8am - 12pm*"))</f>
        <v/>
      </c>
      <c r="V647" s="19" t="str">
        <f> IF(ISBLANK(B647), "", COUNTIF(Volunteer_Import!H647, "*12pm - 3pm*"))</f>
        <v/>
      </c>
      <c r="W647" s="19" t="str">
        <f> IF(ISBLANK(B647), "", COUNTIF(Volunteer_Import!H647, "*3pm - 6pm*"))</f>
        <v/>
      </c>
      <c r="X647" s="19" t="str">
        <f> IF(ISBLANK(B647), "", COUNTIF(Volunteer_Import!H647, "*6pm - 9pm*"))</f>
        <v/>
      </c>
      <c r="Y647" s="19" t="str">
        <f> IF(ISBLANK(B647), "", COUNTIF(Volunteer_Import!H647, "*9pm - 11pm*"))</f>
        <v/>
      </c>
    </row>
    <row r="648">
      <c r="A648" s="1" t="str">
        <f t="array" ref="A648">IF(ISBLANK(B648), "", concatenate("V", ROW()))</f>
        <v/>
      </c>
      <c r="B648" s="1" t="str">
        <f>IFERROR(__xludf.DUMMYFUNCTION(" QUERY(Volunteer_Import!A648:H648, ""Select B"")"),"")</f>
        <v/>
      </c>
      <c r="C648" s="1" t="str">
        <f>IFERROR(__xludf.DUMMYFUNCTION(" IF(ISBLANK(B648), """", QUERY(Volunteer_Import!B648:I648, ""Select C""))"),"")</f>
        <v/>
      </c>
      <c r="D648" s="1" t="str">
        <f>IFERROR(__xludf.DUMMYFUNCTION(" IF(ISBLANK(B648), """", QUERY(Volunteer_Import!B648:I648, ""Select D""))"),"")</f>
        <v/>
      </c>
      <c r="E648" s="1" t="str">
        <f>IFERROR(__xludf.DUMMYFUNCTION(" IF(ISBLANK(B648), """", QUERY(Volunteer_Import!B648:I648, ""Select E""))"),"")</f>
        <v/>
      </c>
      <c r="F648" s="9" t="str">
        <f> IF(ISBLANK(B648), "", COUNTIF(Volunteer_Import!F648, "*Central Berkeley Trader Joe’s*"))</f>
        <v/>
      </c>
      <c r="G648" s="1" t="str">
        <f> IF(ISBLANK(B648), "", COUNTIF(Volunteer_Import!F648, "*North Berkeley Safeway*"))</f>
        <v/>
      </c>
      <c r="H648" s="1" t="str">
        <f> IF(ISBLANK(B648), "", COUNTIF(Volunteer_Import!F648, "*North Berkeley Trader Joe’s*"))</f>
        <v/>
      </c>
      <c r="I648" s="9" t="str">
        <f> IF(ISBLANK(B648), "", COUNTIF(Volunteer_Import!F648, "*South Berkeley Berkeley Bowl*"))</f>
        <v/>
      </c>
      <c r="J648" s="1" t="str">
        <f> IF(ISBLANK(B648), "", COUNTIF(Volunteer_Import!F648, "*South Berkeley/Oakland Safeway*"))</f>
        <v/>
      </c>
      <c r="K648" s="1" t="str">
        <f> IF(ISBLANK(B648), "", COUNTIF(Volunteer_Import!F648, "*Southwest Berkeley Berkeley Bowl*"))</f>
        <v/>
      </c>
      <c r="L648" s="1" t="str">
        <f> IF(ISBLANK(B648), "", COUNTIF(Volunteer_Import!F648, "*Other (open to local stores unlisted above)*"))</f>
        <v/>
      </c>
      <c r="M648" s="19" t="str">
        <f> IF(ISBLANK(B648), "", COUNTIF(Volunteer_Import!G648, "*Monday*"))</f>
        <v/>
      </c>
      <c r="N648" s="19" t="str">
        <f> IF(ISBLANK(B648), "", COUNTIF(Volunteer_Import!G648, "*Tuesday*"))</f>
        <v/>
      </c>
      <c r="O648" s="19" t="str">
        <f> IF(ISBLANK(B648), "", COUNTIF(Volunteer_Import!G648, "*Wednesday*"))</f>
        <v/>
      </c>
      <c r="P648" s="19" t="str">
        <f> IF(ISBLANK(B648), "", COUNTIF(Volunteer_Import!G648, "*Thursday*"))</f>
        <v/>
      </c>
      <c r="Q648" s="19" t="str">
        <f> IF(ISBLANK(B648), "", COUNTIF(Volunteer_Import!G648, "*Friday*"))</f>
        <v/>
      </c>
      <c r="R648" s="19" t="str">
        <f> IF(ISBLANK(B648), "", COUNTIF(Volunteer_Import!G648, "*Saturday*"))</f>
        <v/>
      </c>
      <c r="S648" s="19" t="str">
        <f> IF(ISBLANK(B648), "", COUNTIF(Volunteer_Import!G648, "*Sunday*"))</f>
        <v/>
      </c>
      <c r="T648" s="1" t="str">
        <f> IF(ISBLANK(B648), "", COUNTIF(Volunteer_Import!H648, "*6am - 8am*"))</f>
        <v/>
      </c>
      <c r="U648" s="19" t="str">
        <f> IF(ISBLANK(B648), "", COUNTIF(Volunteer_Import!H648, "*8am - 12pm*"))</f>
        <v/>
      </c>
      <c r="V648" s="19" t="str">
        <f> IF(ISBLANK(B648), "", COUNTIF(Volunteer_Import!H648, "*12pm - 3pm*"))</f>
        <v/>
      </c>
      <c r="W648" s="19" t="str">
        <f> IF(ISBLANK(B648), "", COUNTIF(Volunteer_Import!H648, "*3pm - 6pm*"))</f>
        <v/>
      </c>
      <c r="X648" s="19" t="str">
        <f> IF(ISBLANK(B648), "", COUNTIF(Volunteer_Import!H648, "*6pm - 9pm*"))</f>
        <v/>
      </c>
      <c r="Y648" s="19" t="str">
        <f> IF(ISBLANK(B648), "", COUNTIF(Volunteer_Import!H648, "*9pm - 11pm*"))</f>
        <v/>
      </c>
    </row>
    <row r="649">
      <c r="A649" s="1" t="str">
        <f t="array" ref="A649">IF(ISBLANK(B649), "", concatenate("V", ROW()))</f>
        <v/>
      </c>
      <c r="B649" s="1" t="str">
        <f>IFERROR(__xludf.DUMMYFUNCTION(" QUERY(Volunteer_Import!A649:H649, ""Select B"")"),"")</f>
        <v/>
      </c>
      <c r="C649" s="1" t="str">
        <f>IFERROR(__xludf.DUMMYFUNCTION(" IF(ISBLANK(B649), """", QUERY(Volunteer_Import!B649:I649, ""Select C""))"),"")</f>
        <v/>
      </c>
      <c r="D649" s="1" t="str">
        <f>IFERROR(__xludf.DUMMYFUNCTION(" IF(ISBLANK(B649), """", QUERY(Volunteer_Import!B649:I649, ""Select D""))"),"")</f>
        <v/>
      </c>
      <c r="E649" s="1" t="str">
        <f>IFERROR(__xludf.DUMMYFUNCTION(" IF(ISBLANK(B649), """", QUERY(Volunteer_Import!B649:I649, ""Select E""))"),"")</f>
        <v/>
      </c>
      <c r="F649" s="9" t="str">
        <f> IF(ISBLANK(B649), "", COUNTIF(Volunteer_Import!F649, "*Central Berkeley Trader Joe’s*"))</f>
        <v/>
      </c>
      <c r="G649" s="1" t="str">
        <f> IF(ISBLANK(B649), "", COUNTIF(Volunteer_Import!F649, "*North Berkeley Safeway*"))</f>
        <v/>
      </c>
      <c r="H649" s="1" t="str">
        <f> IF(ISBLANK(B649), "", COUNTIF(Volunteer_Import!F649, "*North Berkeley Trader Joe’s*"))</f>
        <v/>
      </c>
      <c r="I649" s="9" t="str">
        <f> IF(ISBLANK(B649), "", COUNTIF(Volunteer_Import!F649, "*South Berkeley Berkeley Bowl*"))</f>
        <v/>
      </c>
      <c r="J649" s="1" t="str">
        <f> IF(ISBLANK(B649), "", COUNTIF(Volunteer_Import!F649, "*South Berkeley/Oakland Safeway*"))</f>
        <v/>
      </c>
      <c r="K649" s="1" t="str">
        <f> IF(ISBLANK(B649), "", COUNTIF(Volunteer_Import!F649, "*Southwest Berkeley Berkeley Bowl*"))</f>
        <v/>
      </c>
      <c r="L649" s="1" t="str">
        <f> IF(ISBLANK(B649), "", COUNTIF(Volunteer_Import!F649, "*Other (open to local stores unlisted above)*"))</f>
        <v/>
      </c>
      <c r="M649" s="19" t="str">
        <f> IF(ISBLANK(B649), "", COUNTIF(Volunteer_Import!G649, "*Monday*"))</f>
        <v/>
      </c>
      <c r="N649" s="19" t="str">
        <f> IF(ISBLANK(B649), "", COUNTIF(Volunteer_Import!G649, "*Tuesday*"))</f>
        <v/>
      </c>
      <c r="O649" s="19" t="str">
        <f> IF(ISBLANK(B649), "", COUNTIF(Volunteer_Import!G649, "*Wednesday*"))</f>
        <v/>
      </c>
      <c r="P649" s="19" t="str">
        <f> IF(ISBLANK(B649), "", COUNTIF(Volunteer_Import!G649, "*Thursday*"))</f>
        <v/>
      </c>
      <c r="Q649" s="19" t="str">
        <f> IF(ISBLANK(B649), "", COUNTIF(Volunteer_Import!G649, "*Friday*"))</f>
        <v/>
      </c>
      <c r="R649" s="19" t="str">
        <f> IF(ISBLANK(B649), "", COUNTIF(Volunteer_Import!G649, "*Saturday*"))</f>
        <v/>
      </c>
      <c r="S649" s="19" t="str">
        <f> IF(ISBLANK(B649), "", COUNTIF(Volunteer_Import!G649, "*Sunday*"))</f>
        <v/>
      </c>
      <c r="T649" s="1" t="str">
        <f> IF(ISBLANK(B649), "", COUNTIF(Volunteer_Import!H649, "*6am - 8am*"))</f>
        <v/>
      </c>
      <c r="U649" s="19" t="str">
        <f> IF(ISBLANK(B649), "", COUNTIF(Volunteer_Import!H649, "*8am - 12pm*"))</f>
        <v/>
      </c>
      <c r="V649" s="19" t="str">
        <f> IF(ISBLANK(B649), "", COUNTIF(Volunteer_Import!H649, "*12pm - 3pm*"))</f>
        <v/>
      </c>
      <c r="W649" s="19" t="str">
        <f> IF(ISBLANK(B649), "", COUNTIF(Volunteer_Import!H649, "*3pm - 6pm*"))</f>
        <v/>
      </c>
      <c r="X649" s="19" t="str">
        <f> IF(ISBLANK(B649), "", COUNTIF(Volunteer_Import!H649, "*6pm - 9pm*"))</f>
        <v/>
      </c>
      <c r="Y649" s="19" t="str">
        <f> IF(ISBLANK(B649), "", COUNTIF(Volunteer_Import!H649, "*9pm - 11pm*"))</f>
        <v/>
      </c>
    </row>
    <row r="650">
      <c r="A650" s="1" t="str">
        <f t="array" ref="A650">IF(ISBLANK(B650), "", concatenate("V", ROW()))</f>
        <v/>
      </c>
      <c r="B650" s="1" t="str">
        <f>IFERROR(__xludf.DUMMYFUNCTION(" QUERY(Volunteer_Import!A650:H650, ""Select B"")"),"")</f>
        <v/>
      </c>
      <c r="C650" s="1" t="str">
        <f>IFERROR(__xludf.DUMMYFUNCTION(" IF(ISBLANK(B650), """", QUERY(Volunteer_Import!B650:I650, ""Select C""))"),"")</f>
        <v/>
      </c>
      <c r="D650" s="1" t="str">
        <f>IFERROR(__xludf.DUMMYFUNCTION(" IF(ISBLANK(B650), """", QUERY(Volunteer_Import!B650:I650, ""Select D""))"),"")</f>
        <v/>
      </c>
      <c r="E650" s="1" t="str">
        <f>IFERROR(__xludf.DUMMYFUNCTION(" IF(ISBLANK(B650), """", QUERY(Volunteer_Import!B650:I650, ""Select E""))"),"")</f>
        <v/>
      </c>
      <c r="F650" s="9" t="str">
        <f> IF(ISBLANK(B650), "", COUNTIF(Volunteer_Import!F650, "*Central Berkeley Trader Joe’s*"))</f>
        <v/>
      </c>
      <c r="G650" s="1" t="str">
        <f> IF(ISBLANK(B650), "", COUNTIF(Volunteer_Import!F650, "*North Berkeley Safeway*"))</f>
        <v/>
      </c>
      <c r="H650" s="1" t="str">
        <f> IF(ISBLANK(B650), "", COUNTIF(Volunteer_Import!F650, "*North Berkeley Trader Joe’s*"))</f>
        <v/>
      </c>
      <c r="I650" s="9" t="str">
        <f> IF(ISBLANK(B650), "", COUNTIF(Volunteer_Import!F650, "*South Berkeley Berkeley Bowl*"))</f>
        <v/>
      </c>
      <c r="J650" s="1" t="str">
        <f> IF(ISBLANK(B650), "", COUNTIF(Volunteer_Import!F650, "*South Berkeley/Oakland Safeway*"))</f>
        <v/>
      </c>
      <c r="K650" s="1" t="str">
        <f> IF(ISBLANK(B650), "", COUNTIF(Volunteer_Import!F650, "*Southwest Berkeley Berkeley Bowl*"))</f>
        <v/>
      </c>
      <c r="L650" s="1" t="str">
        <f> IF(ISBLANK(B650), "", COUNTIF(Volunteer_Import!F650, "*Other (open to local stores unlisted above)*"))</f>
        <v/>
      </c>
      <c r="M650" s="19" t="str">
        <f> IF(ISBLANK(B650), "", COUNTIF(Volunteer_Import!G650, "*Monday*"))</f>
        <v/>
      </c>
      <c r="N650" s="19" t="str">
        <f> IF(ISBLANK(B650), "", COUNTIF(Volunteer_Import!G650, "*Tuesday*"))</f>
        <v/>
      </c>
      <c r="O650" s="19" t="str">
        <f> IF(ISBLANK(B650), "", COUNTIF(Volunteer_Import!G650, "*Wednesday*"))</f>
        <v/>
      </c>
      <c r="P650" s="19" t="str">
        <f> IF(ISBLANK(B650), "", COUNTIF(Volunteer_Import!G650, "*Thursday*"))</f>
        <v/>
      </c>
      <c r="Q650" s="19" t="str">
        <f> IF(ISBLANK(B650), "", COUNTIF(Volunteer_Import!G650, "*Friday*"))</f>
        <v/>
      </c>
      <c r="R650" s="19" t="str">
        <f> IF(ISBLANK(B650), "", COUNTIF(Volunteer_Import!G650, "*Saturday*"))</f>
        <v/>
      </c>
      <c r="S650" s="19" t="str">
        <f> IF(ISBLANK(B650), "", COUNTIF(Volunteer_Import!G650, "*Sunday*"))</f>
        <v/>
      </c>
      <c r="T650" s="1" t="str">
        <f> IF(ISBLANK(B650), "", COUNTIF(Volunteer_Import!H650, "*6am - 8am*"))</f>
        <v/>
      </c>
      <c r="U650" s="19" t="str">
        <f> IF(ISBLANK(B650), "", COUNTIF(Volunteer_Import!H650, "*8am - 12pm*"))</f>
        <v/>
      </c>
      <c r="V650" s="19" t="str">
        <f> IF(ISBLANK(B650), "", COUNTIF(Volunteer_Import!H650, "*12pm - 3pm*"))</f>
        <v/>
      </c>
      <c r="W650" s="19" t="str">
        <f> IF(ISBLANK(B650), "", COUNTIF(Volunteer_Import!H650, "*3pm - 6pm*"))</f>
        <v/>
      </c>
      <c r="X650" s="19" t="str">
        <f> IF(ISBLANK(B650), "", COUNTIF(Volunteer_Import!H650, "*6pm - 9pm*"))</f>
        <v/>
      </c>
      <c r="Y650" s="19" t="str">
        <f> IF(ISBLANK(B650), "", COUNTIF(Volunteer_Import!H650, "*9pm - 11pm*"))</f>
        <v/>
      </c>
    </row>
    <row r="651">
      <c r="A651" s="1" t="str">
        <f t="array" ref="A651">IF(ISBLANK(B651), "", concatenate("V", ROW()))</f>
        <v/>
      </c>
      <c r="B651" s="1" t="str">
        <f>IFERROR(__xludf.DUMMYFUNCTION(" QUERY(Volunteer_Import!A651:H651, ""Select B"")"),"")</f>
        <v/>
      </c>
      <c r="C651" s="1" t="str">
        <f>IFERROR(__xludf.DUMMYFUNCTION(" IF(ISBLANK(B651), """", QUERY(Volunteer_Import!B651:I651, ""Select C""))"),"")</f>
        <v/>
      </c>
      <c r="D651" s="1" t="str">
        <f>IFERROR(__xludf.DUMMYFUNCTION(" IF(ISBLANK(B651), """", QUERY(Volunteer_Import!B651:I651, ""Select D""))"),"")</f>
        <v/>
      </c>
      <c r="E651" s="1" t="str">
        <f>IFERROR(__xludf.DUMMYFUNCTION(" IF(ISBLANK(B651), """", QUERY(Volunteer_Import!B651:I651, ""Select E""))"),"")</f>
        <v/>
      </c>
      <c r="F651" s="9" t="str">
        <f> IF(ISBLANK(B651), "", COUNTIF(Volunteer_Import!F651, "*Central Berkeley Trader Joe’s*"))</f>
        <v/>
      </c>
      <c r="G651" s="1" t="str">
        <f> IF(ISBLANK(B651), "", COUNTIF(Volunteer_Import!F651, "*North Berkeley Safeway*"))</f>
        <v/>
      </c>
      <c r="H651" s="1" t="str">
        <f> IF(ISBLANK(B651), "", COUNTIF(Volunteer_Import!F651, "*North Berkeley Trader Joe’s*"))</f>
        <v/>
      </c>
      <c r="I651" s="9" t="str">
        <f> IF(ISBLANK(B651), "", COUNTIF(Volunteer_Import!F651, "*South Berkeley Berkeley Bowl*"))</f>
        <v/>
      </c>
      <c r="J651" s="1" t="str">
        <f> IF(ISBLANK(B651), "", COUNTIF(Volunteer_Import!F651, "*South Berkeley/Oakland Safeway*"))</f>
        <v/>
      </c>
      <c r="K651" s="1" t="str">
        <f> IF(ISBLANK(B651), "", COUNTIF(Volunteer_Import!F651, "*Southwest Berkeley Berkeley Bowl*"))</f>
        <v/>
      </c>
      <c r="L651" s="1" t="str">
        <f> IF(ISBLANK(B651), "", COUNTIF(Volunteer_Import!F651, "*Other (open to local stores unlisted above)*"))</f>
        <v/>
      </c>
      <c r="M651" s="19" t="str">
        <f> IF(ISBLANK(B651), "", COUNTIF(Volunteer_Import!G651, "*Monday*"))</f>
        <v/>
      </c>
      <c r="N651" s="19" t="str">
        <f> IF(ISBLANK(B651), "", COUNTIF(Volunteer_Import!G651, "*Tuesday*"))</f>
        <v/>
      </c>
      <c r="O651" s="19" t="str">
        <f> IF(ISBLANK(B651), "", COUNTIF(Volunteer_Import!G651, "*Wednesday*"))</f>
        <v/>
      </c>
      <c r="P651" s="19" t="str">
        <f> IF(ISBLANK(B651), "", COUNTIF(Volunteer_Import!G651, "*Thursday*"))</f>
        <v/>
      </c>
      <c r="Q651" s="19" t="str">
        <f> IF(ISBLANK(B651), "", COUNTIF(Volunteer_Import!G651, "*Friday*"))</f>
        <v/>
      </c>
      <c r="R651" s="19" t="str">
        <f> IF(ISBLANK(B651), "", COUNTIF(Volunteer_Import!G651, "*Saturday*"))</f>
        <v/>
      </c>
      <c r="S651" s="19" t="str">
        <f> IF(ISBLANK(B651), "", COUNTIF(Volunteer_Import!G651, "*Sunday*"))</f>
        <v/>
      </c>
      <c r="T651" s="1" t="str">
        <f> IF(ISBLANK(B651), "", COUNTIF(Volunteer_Import!H651, "*6am - 8am*"))</f>
        <v/>
      </c>
      <c r="U651" s="19" t="str">
        <f> IF(ISBLANK(B651), "", COUNTIF(Volunteer_Import!H651, "*8am - 12pm*"))</f>
        <v/>
      </c>
      <c r="V651" s="19" t="str">
        <f> IF(ISBLANK(B651), "", COUNTIF(Volunteer_Import!H651, "*12pm - 3pm*"))</f>
        <v/>
      </c>
      <c r="W651" s="19" t="str">
        <f> IF(ISBLANK(B651), "", COUNTIF(Volunteer_Import!H651, "*3pm - 6pm*"))</f>
        <v/>
      </c>
      <c r="X651" s="19" t="str">
        <f> IF(ISBLANK(B651), "", COUNTIF(Volunteer_Import!H651, "*6pm - 9pm*"))</f>
        <v/>
      </c>
      <c r="Y651" s="19" t="str">
        <f> IF(ISBLANK(B651), "", COUNTIF(Volunteer_Import!H651, "*9pm - 11pm*"))</f>
        <v/>
      </c>
    </row>
    <row r="652">
      <c r="A652" s="1" t="str">
        <f t="array" ref="A652">IF(ISBLANK(B652), "", concatenate("V", ROW()))</f>
        <v/>
      </c>
      <c r="B652" s="1" t="str">
        <f>IFERROR(__xludf.DUMMYFUNCTION(" QUERY(Volunteer_Import!A652:H652, ""Select B"")"),"")</f>
        <v/>
      </c>
      <c r="C652" s="1" t="str">
        <f>IFERROR(__xludf.DUMMYFUNCTION(" IF(ISBLANK(B652), """", QUERY(Volunteer_Import!B652:I652, ""Select C""))"),"")</f>
        <v/>
      </c>
      <c r="D652" s="1" t="str">
        <f>IFERROR(__xludf.DUMMYFUNCTION(" IF(ISBLANK(B652), """", QUERY(Volunteer_Import!B652:I652, ""Select D""))"),"")</f>
        <v/>
      </c>
      <c r="E652" s="1" t="str">
        <f>IFERROR(__xludf.DUMMYFUNCTION(" IF(ISBLANK(B652), """", QUERY(Volunteer_Import!B652:I652, ""Select E""))"),"")</f>
        <v/>
      </c>
      <c r="F652" s="9" t="str">
        <f> IF(ISBLANK(B652), "", COUNTIF(Volunteer_Import!F652, "*Central Berkeley Trader Joe’s*"))</f>
        <v/>
      </c>
      <c r="G652" s="1" t="str">
        <f> IF(ISBLANK(B652), "", COUNTIF(Volunteer_Import!F652, "*North Berkeley Safeway*"))</f>
        <v/>
      </c>
      <c r="H652" s="1" t="str">
        <f> IF(ISBLANK(B652), "", COUNTIF(Volunteer_Import!F652, "*North Berkeley Trader Joe’s*"))</f>
        <v/>
      </c>
      <c r="I652" s="9" t="str">
        <f> IF(ISBLANK(B652), "", COUNTIF(Volunteer_Import!F652, "*South Berkeley Berkeley Bowl*"))</f>
        <v/>
      </c>
      <c r="J652" s="1" t="str">
        <f> IF(ISBLANK(B652), "", COUNTIF(Volunteer_Import!F652, "*South Berkeley/Oakland Safeway*"))</f>
        <v/>
      </c>
      <c r="K652" s="1" t="str">
        <f> IF(ISBLANK(B652), "", COUNTIF(Volunteer_Import!F652, "*Southwest Berkeley Berkeley Bowl*"))</f>
        <v/>
      </c>
      <c r="L652" s="1" t="str">
        <f> IF(ISBLANK(B652), "", COUNTIF(Volunteer_Import!F652, "*Other (open to local stores unlisted above)*"))</f>
        <v/>
      </c>
      <c r="M652" s="19" t="str">
        <f> IF(ISBLANK(B652), "", COUNTIF(Volunteer_Import!G652, "*Monday*"))</f>
        <v/>
      </c>
      <c r="N652" s="19" t="str">
        <f> IF(ISBLANK(B652), "", COUNTIF(Volunteer_Import!G652, "*Tuesday*"))</f>
        <v/>
      </c>
      <c r="O652" s="19" t="str">
        <f> IF(ISBLANK(B652), "", COUNTIF(Volunteer_Import!G652, "*Wednesday*"))</f>
        <v/>
      </c>
      <c r="P652" s="19" t="str">
        <f> IF(ISBLANK(B652), "", COUNTIF(Volunteer_Import!G652, "*Thursday*"))</f>
        <v/>
      </c>
      <c r="Q652" s="19" t="str">
        <f> IF(ISBLANK(B652), "", COUNTIF(Volunteer_Import!G652, "*Friday*"))</f>
        <v/>
      </c>
      <c r="R652" s="19" t="str">
        <f> IF(ISBLANK(B652), "", COUNTIF(Volunteer_Import!G652, "*Saturday*"))</f>
        <v/>
      </c>
      <c r="S652" s="19" t="str">
        <f> IF(ISBLANK(B652), "", COUNTIF(Volunteer_Import!G652, "*Sunday*"))</f>
        <v/>
      </c>
      <c r="T652" s="1" t="str">
        <f> IF(ISBLANK(B652), "", COUNTIF(Volunteer_Import!H652, "*6am - 8am*"))</f>
        <v/>
      </c>
      <c r="U652" s="19" t="str">
        <f> IF(ISBLANK(B652), "", COUNTIF(Volunteer_Import!H652, "*8am - 12pm*"))</f>
        <v/>
      </c>
      <c r="V652" s="19" t="str">
        <f> IF(ISBLANK(B652), "", COUNTIF(Volunteer_Import!H652, "*12pm - 3pm*"))</f>
        <v/>
      </c>
      <c r="W652" s="19" t="str">
        <f> IF(ISBLANK(B652), "", COUNTIF(Volunteer_Import!H652, "*3pm - 6pm*"))</f>
        <v/>
      </c>
      <c r="X652" s="19" t="str">
        <f> IF(ISBLANK(B652), "", COUNTIF(Volunteer_Import!H652, "*6pm - 9pm*"))</f>
        <v/>
      </c>
      <c r="Y652" s="19" t="str">
        <f> IF(ISBLANK(B652), "", COUNTIF(Volunteer_Import!H652, "*9pm - 11pm*"))</f>
        <v/>
      </c>
    </row>
    <row r="653">
      <c r="A653" s="1" t="str">
        <f t="array" ref="A653">IF(ISBLANK(B653), "", concatenate("V", ROW()))</f>
        <v/>
      </c>
      <c r="B653" s="1" t="str">
        <f>IFERROR(__xludf.DUMMYFUNCTION(" QUERY(Volunteer_Import!A653:H653, ""Select B"")"),"")</f>
        <v/>
      </c>
      <c r="C653" s="1" t="str">
        <f>IFERROR(__xludf.DUMMYFUNCTION(" IF(ISBLANK(B653), """", QUERY(Volunteer_Import!B653:I653, ""Select C""))"),"")</f>
        <v/>
      </c>
      <c r="D653" s="1" t="str">
        <f>IFERROR(__xludf.DUMMYFUNCTION(" IF(ISBLANK(B653), """", QUERY(Volunteer_Import!B653:I653, ""Select D""))"),"")</f>
        <v/>
      </c>
      <c r="E653" s="1" t="str">
        <f>IFERROR(__xludf.DUMMYFUNCTION(" IF(ISBLANK(B653), """", QUERY(Volunteer_Import!B653:I653, ""Select E""))"),"")</f>
        <v/>
      </c>
      <c r="F653" s="9" t="str">
        <f> IF(ISBLANK(B653), "", COUNTIF(Volunteer_Import!F653, "*Central Berkeley Trader Joe’s*"))</f>
        <v/>
      </c>
      <c r="G653" s="1" t="str">
        <f> IF(ISBLANK(B653), "", COUNTIF(Volunteer_Import!F653, "*North Berkeley Safeway*"))</f>
        <v/>
      </c>
      <c r="H653" s="1" t="str">
        <f> IF(ISBLANK(B653), "", COUNTIF(Volunteer_Import!F653, "*North Berkeley Trader Joe’s*"))</f>
        <v/>
      </c>
      <c r="I653" s="9" t="str">
        <f> IF(ISBLANK(B653), "", COUNTIF(Volunteer_Import!F653, "*South Berkeley Berkeley Bowl*"))</f>
        <v/>
      </c>
      <c r="J653" s="1" t="str">
        <f> IF(ISBLANK(B653), "", COUNTIF(Volunteer_Import!F653, "*South Berkeley/Oakland Safeway*"))</f>
        <v/>
      </c>
      <c r="K653" s="1" t="str">
        <f> IF(ISBLANK(B653), "", COUNTIF(Volunteer_Import!F653, "*Southwest Berkeley Berkeley Bowl*"))</f>
        <v/>
      </c>
      <c r="L653" s="1" t="str">
        <f> IF(ISBLANK(B653), "", COUNTIF(Volunteer_Import!F653, "*Other (open to local stores unlisted above)*"))</f>
        <v/>
      </c>
      <c r="M653" s="19" t="str">
        <f> IF(ISBLANK(B653), "", COUNTIF(Volunteer_Import!G653, "*Monday*"))</f>
        <v/>
      </c>
      <c r="N653" s="19" t="str">
        <f> IF(ISBLANK(B653), "", COUNTIF(Volunteer_Import!G653, "*Tuesday*"))</f>
        <v/>
      </c>
      <c r="O653" s="19" t="str">
        <f> IF(ISBLANK(B653), "", COUNTIF(Volunteer_Import!G653, "*Wednesday*"))</f>
        <v/>
      </c>
      <c r="P653" s="19" t="str">
        <f> IF(ISBLANK(B653), "", COUNTIF(Volunteer_Import!G653, "*Thursday*"))</f>
        <v/>
      </c>
      <c r="Q653" s="19" t="str">
        <f> IF(ISBLANK(B653), "", COUNTIF(Volunteer_Import!G653, "*Friday*"))</f>
        <v/>
      </c>
      <c r="R653" s="19" t="str">
        <f> IF(ISBLANK(B653), "", COUNTIF(Volunteer_Import!G653, "*Saturday*"))</f>
        <v/>
      </c>
      <c r="S653" s="19" t="str">
        <f> IF(ISBLANK(B653), "", COUNTIF(Volunteer_Import!G653, "*Sunday*"))</f>
        <v/>
      </c>
      <c r="T653" s="1" t="str">
        <f> IF(ISBLANK(B653), "", COUNTIF(Volunteer_Import!H653, "*6am - 8am*"))</f>
        <v/>
      </c>
      <c r="U653" s="19" t="str">
        <f> IF(ISBLANK(B653), "", COUNTIF(Volunteer_Import!H653, "*8am - 12pm*"))</f>
        <v/>
      </c>
      <c r="V653" s="19" t="str">
        <f> IF(ISBLANK(B653), "", COUNTIF(Volunteer_Import!H653, "*12pm - 3pm*"))</f>
        <v/>
      </c>
      <c r="W653" s="19" t="str">
        <f> IF(ISBLANK(B653), "", COUNTIF(Volunteer_Import!H653, "*3pm - 6pm*"))</f>
        <v/>
      </c>
      <c r="X653" s="19" t="str">
        <f> IF(ISBLANK(B653), "", COUNTIF(Volunteer_Import!H653, "*6pm - 9pm*"))</f>
        <v/>
      </c>
      <c r="Y653" s="19" t="str">
        <f> IF(ISBLANK(B653), "", COUNTIF(Volunteer_Import!H653, "*9pm - 11pm*"))</f>
        <v/>
      </c>
    </row>
    <row r="654">
      <c r="A654" s="1" t="str">
        <f t="array" ref="A654">IF(ISBLANK(B654), "", concatenate("V", ROW()))</f>
        <v/>
      </c>
      <c r="B654" s="1" t="str">
        <f>IFERROR(__xludf.DUMMYFUNCTION(" QUERY(Volunteer_Import!A654:H654, ""Select B"")"),"")</f>
        <v/>
      </c>
      <c r="C654" s="1" t="str">
        <f>IFERROR(__xludf.DUMMYFUNCTION(" IF(ISBLANK(B654), """", QUERY(Volunteer_Import!B654:I654, ""Select C""))"),"")</f>
        <v/>
      </c>
      <c r="D654" s="1" t="str">
        <f>IFERROR(__xludf.DUMMYFUNCTION(" IF(ISBLANK(B654), """", QUERY(Volunteer_Import!B654:I654, ""Select D""))"),"")</f>
        <v/>
      </c>
      <c r="E654" s="1" t="str">
        <f>IFERROR(__xludf.DUMMYFUNCTION(" IF(ISBLANK(B654), """", QUERY(Volunteer_Import!B654:I654, ""Select E""))"),"")</f>
        <v/>
      </c>
      <c r="F654" s="9" t="str">
        <f> IF(ISBLANK(B654), "", COUNTIF(Volunteer_Import!F654, "*Central Berkeley Trader Joe’s*"))</f>
        <v/>
      </c>
      <c r="G654" s="1" t="str">
        <f> IF(ISBLANK(B654), "", COUNTIF(Volunteer_Import!F654, "*North Berkeley Safeway*"))</f>
        <v/>
      </c>
      <c r="H654" s="1" t="str">
        <f> IF(ISBLANK(B654), "", COUNTIF(Volunteer_Import!F654, "*North Berkeley Trader Joe’s*"))</f>
        <v/>
      </c>
      <c r="I654" s="9" t="str">
        <f> IF(ISBLANK(B654), "", COUNTIF(Volunteer_Import!F654, "*South Berkeley Berkeley Bowl*"))</f>
        <v/>
      </c>
      <c r="J654" s="1" t="str">
        <f> IF(ISBLANK(B654), "", COUNTIF(Volunteer_Import!F654, "*South Berkeley/Oakland Safeway*"))</f>
        <v/>
      </c>
      <c r="K654" s="1" t="str">
        <f> IF(ISBLANK(B654), "", COUNTIF(Volunteer_Import!F654, "*Southwest Berkeley Berkeley Bowl*"))</f>
        <v/>
      </c>
      <c r="L654" s="1" t="str">
        <f> IF(ISBLANK(B654), "", COUNTIF(Volunteer_Import!F654, "*Other (open to local stores unlisted above)*"))</f>
        <v/>
      </c>
      <c r="M654" s="19" t="str">
        <f> IF(ISBLANK(B654), "", COUNTIF(Volunteer_Import!G654, "*Monday*"))</f>
        <v/>
      </c>
      <c r="N654" s="19" t="str">
        <f> IF(ISBLANK(B654), "", COUNTIF(Volunteer_Import!G654, "*Tuesday*"))</f>
        <v/>
      </c>
      <c r="O654" s="19" t="str">
        <f> IF(ISBLANK(B654), "", COUNTIF(Volunteer_Import!G654, "*Wednesday*"))</f>
        <v/>
      </c>
      <c r="P654" s="19" t="str">
        <f> IF(ISBLANK(B654), "", COUNTIF(Volunteer_Import!G654, "*Thursday*"))</f>
        <v/>
      </c>
      <c r="Q654" s="19" t="str">
        <f> IF(ISBLANK(B654), "", COUNTIF(Volunteer_Import!G654, "*Friday*"))</f>
        <v/>
      </c>
      <c r="R654" s="19" t="str">
        <f> IF(ISBLANK(B654), "", COUNTIF(Volunteer_Import!G654, "*Saturday*"))</f>
        <v/>
      </c>
      <c r="S654" s="19" t="str">
        <f> IF(ISBLANK(B654), "", COUNTIF(Volunteer_Import!G654, "*Sunday*"))</f>
        <v/>
      </c>
      <c r="T654" s="1" t="str">
        <f> IF(ISBLANK(B654), "", COUNTIF(Volunteer_Import!H654, "*6am - 8am*"))</f>
        <v/>
      </c>
      <c r="U654" s="19" t="str">
        <f> IF(ISBLANK(B654), "", COUNTIF(Volunteer_Import!H654, "*8am - 12pm*"))</f>
        <v/>
      </c>
      <c r="V654" s="19" t="str">
        <f> IF(ISBLANK(B654), "", COUNTIF(Volunteer_Import!H654, "*12pm - 3pm*"))</f>
        <v/>
      </c>
      <c r="W654" s="19" t="str">
        <f> IF(ISBLANK(B654), "", COUNTIF(Volunteer_Import!H654, "*3pm - 6pm*"))</f>
        <v/>
      </c>
      <c r="X654" s="19" t="str">
        <f> IF(ISBLANK(B654), "", COUNTIF(Volunteer_Import!H654, "*6pm - 9pm*"))</f>
        <v/>
      </c>
      <c r="Y654" s="19" t="str">
        <f> IF(ISBLANK(B654), "", COUNTIF(Volunteer_Import!H654, "*9pm - 11pm*"))</f>
        <v/>
      </c>
    </row>
    <row r="655">
      <c r="A655" s="1" t="str">
        <f t="array" ref="A655">IF(ISBLANK(B655), "", concatenate("V", ROW()))</f>
        <v/>
      </c>
      <c r="B655" s="1" t="str">
        <f>IFERROR(__xludf.DUMMYFUNCTION(" QUERY(Volunteer_Import!A655:H655, ""Select B"")"),"")</f>
        <v/>
      </c>
      <c r="C655" s="1" t="str">
        <f>IFERROR(__xludf.DUMMYFUNCTION(" IF(ISBLANK(B655), """", QUERY(Volunteer_Import!B655:I655, ""Select C""))"),"")</f>
        <v/>
      </c>
      <c r="D655" s="1" t="str">
        <f>IFERROR(__xludf.DUMMYFUNCTION(" IF(ISBLANK(B655), """", QUERY(Volunteer_Import!B655:I655, ""Select D""))"),"")</f>
        <v/>
      </c>
      <c r="E655" s="1" t="str">
        <f>IFERROR(__xludf.DUMMYFUNCTION(" IF(ISBLANK(B655), """", QUERY(Volunteer_Import!B655:I655, ""Select E""))"),"")</f>
        <v/>
      </c>
      <c r="F655" s="9" t="str">
        <f> IF(ISBLANK(B655), "", COUNTIF(Volunteer_Import!F655, "*Central Berkeley Trader Joe’s*"))</f>
        <v/>
      </c>
      <c r="G655" s="1" t="str">
        <f> IF(ISBLANK(B655), "", COUNTIF(Volunteer_Import!F655, "*North Berkeley Safeway*"))</f>
        <v/>
      </c>
      <c r="H655" s="1" t="str">
        <f> IF(ISBLANK(B655), "", COUNTIF(Volunteer_Import!F655, "*North Berkeley Trader Joe’s*"))</f>
        <v/>
      </c>
      <c r="I655" s="9" t="str">
        <f> IF(ISBLANK(B655), "", COUNTIF(Volunteer_Import!F655, "*South Berkeley Berkeley Bowl*"))</f>
        <v/>
      </c>
      <c r="J655" s="1" t="str">
        <f> IF(ISBLANK(B655), "", COUNTIF(Volunteer_Import!F655, "*South Berkeley/Oakland Safeway*"))</f>
        <v/>
      </c>
      <c r="K655" s="1" t="str">
        <f> IF(ISBLANK(B655), "", COUNTIF(Volunteer_Import!F655, "*Southwest Berkeley Berkeley Bowl*"))</f>
        <v/>
      </c>
      <c r="L655" s="1" t="str">
        <f> IF(ISBLANK(B655), "", COUNTIF(Volunteer_Import!F655, "*Other (open to local stores unlisted above)*"))</f>
        <v/>
      </c>
      <c r="M655" s="19" t="str">
        <f> IF(ISBLANK(B655), "", COUNTIF(Volunteer_Import!G655, "*Monday*"))</f>
        <v/>
      </c>
      <c r="N655" s="19" t="str">
        <f> IF(ISBLANK(B655), "", COUNTIF(Volunteer_Import!G655, "*Tuesday*"))</f>
        <v/>
      </c>
      <c r="O655" s="19" t="str">
        <f> IF(ISBLANK(B655), "", COUNTIF(Volunteer_Import!G655, "*Wednesday*"))</f>
        <v/>
      </c>
      <c r="P655" s="19" t="str">
        <f> IF(ISBLANK(B655), "", COUNTIF(Volunteer_Import!G655, "*Thursday*"))</f>
        <v/>
      </c>
      <c r="Q655" s="19" t="str">
        <f> IF(ISBLANK(B655), "", COUNTIF(Volunteer_Import!G655, "*Friday*"))</f>
        <v/>
      </c>
      <c r="R655" s="19" t="str">
        <f> IF(ISBLANK(B655), "", COUNTIF(Volunteer_Import!G655, "*Saturday*"))</f>
        <v/>
      </c>
      <c r="S655" s="19" t="str">
        <f> IF(ISBLANK(B655), "", COUNTIF(Volunteer_Import!G655, "*Sunday*"))</f>
        <v/>
      </c>
      <c r="T655" s="1" t="str">
        <f> IF(ISBLANK(B655), "", COUNTIF(Volunteer_Import!H655, "*6am - 8am*"))</f>
        <v/>
      </c>
      <c r="U655" s="19" t="str">
        <f> IF(ISBLANK(B655), "", COUNTIF(Volunteer_Import!H655, "*8am - 12pm*"))</f>
        <v/>
      </c>
      <c r="V655" s="19" t="str">
        <f> IF(ISBLANK(B655), "", COUNTIF(Volunteer_Import!H655, "*12pm - 3pm*"))</f>
        <v/>
      </c>
      <c r="W655" s="19" t="str">
        <f> IF(ISBLANK(B655), "", COUNTIF(Volunteer_Import!H655, "*3pm - 6pm*"))</f>
        <v/>
      </c>
      <c r="X655" s="19" t="str">
        <f> IF(ISBLANK(B655), "", COUNTIF(Volunteer_Import!H655, "*6pm - 9pm*"))</f>
        <v/>
      </c>
      <c r="Y655" s="19" t="str">
        <f> IF(ISBLANK(B655), "", COUNTIF(Volunteer_Import!H655, "*9pm - 11pm*"))</f>
        <v/>
      </c>
    </row>
    <row r="656">
      <c r="A656" s="1" t="str">
        <f t="array" ref="A656">IF(ISBLANK(B656), "", concatenate("V", ROW()))</f>
        <v/>
      </c>
      <c r="B656" s="1" t="str">
        <f>IFERROR(__xludf.DUMMYFUNCTION(" QUERY(Volunteer_Import!A656:H656, ""Select B"")"),"")</f>
        <v/>
      </c>
      <c r="C656" s="1" t="str">
        <f>IFERROR(__xludf.DUMMYFUNCTION(" IF(ISBLANK(B656), """", QUERY(Volunteer_Import!B656:I656, ""Select C""))"),"")</f>
        <v/>
      </c>
      <c r="D656" s="1" t="str">
        <f>IFERROR(__xludf.DUMMYFUNCTION(" IF(ISBLANK(B656), """", QUERY(Volunteer_Import!B656:I656, ""Select D""))"),"")</f>
        <v/>
      </c>
      <c r="E656" s="1" t="str">
        <f>IFERROR(__xludf.DUMMYFUNCTION(" IF(ISBLANK(B656), """", QUERY(Volunteer_Import!B656:I656, ""Select E""))"),"")</f>
        <v/>
      </c>
      <c r="F656" s="9" t="str">
        <f> IF(ISBLANK(B656), "", COUNTIF(Volunteer_Import!F656, "*Central Berkeley Trader Joe’s*"))</f>
        <v/>
      </c>
      <c r="G656" s="1" t="str">
        <f> IF(ISBLANK(B656), "", COUNTIF(Volunteer_Import!F656, "*North Berkeley Safeway*"))</f>
        <v/>
      </c>
      <c r="H656" s="1" t="str">
        <f> IF(ISBLANK(B656), "", COUNTIF(Volunteer_Import!F656, "*North Berkeley Trader Joe’s*"))</f>
        <v/>
      </c>
      <c r="I656" s="9" t="str">
        <f> IF(ISBLANK(B656), "", COUNTIF(Volunteer_Import!F656, "*South Berkeley Berkeley Bowl*"))</f>
        <v/>
      </c>
      <c r="J656" s="1" t="str">
        <f> IF(ISBLANK(B656), "", COUNTIF(Volunteer_Import!F656, "*South Berkeley/Oakland Safeway*"))</f>
        <v/>
      </c>
      <c r="K656" s="1" t="str">
        <f> IF(ISBLANK(B656), "", COUNTIF(Volunteer_Import!F656, "*Southwest Berkeley Berkeley Bowl*"))</f>
        <v/>
      </c>
      <c r="L656" s="1" t="str">
        <f> IF(ISBLANK(B656), "", COUNTIF(Volunteer_Import!F656, "*Other (open to local stores unlisted above)*"))</f>
        <v/>
      </c>
      <c r="M656" s="19" t="str">
        <f> IF(ISBLANK(B656), "", COUNTIF(Volunteer_Import!G656, "*Monday*"))</f>
        <v/>
      </c>
      <c r="N656" s="19" t="str">
        <f> IF(ISBLANK(B656), "", COUNTIF(Volunteer_Import!G656, "*Tuesday*"))</f>
        <v/>
      </c>
      <c r="O656" s="19" t="str">
        <f> IF(ISBLANK(B656), "", COUNTIF(Volunteer_Import!G656, "*Wednesday*"))</f>
        <v/>
      </c>
      <c r="P656" s="19" t="str">
        <f> IF(ISBLANK(B656), "", COUNTIF(Volunteer_Import!G656, "*Thursday*"))</f>
        <v/>
      </c>
      <c r="Q656" s="19" t="str">
        <f> IF(ISBLANK(B656), "", COUNTIF(Volunteer_Import!G656, "*Friday*"))</f>
        <v/>
      </c>
      <c r="R656" s="19" t="str">
        <f> IF(ISBLANK(B656), "", COUNTIF(Volunteer_Import!G656, "*Saturday*"))</f>
        <v/>
      </c>
      <c r="S656" s="19" t="str">
        <f> IF(ISBLANK(B656), "", COUNTIF(Volunteer_Import!G656, "*Sunday*"))</f>
        <v/>
      </c>
      <c r="T656" s="1" t="str">
        <f> IF(ISBLANK(B656), "", COUNTIF(Volunteer_Import!H656, "*6am - 8am*"))</f>
        <v/>
      </c>
      <c r="U656" s="19" t="str">
        <f> IF(ISBLANK(B656), "", COUNTIF(Volunteer_Import!H656, "*8am - 12pm*"))</f>
        <v/>
      </c>
      <c r="V656" s="19" t="str">
        <f> IF(ISBLANK(B656), "", COUNTIF(Volunteer_Import!H656, "*12pm - 3pm*"))</f>
        <v/>
      </c>
      <c r="W656" s="19" t="str">
        <f> IF(ISBLANK(B656), "", COUNTIF(Volunteer_Import!H656, "*3pm - 6pm*"))</f>
        <v/>
      </c>
      <c r="X656" s="19" t="str">
        <f> IF(ISBLANK(B656), "", COUNTIF(Volunteer_Import!H656, "*6pm - 9pm*"))</f>
        <v/>
      </c>
      <c r="Y656" s="19" t="str">
        <f> IF(ISBLANK(B656), "", COUNTIF(Volunteer_Import!H656, "*9pm - 11pm*"))</f>
        <v/>
      </c>
    </row>
    <row r="657">
      <c r="A657" s="1" t="str">
        <f t="array" ref="A657">IF(ISBLANK(B657), "", concatenate("V", ROW()))</f>
        <v/>
      </c>
      <c r="B657" s="1" t="str">
        <f>IFERROR(__xludf.DUMMYFUNCTION(" QUERY(Volunteer_Import!A657:H657, ""Select B"")"),"")</f>
        <v/>
      </c>
      <c r="C657" s="1" t="str">
        <f>IFERROR(__xludf.DUMMYFUNCTION(" IF(ISBLANK(B657), """", QUERY(Volunteer_Import!B657:I657, ""Select C""))"),"")</f>
        <v/>
      </c>
      <c r="D657" s="1" t="str">
        <f>IFERROR(__xludf.DUMMYFUNCTION(" IF(ISBLANK(B657), """", QUERY(Volunteer_Import!B657:I657, ""Select D""))"),"")</f>
        <v/>
      </c>
      <c r="E657" s="1" t="str">
        <f>IFERROR(__xludf.DUMMYFUNCTION(" IF(ISBLANK(B657), """", QUERY(Volunteer_Import!B657:I657, ""Select E""))"),"")</f>
        <v/>
      </c>
      <c r="F657" s="9" t="str">
        <f> IF(ISBLANK(B657), "", COUNTIF(Volunteer_Import!F657, "*Central Berkeley Trader Joe’s*"))</f>
        <v/>
      </c>
      <c r="G657" s="1" t="str">
        <f> IF(ISBLANK(B657), "", COUNTIF(Volunteer_Import!F657, "*North Berkeley Safeway*"))</f>
        <v/>
      </c>
      <c r="H657" s="1" t="str">
        <f> IF(ISBLANK(B657), "", COUNTIF(Volunteer_Import!F657, "*North Berkeley Trader Joe’s*"))</f>
        <v/>
      </c>
      <c r="I657" s="9" t="str">
        <f> IF(ISBLANK(B657), "", COUNTIF(Volunteer_Import!F657, "*South Berkeley Berkeley Bowl*"))</f>
        <v/>
      </c>
      <c r="J657" s="1" t="str">
        <f> IF(ISBLANK(B657), "", COUNTIF(Volunteer_Import!F657, "*South Berkeley/Oakland Safeway*"))</f>
        <v/>
      </c>
      <c r="K657" s="1" t="str">
        <f> IF(ISBLANK(B657), "", COUNTIF(Volunteer_Import!F657, "*Southwest Berkeley Berkeley Bowl*"))</f>
        <v/>
      </c>
      <c r="L657" s="1" t="str">
        <f> IF(ISBLANK(B657), "", COUNTIF(Volunteer_Import!F657, "*Other (open to local stores unlisted above)*"))</f>
        <v/>
      </c>
      <c r="M657" s="19" t="str">
        <f> IF(ISBLANK(B657), "", COUNTIF(Volunteer_Import!G657, "*Monday*"))</f>
        <v/>
      </c>
      <c r="N657" s="19" t="str">
        <f> IF(ISBLANK(B657), "", COUNTIF(Volunteer_Import!G657, "*Tuesday*"))</f>
        <v/>
      </c>
      <c r="O657" s="19" t="str">
        <f> IF(ISBLANK(B657), "", COUNTIF(Volunteer_Import!G657, "*Wednesday*"))</f>
        <v/>
      </c>
      <c r="P657" s="19" t="str">
        <f> IF(ISBLANK(B657), "", COUNTIF(Volunteer_Import!G657, "*Thursday*"))</f>
        <v/>
      </c>
      <c r="Q657" s="19" t="str">
        <f> IF(ISBLANK(B657), "", COUNTIF(Volunteer_Import!G657, "*Friday*"))</f>
        <v/>
      </c>
      <c r="R657" s="19" t="str">
        <f> IF(ISBLANK(B657), "", COUNTIF(Volunteer_Import!G657, "*Saturday*"))</f>
        <v/>
      </c>
      <c r="S657" s="19" t="str">
        <f> IF(ISBLANK(B657), "", COUNTIF(Volunteer_Import!G657, "*Sunday*"))</f>
        <v/>
      </c>
      <c r="T657" s="1" t="str">
        <f> IF(ISBLANK(B657), "", COUNTIF(Volunteer_Import!H657, "*6am - 8am*"))</f>
        <v/>
      </c>
      <c r="U657" s="19" t="str">
        <f> IF(ISBLANK(B657), "", COUNTIF(Volunteer_Import!H657, "*8am - 12pm*"))</f>
        <v/>
      </c>
      <c r="V657" s="19" t="str">
        <f> IF(ISBLANK(B657), "", COUNTIF(Volunteer_Import!H657, "*12pm - 3pm*"))</f>
        <v/>
      </c>
      <c r="W657" s="19" t="str">
        <f> IF(ISBLANK(B657), "", COUNTIF(Volunteer_Import!H657, "*3pm - 6pm*"))</f>
        <v/>
      </c>
      <c r="X657" s="19" t="str">
        <f> IF(ISBLANK(B657), "", COUNTIF(Volunteer_Import!H657, "*6pm - 9pm*"))</f>
        <v/>
      </c>
      <c r="Y657" s="19" t="str">
        <f> IF(ISBLANK(B657), "", COUNTIF(Volunteer_Import!H657, "*9pm - 11pm*"))</f>
        <v/>
      </c>
    </row>
    <row r="658">
      <c r="A658" s="1" t="str">
        <f t="array" ref="A658">IF(ISBLANK(B658), "", concatenate("V", ROW()))</f>
        <v/>
      </c>
      <c r="B658" s="1" t="str">
        <f>IFERROR(__xludf.DUMMYFUNCTION(" QUERY(Volunteer_Import!A658:H658, ""Select B"")"),"")</f>
        <v/>
      </c>
      <c r="C658" s="1" t="str">
        <f>IFERROR(__xludf.DUMMYFUNCTION(" IF(ISBLANK(B658), """", QUERY(Volunteer_Import!B658:I658, ""Select C""))"),"")</f>
        <v/>
      </c>
      <c r="D658" s="1" t="str">
        <f>IFERROR(__xludf.DUMMYFUNCTION(" IF(ISBLANK(B658), """", QUERY(Volunteer_Import!B658:I658, ""Select D""))"),"")</f>
        <v/>
      </c>
      <c r="E658" s="1" t="str">
        <f>IFERROR(__xludf.DUMMYFUNCTION(" IF(ISBLANK(B658), """", QUERY(Volunteer_Import!B658:I658, ""Select E""))"),"")</f>
        <v/>
      </c>
      <c r="F658" s="9" t="str">
        <f> IF(ISBLANK(B658), "", COUNTIF(Volunteer_Import!F658, "*Central Berkeley Trader Joe’s*"))</f>
        <v/>
      </c>
      <c r="G658" s="1" t="str">
        <f> IF(ISBLANK(B658), "", COUNTIF(Volunteer_Import!F658, "*North Berkeley Safeway*"))</f>
        <v/>
      </c>
      <c r="H658" s="1" t="str">
        <f> IF(ISBLANK(B658), "", COUNTIF(Volunteer_Import!F658, "*North Berkeley Trader Joe’s*"))</f>
        <v/>
      </c>
      <c r="I658" s="9" t="str">
        <f> IF(ISBLANK(B658), "", COUNTIF(Volunteer_Import!F658, "*South Berkeley Berkeley Bowl*"))</f>
        <v/>
      </c>
      <c r="J658" s="1" t="str">
        <f> IF(ISBLANK(B658), "", COUNTIF(Volunteer_Import!F658, "*South Berkeley/Oakland Safeway*"))</f>
        <v/>
      </c>
      <c r="K658" s="1" t="str">
        <f> IF(ISBLANK(B658), "", COUNTIF(Volunteer_Import!F658, "*Southwest Berkeley Berkeley Bowl*"))</f>
        <v/>
      </c>
      <c r="L658" s="1" t="str">
        <f> IF(ISBLANK(B658), "", COUNTIF(Volunteer_Import!F658, "*Other (open to local stores unlisted above)*"))</f>
        <v/>
      </c>
      <c r="M658" s="19" t="str">
        <f> IF(ISBLANK(B658), "", COUNTIF(Volunteer_Import!G658, "*Monday*"))</f>
        <v/>
      </c>
      <c r="N658" s="19" t="str">
        <f> IF(ISBLANK(B658), "", COUNTIF(Volunteer_Import!G658, "*Tuesday*"))</f>
        <v/>
      </c>
      <c r="O658" s="19" t="str">
        <f> IF(ISBLANK(B658), "", COUNTIF(Volunteer_Import!G658, "*Wednesday*"))</f>
        <v/>
      </c>
      <c r="P658" s="19" t="str">
        <f> IF(ISBLANK(B658), "", COUNTIF(Volunteer_Import!G658, "*Thursday*"))</f>
        <v/>
      </c>
      <c r="Q658" s="19" t="str">
        <f> IF(ISBLANK(B658), "", COUNTIF(Volunteer_Import!G658, "*Friday*"))</f>
        <v/>
      </c>
      <c r="R658" s="19" t="str">
        <f> IF(ISBLANK(B658), "", COUNTIF(Volunteer_Import!G658, "*Saturday*"))</f>
        <v/>
      </c>
      <c r="S658" s="19" t="str">
        <f> IF(ISBLANK(B658), "", COUNTIF(Volunteer_Import!G658, "*Sunday*"))</f>
        <v/>
      </c>
      <c r="T658" s="1" t="str">
        <f> IF(ISBLANK(B658), "", COUNTIF(Volunteer_Import!H658, "*6am - 8am*"))</f>
        <v/>
      </c>
      <c r="U658" s="19" t="str">
        <f> IF(ISBLANK(B658), "", COUNTIF(Volunteer_Import!H658, "*8am - 12pm*"))</f>
        <v/>
      </c>
      <c r="V658" s="19" t="str">
        <f> IF(ISBLANK(B658), "", COUNTIF(Volunteer_Import!H658, "*12pm - 3pm*"))</f>
        <v/>
      </c>
      <c r="W658" s="19" t="str">
        <f> IF(ISBLANK(B658), "", COUNTIF(Volunteer_Import!H658, "*3pm - 6pm*"))</f>
        <v/>
      </c>
      <c r="X658" s="19" t="str">
        <f> IF(ISBLANK(B658), "", COUNTIF(Volunteer_Import!H658, "*6pm - 9pm*"))</f>
        <v/>
      </c>
      <c r="Y658" s="19" t="str">
        <f> IF(ISBLANK(B658), "", COUNTIF(Volunteer_Import!H658, "*9pm - 11pm*"))</f>
        <v/>
      </c>
    </row>
    <row r="659">
      <c r="A659" s="1" t="str">
        <f t="array" ref="A659">IF(ISBLANK(B659), "", concatenate("V", ROW()))</f>
        <v/>
      </c>
      <c r="B659" s="1" t="str">
        <f>IFERROR(__xludf.DUMMYFUNCTION(" QUERY(Volunteer_Import!A659:H659, ""Select B"")"),"")</f>
        <v/>
      </c>
      <c r="C659" s="1" t="str">
        <f>IFERROR(__xludf.DUMMYFUNCTION(" IF(ISBLANK(B659), """", QUERY(Volunteer_Import!B659:I659, ""Select C""))"),"")</f>
        <v/>
      </c>
      <c r="D659" s="1" t="str">
        <f>IFERROR(__xludf.DUMMYFUNCTION(" IF(ISBLANK(B659), """", QUERY(Volunteer_Import!B659:I659, ""Select D""))"),"")</f>
        <v/>
      </c>
      <c r="E659" s="1" t="str">
        <f>IFERROR(__xludf.DUMMYFUNCTION(" IF(ISBLANK(B659), """", QUERY(Volunteer_Import!B659:I659, ""Select E""))"),"")</f>
        <v/>
      </c>
      <c r="F659" s="9" t="str">
        <f> IF(ISBLANK(B659), "", COUNTIF(Volunteer_Import!F659, "*Central Berkeley Trader Joe’s*"))</f>
        <v/>
      </c>
      <c r="G659" s="1" t="str">
        <f> IF(ISBLANK(B659), "", COUNTIF(Volunteer_Import!F659, "*North Berkeley Safeway*"))</f>
        <v/>
      </c>
      <c r="H659" s="1" t="str">
        <f> IF(ISBLANK(B659), "", COUNTIF(Volunteer_Import!F659, "*North Berkeley Trader Joe’s*"))</f>
        <v/>
      </c>
      <c r="I659" s="9" t="str">
        <f> IF(ISBLANK(B659), "", COUNTIF(Volunteer_Import!F659, "*South Berkeley Berkeley Bowl*"))</f>
        <v/>
      </c>
      <c r="J659" s="1" t="str">
        <f> IF(ISBLANK(B659), "", COUNTIF(Volunteer_Import!F659, "*South Berkeley/Oakland Safeway*"))</f>
        <v/>
      </c>
      <c r="K659" s="1" t="str">
        <f> IF(ISBLANK(B659), "", COUNTIF(Volunteer_Import!F659, "*Southwest Berkeley Berkeley Bowl*"))</f>
        <v/>
      </c>
      <c r="L659" s="1" t="str">
        <f> IF(ISBLANK(B659), "", COUNTIF(Volunteer_Import!F659, "*Other (open to local stores unlisted above)*"))</f>
        <v/>
      </c>
      <c r="M659" s="19" t="str">
        <f> IF(ISBLANK(B659), "", COUNTIF(Volunteer_Import!G659, "*Monday*"))</f>
        <v/>
      </c>
      <c r="N659" s="19" t="str">
        <f> IF(ISBLANK(B659), "", COUNTIF(Volunteer_Import!G659, "*Tuesday*"))</f>
        <v/>
      </c>
      <c r="O659" s="19" t="str">
        <f> IF(ISBLANK(B659), "", COUNTIF(Volunteer_Import!G659, "*Wednesday*"))</f>
        <v/>
      </c>
      <c r="P659" s="19" t="str">
        <f> IF(ISBLANK(B659), "", COUNTIF(Volunteer_Import!G659, "*Thursday*"))</f>
        <v/>
      </c>
      <c r="Q659" s="19" t="str">
        <f> IF(ISBLANK(B659), "", COUNTIF(Volunteer_Import!G659, "*Friday*"))</f>
        <v/>
      </c>
      <c r="R659" s="19" t="str">
        <f> IF(ISBLANK(B659), "", COUNTIF(Volunteer_Import!G659, "*Saturday*"))</f>
        <v/>
      </c>
      <c r="S659" s="19" t="str">
        <f> IF(ISBLANK(B659), "", COUNTIF(Volunteer_Import!G659, "*Sunday*"))</f>
        <v/>
      </c>
      <c r="T659" s="1" t="str">
        <f> IF(ISBLANK(B659), "", COUNTIF(Volunteer_Import!H659, "*6am - 8am*"))</f>
        <v/>
      </c>
      <c r="U659" s="19" t="str">
        <f> IF(ISBLANK(B659), "", COUNTIF(Volunteer_Import!H659, "*8am - 12pm*"))</f>
        <v/>
      </c>
      <c r="V659" s="19" t="str">
        <f> IF(ISBLANK(B659), "", COUNTIF(Volunteer_Import!H659, "*12pm - 3pm*"))</f>
        <v/>
      </c>
      <c r="W659" s="19" t="str">
        <f> IF(ISBLANK(B659), "", COUNTIF(Volunteer_Import!H659, "*3pm - 6pm*"))</f>
        <v/>
      </c>
      <c r="X659" s="19" t="str">
        <f> IF(ISBLANK(B659), "", COUNTIF(Volunteer_Import!H659, "*6pm - 9pm*"))</f>
        <v/>
      </c>
      <c r="Y659" s="19" t="str">
        <f> IF(ISBLANK(B659), "", COUNTIF(Volunteer_Import!H659, "*9pm - 11pm*"))</f>
        <v/>
      </c>
    </row>
    <row r="660">
      <c r="A660" s="1" t="str">
        <f t="array" ref="A660">IF(ISBLANK(B660), "", concatenate("V", ROW()))</f>
        <v/>
      </c>
      <c r="B660" s="1" t="str">
        <f>IFERROR(__xludf.DUMMYFUNCTION(" QUERY(Volunteer_Import!A660:H660, ""Select B"")"),"")</f>
        <v/>
      </c>
      <c r="C660" s="1" t="str">
        <f>IFERROR(__xludf.DUMMYFUNCTION(" IF(ISBLANK(B660), """", QUERY(Volunteer_Import!B660:I660, ""Select C""))"),"")</f>
        <v/>
      </c>
      <c r="D660" s="1" t="str">
        <f>IFERROR(__xludf.DUMMYFUNCTION(" IF(ISBLANK(B660), """", QUERY(Volunteer_Import!B660:I660, ""Select D""))"),"")</f>
        <v/>
      </c>
      <c r="E660" s="1" t="str">
        <f>IFERROR(__xludf.DUMMYFUNCTION(" IF(ISBLANK(B660), """", QUERY(Volunteer_Import!B660:I660, ""Select E""))"),"")</f>
        <v/>
      </c>
      <c r="F660" s="9" t="str">
        <f> IF(ISBLANK(B660), "", COUNTIF(Volunteer_Import!F660, "*Central Berkeley Trader Joe’s*"))</f>
        <v/>
      </c>
      <c r="G660" s="1" t="str">
        <f> IF(ISBLANK(B660), "", COUNTIF(Volunteer_Import!F660, "*North Berkeley Safeway*"))</f>
        <v/>
      </c>
      <c r="H660" s="1" t="str">
        <f> IF(ISBLANK(B660), "", COUNTIF(Volunteer_Import!F660, "*North Berkeley Trader Joe’s*"))</f>
        <v/>
      </c>
      <c r="I660" s="9" t="str">
        <f> IF(ISBLANK(B660), "", COUNTIF(Volunteer_Import!F660, "*South Berkeley Berkeley Bowl*"))</f>
        <v/>
      </c>
      <c r="J660" s="1" t="str">
        <f> IF(ISBLANK(B660), "", COUNTIF(Volunteer_Import!F660, "*South Berkeley/Oakland Safeway*"))</f>
        <v/>
      </c>
      <c r="K660" s="1" t="str">
        <f> IF(ISBLANK(B660), "", COUNTIF(Volunteer_Import!F660, "*Southwest Berkeley Berkeley Bowl*"))</f>
        <v/>
      </c>
      <c r="L660" s="1" t="str">
        <f> IF(ISBLANK(B660), "", COUNTIF(Volunteer_Import!F660, "*Other (open to local stores unlisted above)*"))</f>
        <v/>
      </c>
      <c r="M660" s="19" t="str">
        <f> IF(ISBLANK(B660), "", COUNTIF(Volunteer_Import!G660, "*Monday*"))</f>
        <v/>
      </c>
      <c r="N660" s="19" t="str">
        <f> IF(ISBLANK(B660), "", COUNTIF(Volunteer_Import!G660, "*Tuesday*"))</f>
        <v/>
      </c>
      <c r="O660" s="19" t="str">
        <f> IF(ISBLANK(B660), "", COUNTIF(Volunteer_Import!G660, "*Wednesday*"))</f>
        <v/>
      </c>
      <c r="P660" s="19" t="str">
        <f> IF(ISBLANK(B660), "", COUNTIF(Volunteer_Import!G660, "*Thursday*"))</f>
        <v/>
      </c>
      <c r="Q660" s="19" t="str">
        <f> IF(ISBLANK(B660), "", COUNTIF(Volunteer_Import!G660, "*Friday*"))</f>
        <v/>
      </c>
      <c r="R660" s="19" t="str">
        <f> IF(ISBLANK(B660), "", COUNTIF(Volunteer_Import!G660, "*Saturday*"))</f>
        <v/>
      </c>
      <c r="S660" s="19" t="str">
        <f> IF(ISBLANK(B660), "", COUNTIF(Volunteer_Import!G660, "*Sunday*"))</f>
        <v/>
      </c>
      <c r="T660" s="1" t="str">
        <f> IF(ISBLANK(B660), "", COUNTIF(Volunteer_Import!H660, "*6am - 8am*"))</f>
        <v/>
      </c>
      <c r="U660" s="19" t="str">
        <f> IF(ISBLANK(B660), "", COUNTIF(Volunteer_Import!H660, "*8am - 12pm*"))</f>
        <v/>
      </c>
      <c r="V660" s="19" t="str">
        <f> IF(ISBLANK(B660), "", COUNTIF(Volunteer_Import!H660, "*12pm - 3pm*"))</f>
        <v/>
      </c>
      <c r="W660" s="19" t="str">
        <f> IF(ISBLANK(B660), "", COUNTIF(Volunteer_Import!H660, "*3pm - 6pm*"))</f>
        <v/>
      </c>
      <c r="X660" s="19" t="str">
        <f> IF(ISBLANK(B660), "", COUNTIF(Volunteer_Import!H660, "*6pm - 9pm*"))</f>
        <v/>
      </c>
      <c r="Y660" s="19" t="str">
        <f> IF(ISBLANK(B660), "", COUNTIF(Volunteer_Import!H660, "*9pm - 11pm*"))</f>
        <v/>
      </c>
    </row>
    <row r="661">
      <c r="A661" s="1" t="str">
        <f t="array" ref="A661">IF(ISBLANK(B661), "", concatenate("V", ROW()))</f>
        <v/>
      </c>
      <c r="B661" s="1" t="str">
        <f>IFERROR(__xludf.DUMMYFUNCTION(" QUERY(Volunteer_Import!A661:H661, ""Select B"")"),"")</f>
        <v/>
      </c>
      <c r="C661" s="1" t="str">
        <f>IFERROR(__xludf.DUMMYFUNCTION(" IF(ISBLANK(B661), """", QUERY(Volunteer_Import!B661:I661, ""Select C""))"),"")</f>
        <v/>
      </c>
      <c r="D661" s="1" t="str">
        <f>IFERROR(__xludf.DUMMYFUNCTION(" IF(ISBLANK(B661), """", QUERY(Volunteer_Import!B661:I661, ""Select D""))"),"")</f>
        <v/>
      </c>
      <c r="E661" s="1" t="str">
        <f>IFERROR(__xludf.DUMMYFUNCTION(" IF(ISBLANK(B661), """", QUERY(Volunteer_Import!B661:I661, ""Select E""))"),"")</f>
        <v/>
      </c>
      <c r="F661" s="9" t="str">
        <f> IF(ISBLANK(B661), "", COUNTIF(Volunteer_Import!F661, "*Central Berkeley Trader Joe’s*"))</f>
        <v/>
      </c>
      <c r="G661" s="1" t="str">
        <f> IF(ISBLANK(B661), "", COUNTIF(Volunteer_Import!F661, "*North Berkeley Safeway*"))</f>
        <v/>
      </c>
      <c r="H661" s="1" t="str">
        <f> IF(ISBLANK(B661), "", COUNTIF(Volunteer_Import!F661, "*North Berkeley Trader Joe’s*"))</f>
        <v/>
      </c>
      <c r="I661" s="9" t="str">
        <f> IF(ISBLANK(B661), "", COUNTIF(Volunteer_Import!F661, "*South Berkeley Berkeley Bowl*"))</f>
        <v/>
      </c>
      <c r="J661" s="1" t="str">
        <f> IF(ISBLANK(B661), "", COUNTIF(Volunteer_Import!F661, "*South Berkeley/Oakland Safeway*"))</f>
        <v/>
      </c>
      <c r="K661" s="1" t="str">
        <f> IF(ISBLANK(B661), "", COUNTIF(Volunteer_Import!F661, "*Southwest Berkeley Berkeley Bowl*"))</f>
        <v/>
      </c>
      <c r="L661" s="1" t="str">
        <f> IF(ISBLANK(B661), "", COUNTIF(Volunteer_Import!F661, "*Other (open to local stores unlisted above)*"))</f>
        <v/>
      </c>
      <c r="M661" s="19" t="str">
        <f> IF(ISBLANK(B661), "", COUNTIF(Volunteer_Import!G661, "*Monday*"))</f>
        <v/>
      </c>
      <c r="N661" s="19" t="str">
        <f> IF(ISBLANK(B661), "", COUNTIF(Volunteer_Import!G661, "*Tuesday*"))</f>
        <v/>
      </c>
      <c r="O661" s="19" t="str">
        <f> IF(ISBLANK(B661), "", COUNTIF(Volunteer_Import!G661, "*Wednesday*"))</f>
        <v/>
      </c>
      <c r="P661" s="19" t="str">
        <f> IF(ISBLANK(B661), "", COUNTIF(Volunteer_Import!G661, "*Thursday*"))</f>
        <v/>
      </c>
      <c r="Q661" s="19" t="str">
        <f> IF(ISBLANK(B661), "", COUNTIF(Volunteer_Import!G661, "*Friday*"))</f>
        <v/>
      </c>
      <c r="R661" s="19" t="str">
        <f> IF(ISBLANK(B661), "", COUNTIF(Volunteer_Import!G661, "*Saturday*"))</f>
        <v/>
      </c>
      <c r="S661" s="19" t="str">
        <f> IF(ISBLANK(B661), "", COUNTIF(Volunteer_Import!G661, "*Sunday*"))</f>
        <v/>
      </c>
      <c r="T661" s="1" t="str">
        <f> IF(ISBLANK(B661), "", COUNTIF(Volunteer_Import!H661, "*6am - 8am*"))</f>
        <v/>
      </c>
      <c r="U661" s="19" t="str">
        <f> IF(ISBLANK(B661), "", COUNTIF(Volunteer_Import!H661, "*8am - 12pm*"))</f>
        <v/>
      </c>
      <c r="V661" s="19" t="str">
        <f> IF(ISBLANK(B661), "", COUNTIF(Volunteer_Import!H661, "*12pm - 3pm*"))</f>
        <v/>
      </c>
      <c r="W661" s="19" t="str">
        <f> IF(ISBLANK(B661), "", COUNTIF(Volunteer_Import!H661, "*3pm - 6pm*"))</f>
        <v/>
      </c>
      <c r="X661" s="19" t="str">
        <f> IF(ISBLANK(B661), "", COUNTIF(Volunteer_Import!H661, "*6pm - 9pm*"))</f>
        <v/>
      </c>
      <c r="Y661" s="19" t="str">
        <f> IF(ISBLANK(B661), "", COUNTIF(Volunteer_Import!H661, "*9pm - 11pm*"))</f>
        <v/>
      </c>
    </row>
    <row r="662">
      <c r="A662" s="1" t="str">
        <f t="array" ref="A662">IF(ISBLANK(B662), "", concatenate("V", ROW()))</f>
        <v/>
      </c>
      <c r="B662" s="1" t="str">
        <f>IFERROR(__xludf.DUMMYFUNCTION(" QUERY(Volunteer_Import!A662:H662, ""Select B"")"),"")</f>
        <v/>
      </c>
      <c r="C662" s="1" t="str">
        <f>IFERROR(__xludf.DUMMYFUNCTION(" IF(ISBLANK(B662), """", QUERY(Volunteer_Import!B662:I662, ""Select C""))"),"")</f>
        <v/>
      </c>
      <c r="D662" s="1" t="str">
        <f>IFERROR(__xludf.DUMMYFUNCTION(" IF(ISBLANK(B662), """", QUERY(Volunteer_Import!B662:I662, ""Select D""))"),"")</f>
        <v/>
      </c>
      <c r="E662" s="1" t="str">
        <f>IFERROR(__xludf.DUMMYFUNCTION(" IF(ISBLANK(B662), """", QUERY(Volunteer_Import!B662:I662, ""Select E""))"),"")</f>
        <v/>
      </c>
      <c r="F662" s="9" t="str">
        <f> IF(ISBLANK(B662), "", COUNTIF(Volunteer_Import!F662, "*Central Berkeley Trader Joe’s*"))</f>
        <v/>
      </c>
      <c r="G662" s="1" t="str">
        <f> IF(ISBLANK(B662), "", COUNTIF(Volunteer_Import!F662, "*North Berkeley Safeway*"))</f>
        <v/>
      </c>
      <c r="H662" s="1" t="str">
        <f> IF(ISBLANK(B662), "", COUNTIF(Volunteer_Import!F662, "*North Berkeley Trader Joe’s*"))</f>
        <v/>
      </c>
      <c r="I662" s="9" t="str">
        <f> IF(ISBLANK(B662), "", COUNTIF(Volunteer_Import!F662, "*South Berkeley Berkeley Bowl*"))</f>
        <v/>
      </c>
      <c r="J662" s="1" t="str">
        <f> IF(ISBLANK(B662), "", COUNTIF(Volunteer_Import!F662, "*South Berkeley/Oakland Safeway*"))</f>
        <v/>
      </c>
      <c r="K662" s="1" t="str">
        <f> IF(ISBLANK(B662), "", COUNTIF(Volunteer_Import!F662, "*Southwest Berkeley Berkeley Bowl*"))</f>
        <v/>
      </c>
      <c r="L662" s="1" t="str">
        <f> IF(ISBLANK(B662), "", COUNTIF(Volunteer_Import!F662, "*Other (open to local stores unlisted above)*"))</f>
        <v/>
      </c>
      <c r="M662" s="19" t="str">
        <f> IF(ISBLANK(B662), "", COUNTIF(Volunteer_Import!G662, "*Monday*"))</f>
        <v/>
      </c>
      <c r="N662" s="19" t="str">
        <f> IF(ISBLANK(B662), "", COUNTIF(Volunteer_Import!G662, "*Tuesday*"))</f>
        <v/>
      </c>
      <c r="O662" s="19" t="str">
        <f> IF(ISBLANK(B662), "", COUNTIF(Volunteer_Import!G662, "*Wednesday*"))</f>
        <v/>
      </c>
      <c r="P662" s="19" t="str">
        <f> IF(ISBLANK(B662), "", COUNTIF(Volunteer_Import!G662, "*Thursday*"))</f>
        <v/>
      </c>
      <c r="Q662" s="19" t="str">
        <f> IF(ISBLANK(B662), "", COUNTIF(Volunteer_Import!G662, "*Friday*"))</f>
        <v/>
      </c>
      <c r="R662" s="19" t="str">
        <f> IF(ISBLANK(B662), "", COUNTIF(Volunteer_Import!G662, "*Saturday*"))</f>
        <v/>
      </c>
      <c r="S662" s="19" t="str">
        <f> IF(ISBLANK(B662), "", COUNTIF(Volunteer_Import!G662, "*Sunday*"))</f>
        <v/>
      </c>
      <c r="T662" s="1" t="str">
        <f> IF(ISBLANK(B662), "", COUNTIF(Volunteer_Import!H662, "*6am - 8am*"))</f>
        <v/>
      </c>
      <c r="U662" s="19" t="str">
        <f> IF(ISBLANK(B662), "", COUNTIF(Volunteer_Import!H662, "*8am - 12pm*"))</f>
        <v/>
      </c>
      <c r="V662" s="19" t="str">
        <f> IF(ISBLANK(B662), "", COUNTIF(Volunteer_Import!H662, "*12pm - 3pm*"))</f>
        <v/>
      </c>
      <c r="W662" s="19" t="str">
        <f> IF(ISBLANK(B662), "", COUNTIF(Volunteer_Import!H662, "*3pm - 6pm*"))</f>
        <v/>
      </c>
      <c r="X662" s="19" t="str">
        <f> IF(ISBLANK(B662), "", COUNTIF(Volunteer_Import!H662, "*6pm - 9pm*"))</f>
        <v/>
      </c>
      <c r="Y662" s="19" t="str">
        <f> IF(ISBLANK(B662), "", COUNTIF(Volunteer_Import!H662, "*9pm - 11pm*"))</f>
        <v/>
      </c>
    </row>
    <row r="663">
      <c r="A663" s="1" t="str">
        <f t="array" ref="A663">IF(ISBLANK(B663), "", concatenate("V", ROW()))</f>
        <v/>
      </c>
      <c r="B663" s="1" t="str">
        <f>IFERROR(__xludf.DUMMYFUNCTION(" QUERY(Volunteer_Import!A663:H663, ""Select B"")"),"")</f>
        <v/>
      </c>
      <c r="C663" s="1" t="str">
        <f>IFERROR(__xludf.DUMMYFUNCTION(" IF(ISBLANK(B663), """", QUERY(Volunteer_Import!B663:I663, ""Select C""))"),"")</f>
        <v/>
      </c>
      <c r="D663" s="1" t="str">
        <f>IFERROR(__xludf.DUMMYFUNCTION(" IF(ISBLANK(B663), """", QUERY(Volunteer_Import!B663:I663, ""Select D""))"),"")</f>
        <v/>
      </c>
      <c r="E663" s="1" t="str">
        <f>IFERROR(__xludf.DUMMYFUNCTION(" IF(ISBLANK(B663), """", QUERY(Volunteer_Import!B663:I663, ""Select E""))"),"")</f>
        <v/>
      </c>
      <c r="F663" s="9" t="str">
        <f> IF(ISBLANK(B663), "", COUNTIF(Volunteer_Import!F663, "*Central Berkeley Trader Joe’s*"))</f>
        <v/>
      </c>
      <c r="G663" s="1" t="str">
        <f> IF(ISBLANK(B663), "", COUNTIF(Volunteer_Import!F663, "*North Berkeley Safeway*"))</f>
        <v/>
      </c>
      <c r="H663" s="1" t="str">
        <f> IF(ISBLANK(B663), "", COUNTIF(Volunteer_Import!F663, "*North Berkeley Trader Joe’s*"))</f>
        <v/>
      </c>
      <c r="I663" s="9" t="str">
        <f> IF(ISBLANK(B663), "", COUNTIF(Volunteer_Import!F663, "*South Berkeley Berkeley Bowl*"))</f>
        <v/>
      </c>
      <c r="J663" s="1" t="str">
        <f> IF(ISBLANK(B663), "", COUNTIF(Volunteer_Import!F663, "*South Berkeley/Oakland Safeway*"))</f>
        <v/>
      </c>
      <c r="K663" s="1" t="str">
        <f> IF(ISBLANK(B663), "", COUNTIF(Volunteer_Import!F663, "*Southwest Berkeley Berkeley Bowl*"))</f>
        <v/>
      </c>
      <c r="L663" s="1" t="str">
        <f> IF(ISBLANK(B663), "", COUNTIF(Volunteer_Import!F663, "*Other (open to local stores unlisted above)*"))</f>
        <v/>
      </c>
      <c r="M663" s="19" t="str">
        <f> IF(ISBLANK(B663), "", COUNTIF(Volunteer_Import!G663, "*Monday*"))</f>
        <v/>
      </c>
      <c r="N663" s="19" t="str">
        <f> IF(ISBLANK(B663), "", COUNTIF(Volunteer_Import!G663, "*Tuesday*"))</f>
        <v/>
      </c>
      <c r="O663" s="19" t="str">
        <f> IF(ISBLANK(B663), "", COUNTIF(Volunteer_Import!G663, "*Wednesday*"))</f>
        <v/>
      </c>
      <c r="P663" s="19" t="str">
        <f> IF(ISBLANK(B663), "", COUNTIF(Volunteer_Import!G663, "*Thursday*"))</f>
        <v/>
      </c>
      <c r="Q663" s="19" t="str">
        <f> IF(ISBLANK(B663), "", COUNTIF(Volunteer_Import!G663, "*Friday*"))</f>
        <v/>
      </c>
      <c r="R663" s="19" t="str">
        <f> IF(ISBLANK(B663), "", COUNTIF(Volunteer_Import!G663, "*Saturday*"))</f>
        <v/>
      </c>
      <c r="S663" s="19" t="str">
        <f> IF(ISBLANK(B663), "", COUNTIF(Volunteer_Import!G663, "*Sunday*"))</f>
        <v/>
      </c>
      <c r="T663" s="1" t="str">
        <f> IF(ISBLANK(B663), "", COUNTIF(Volunteer_Import!H663, "*6am - 8am*"))</f>
        <v/>
      </c>
      <c r="U663" s="19" t="str">
        <f> IF(ISBLANK(B663), "", COUNTIF(Volunteer_Import!H663, "*8am - 12pm*"))</f>
        <v/>
      </c>
      <c r="V663" s="19" t="str">
        <f> IF(ISBLANK(B663), "", COUNTIF(Volunteer_Import!H663, "*12pm - 3pm*"))</f>
        <v/>
      </c>
      <c r="W663" s="19" t="str">
        <f> IF(ISBLANK(B663), "", COUNTIF(Volunteer_Import!H663, "*3pm - 6pm*"))</f>
        <v/>
      </c>
      <c r="X663" s="19" t="str">
        <f> IF(ISBLANK(B663), "", COUNTIF(Volunteer_Import!H663, "*6pm - 9pm*"))</f>
        <v/>
      </c>
      <c r="Y663" s="19" t="str">
        <f> IF(ISBLANK(B663), "", COUNTIF(Volunteer_Import!H663, "*9pm - 11pm*"))</f>
        <v/>
      </c>
    </row>
    <row r="664">
      <c r="A664" s="1" t="str">
        <f t="array" ref="A664">IF(ISBLANK(B664), "", concatenate("V", ROW()))</f>
        <v/>
      </c>
      <c r="B664" s="1" t="str">
        <f>IFERROR(__xludf.DUMMYFUNCTION(" QUERY(Volunteer_Import!A664:H664, ""Select B"")"),"")</f>
        <v/>
      </c>
      <c r="C664" s="1" t="str">
        <f>IFERROR(__xludf.DUMMYFUNCTION(" IF(ISBLANK(B664), """", QUERY(Volunteer_Import!B664:I664, ""Select C""))"),"")</f>
        <v/>
      </c>
      <c r="D664" s="1" t="str">
        <f>IFERROR(__xludf.DUMMYFUNCTION(" IF(ISBLANK(B664), """", QUERY(Volunteer_Import!B664:I664, ""Select D""))"),"")</f>
        <v/>
      </c>
      <c r="E664" s="1" t="str">
        <f>IFERROR(__xludf.DUMMYFUNCTION(" IF(ISBLANK(B664), """", QUERY(Volunteer_Import!B664:I664, ""Select E""))"),"")</f>
        <v/>
      </c>
      <c r="F664" s="9" t="str">
        <f> IF(ISBLANK(B664), "", COUNTIF(Volunteer_Import!F664, "*Central Berkeley Trader Joe’s*"))</f>
        <v/>
      </c>
      <c r="G664" s="1" t="str">
        <f> IF(ISBLANK(B664), "", COUNTIF(Volunteer_Import!F664, "*North Berkeley Safeway*"))</f>
        <v/>
      </c>
      <c r="H664" s="1" t="str">
        <f> IF(ISBLANK(B664), "", COUNTIF(Volunteer_Import!F664, "*North Berkeley Trader Joe’s*"))</f>
        <v/>
      </c>
      <c r="I664" s="9" t="str">
        <f> IF(ISBLANK(B664), "", COUNTIF(Volunteer_Import!F664, "*South Berkeley Berkeley Bowl*"))</f>
        <v/>
      </c>
      <c r="J664" s="1" t="str">
        <f> IF(ISBLANK(B664), "", COUNTIF(Volunteer_Import!F664, "*South Berkeley/Oakland Safeway*"))</f>
        <v/>
      </c>
      <c r="K664" s="1" t="str">
        <f> IF(ISBLANK(B664), "", COUNTIF(Volunteer_Import!F664, "*Southwest Berkeley Berkeley Bowl*"))</f>
        <v/>
      </c>
      <c r="L664" s="1" t="str">
        <f> IF(ISBLANK(B664), "", COUNTIF(Volunteer_Import!F664, "*Other (open to local stores unlisted above)*"))</f>
        <v/>
      </c>
      <c r="M664" s="19" t="str">
        <f> IF(ISBLANK(B664), "", COUNTIF(Volunteer_Import!G664, "*Monday*"))</f>
        <v/>
      </c>
      <c r="N664" s="19" t="str">
        <f> IF(ISBLANK(B664), "", COUNTIF(Volunteer_Import!G664, "*Tuesday*"))</f>
        <v/>
      </c>
      <c r="O664" s="19" t="str">
        <f> IF(ISBLANK(B664), "", COUNTIF(Volunteer_Import!G664, "*Wednesday*"))</f>
        <v/>
      </c>
      <c r="P664" s="19" t="str">
        <f> IF(ISBLANK(B664), "", COUNTIF(Volunteer_Import!G664, "*Thursday*"))</f>
        <v/>
      </c>
      <c r="Q664" s="19" t="str">
        <f> IF(ISBLANK(B664), "", COUNTIF(Volunteer_Import!G664, "*Friday*"))</f>
        <v/>
      </c>
      <c r="R664" s="19" t="str">
        <f> IF(ISBLANK(B664), "", COUNTIF(Volunteer_Import!G664, "*Saturday*"))</f>
        <v/>
      </c>
      <c r="S664" s="19" t="str">
        <f> IF(ISBLANK(B664), "", COUNTIF(Volunteer_Import!G664, "*Sunday*"))</f>
        <v/>
      </c>
      <c r="T664" s="1" t="str">
        <f> IF(ISBLANK(B664), "", COUNTIF(Volunteer_Import!H664, "*6am - 8am*"))</f>
        <v/>
      </c>
      <c r="U664" s="19" t="str">
        <f> IF(ISBLANK(B664), "", COUNTIF(Volunteer_Import!H664, "*8am - 12pm*"))</f>
        <v/>
      </c>
      <c r="V664" s="19" t="str">
        <f> IF(ISBLANK(B664), "", COUNTIF(Volunteer_Import!H664, "*12pm - 3pm*"))</f>
        <v/>
      </c>
      <c r="W664" s="19" t="str">
        <f> IF(ISBLANK(B664), "", COUNTIF(Volunteer_Import!H664, "*3pm - 6pm*"))</f>
        <v/>
      </c>
      <c r="X664" s="19" t="str">
        <f> IF(ISBLANK(B664), "", COUNTIF(Volunteer_Import!H664, "*6pm - 9pm*"))</f>
        <v/>
      </c>
      <c r="Y664" s="19" t="str">
        <f> IF(ISBLANK(B664), "", COUNTIF(Volunteer_Import!H664, "*9pm - 11pm*"))</f>
        <v/>
      </c>
    </row>
    <row r="665">
      <c r="A665" s="1" t="str">
        <f t="array" ref="A665">IF(ISBLANK(B665), "", concatenate("V", ROW()))</f>
        <v/>
      </c>
      <c r="B665" s="1" t="str">
        <f>IFERROR(__xludf.DUMMYFUNCTION(" QUERY(Volunteer_Import!A665:H665, ""Select B"")"),"")</f>
        <v/>
      </c>
      <c r="C665" s="1" t="str">
        <f>IFERROR(__xludf.DUMMYFUNCTION(" IF(ISBLANK(B665), """", QUERY(Volunteer_Import!B665:I665, ""Select C""))"),"")</f>
        <v/>
      </c>
      <c r="D665" s="1" t="str">
        <f>IFERROR(__xludf.DUMMYFUNCTION(" IF(ISBLANK(B665), """", QUERY(Volunteer_Import!B665:I665, ""Select D""))"),"")</f>
        <v/>
      </c>
      <c r="E665" s="1" t="str">
        <f>IFERROR(__xludf.DUMMYFUNCTION(" IF(ISBLANK(B665), """", QUERY(Volunteer_Import!B665:I665, ""Select E""))"),"")</f>
        <v/>
      </c>
      <c r="F665" s="9" t="str">
        <f> IF(ISBLANK(B665), "", COUNTIF(Volunteer_Import!F665, "*Central Berkeley Trader Joe’s*"))</f>
        <v/>
      </c>
      <c r="G665" s="1" t="str">
        <f> IF(ISBLANK(B665), "", COUNTIF(Volunteer_Import!F665, "*North Berkeley Safeway*"))</f>
        <v/>
      </c>
      <c r="H665" s="1" t="str">
        <f> IF(ISBLANK(B665), "", COUNTIF(Volunteer_Import!F665, "*North Berkeley Trader Joe’s*"))</f>
        <v/>
      </c>
      <c r="I665" s="9" t="str">
        <f> IF(ISBLANK(B665), "", COUNTIF(Volunteer_Import!F665, "*South Berkeley Berkeley Bowl*"))</f>
        <v/>
      </c>
      <c r="J665" s="1" t="str">
        <f> IF(ISBLANK(B665), "", COUNTIF(Volunteer_Import!F665, "*South Berkeley/Oakland Safeway*"))</f>
        <v/>
      </c>
      <c r="K665" s="1" t="str">
        <f> IF(ISBLANK(B665), "", COUNTIF(Volunteer_Import!F665, "*Southwest Berkeley Berkeley Bowl*"))</f>
        <v/>
      </c>
      <c r="L665" s="1" t="str">
        <f> IF(ISBLANK(B665), "", COUNTIF(Volunteer_Import!F665, "*Other (open to local stores unlisted above)*"))</f>
        <v/>
      </c>
      <c r="M665" s="19" t="str">
        <f> IF(ISBLANK(B665), "", COUNTIF(Volunteer_Import!G665, "*Monday*"))</f>
        <v/>
      </c>
      <c r="N665" s="19" t="str">
        <f> IF(ISBLANK(B665), "", COUNTIF(Volunteer_Import!G665, "*Tuesday*"))</f>
        <v/>
      </c>
      <c r="O665" s="19" t="str">
        <f> IF(ISBLANK(B665), "", COUNTIF(Volunteer_Import!G665, "*Wednesday*"))</f>
        <v/>
      </c>
      <c r="P665" s="19" t="str">
        <f> IF(ISBLANK(B665), "", COUNTIF(Volunteer_Import!G665, "*Thursday*"))</f>
        <v/>
      </c>
      <c r="Q665" s="19" t="str">
        <f> IF(ISBLANK(B665), "", COUNTIF(Volunteer_Import!G665, "*Friday*"))</f>
        <v/>
      </c>
      <c r="R665" s="19" t="str">
        <f> IF(ISBLANK(B665), "", COUNTIF(Volunteer_Import!G665, "*Saturday*"))</f>
        <v/>
      </c>
      <c r="S665" s="19" t="str">
        <f> IF(ISBLANK(B665), "", COUNTIF(Volunteer_Import!G665, "*Sunday*"))</f>
        <v/>
      </c>
      <c r="T665" s="1" t="str">
        <f> IF(ISBLANK(B665), "", COUNTIF(Volunteer_Import!H665, "*6am - 8am*"))</f>
        <v/>
      </c>
      <c r="U665" s="19" t="str">
        <f> IF(ISBLANK(B665), "", COUNTIF(Volunteer_Import!H665, "*8am - 12pm*"))</f>
        <v/>
      </c>
      <c r="V665" s="19" t="str">
        <f> IF(ISBLANK(B665), "", COUNTIF(Volunteer_Import!H665, "*12pm - 3pm*"))</f>
        <v/>
      </c>
      <c r="W665" s="19" t="str">
        <f> IF(ISBLANK(B665), "", COUNTIF(Volunteer_Import!H665, "*3pm - 6pm*"))</f>
        <v/>
      </c>
      <c r="X665" s="19" t="str">
        <f> IF(ISBLANK(B665), "", COUNTIF(Volunteer_Import!H665, "*6pm - 9pm*"))</f>
        <v/>
      </c>
      <c r="Y665" s="19" t="str">
        <f> IF(ISBLANK(B665), "", COUNTIF(Volunteer_Import!H665, "*9pm - 11pm*"))</f>
        <v/>
      </c>
    </row>
    <row r="666">
      <c r="A666" s="1" t="str">
        <f t="array" ref="A666">IF(ISBLANK(B666), "", concatenate("V", ROW()))</f>
        <v/>
      </c>
      <c r="B666" s="1" t="str">
        <f>IFERROR(__xludf.DUMMYFUNCTION(" QUERY(Volunteer_Import!A666:H666, ""Select B"")"),"")</f>
        <v/>
      </c>
      <c r="C666" s="1" t="str">
        <f>IFERROR(__xludf.DUMMYFUNCTION(" IF(ISBLANK(B666), """", QUERY(Volunteer_Import!B666:I666, ""Select C""))"),"")</f>
        <v/>
      </c>
      <c r="D666" s="1" t="str">
        <f>IFERROR(__xludf.DUMMYFUNCTION(" IF(ISBLANK(B666), """", QUERY(Volunteer_Import!B666:I666, ""Select D""))"),"")</f>
        <v/>
      </c>
      <c r="E666" s="1" t="str">
        <f>IFERROR(__xludf.DUMMYFUNCTION(" IF(ISBLANK(B666), """", QUERY(Volunteer_Import!B666:I666, ""Select E""))"),"")</f>
        <v/>
      </c>
      <c r="F666" s="9" t="str">
        <f> IF(ISBLANK(B666), "", COUNTIF(Volunteer_Import!F666, "*Central Berkeley Trader Joe’s*"))</f>
        <v/>
      </c>
      <c r="G666" s="1" t="str">
        <f> IF(ISBLANK(B666), "", COUNTIF(Volunteer_Import!F666, "*North Berkeley Safeway*"))</f>
        <v/>
      </c>
      <c r="H666" s="1" t="str">
        <f> IF(ISBLANK(B666), "", COUNTIF(Volunteer_Import!F666, "*North Berkeley Trader Joe’s*"))</f>
        <v/>
      </c>
      <c r="I666" s="9" t="str">
        <f> IF(ISBLANK(B666), "", COUNTIF(Volunteer_Import!F666, "*South Berkeley Berkeley Bowl*"))</f>
        <v/>
      </c>
      <c r="J666" s="1" t="str">
        <f> IF(ISBLANK(B666), "", COUNTIF(Volunteer_Import!F666, "*South Berkeley/Oakland Safeway*"))</f>
        <v/>
      </c>
      <c r="K666" s="1" t="str">
        <f> IF(ISBLANK(B666), "", COUNTIF(Volunteer_Import!F666, "*Southwest Berkeley Berkeley Bowl*"))</f>
        <v/>
      </c>
      <c r="L666" s="1" t="str">
        <f> IF(ISBLANK(B666), "", COUNTIF(Volunteer_Import!F666, "*Other (open to local stores unlisted above)*"))</f>
        <v/>
      </c>
      <c r="M666" s="19" t="str">
        <f> IF(ISBLANK(B666), "", COUNTIF(Volunteer_Import!G666, "*Monday*"))</f>
        <v/>
      </c>
      <c r="N666" s="19" t="str">
        <f> IF(ISBLANK(B666), "", COUNTIF(Volunteer_Import!G666, "*Tuesday*"))</f>
        <v/>
      </c>
      <c r="O666" s="19" t="str">
        <f> IF(ISBLANK(B666), "", COUNTIF(Volunteer_Import!G666, "*Wednesday*"))</f>
        <v/>
      </c>
      <c r="P666" s="19" t="str">
        <f> IF(ISBLANK(B666), "", COUNTIF(Volunteer_Import!G666, "*Thursday*"))</f>
        <v/>
      </c>
      <c r="Q666" s="19" t="str">
        <f> IF(ISBLANK(B666), "", COUNTIF(Volunteer_Import!G666, "*Friday*"))</f>
        <v/>
      </c>
      <c r="R666" s="19" t="str">
        <f> IF(ISBLANK(B666), "", COUNTIF(Volunteer_Import!G666, "*Saturday*"))</f>
        <v/>
      </c>
      <c r="S666" s="19" t="str">
        <f> IF(ISBLANK(B666), "", COUNTIF(Volunteer_Import!G666, "*Sunday*"))</f>
        <v/>
      </c>
      <c r="T666" s="1" t="str">
        <f> IF(ISBLANK(B666), "", COUNTIF(Volunteer_Import!H666, "*6am - 8am*"))</f>
        <v/>
      </c>
      <c r="U666" s="19" t="str">
        <f> IF(ISBLANK(B666), "", COUNTIF(Volunteer_Import!H666, "*8am - 12pm*"))</f>
        <v/>
      </c>
      <c r="V666" s="19" t="str">
        <f> IF(ISBLANK(B666), "", COUNTIF(Volunteer_Import!H666, "*12pm - 3pm*"))</f>
        <v/>
      </c>
      <c r="W666" s="19" t="str">
        <f> IF(ISBLANK(B666), "", COUNTIF(Volunteer_Import!H666, "*3pm - 6pm*"))</f>
        <v/>
      </c>
      <c r="X666" s="19" t="str">
        <f> IF(ISBLANK(B666), "", COUNTIF(Volunteer_Import!H666, "*6pm - 9pm*"))</f>
        <v/>
      </c>
      <c r="Y666" s="19" t="str">
        <f> IF(ISBLANK(B666), "", COUNTIF(Volunteer_Import!H666, "*9pm - 11pm*"))</f>
        <v/>
      </c>
    </row>
    <row r="667">
      <c r="A667" s="1" t="str">
        <f t="array" ref="A667">IF(ISBLANK(B667), "", concatenate("V", ROW()))</f>
        <v/>
      </c>
      <c r="B667" s="1" t="str">
        <f>IFERROR(__xludf.DUMMYFUNCTION(" QUERY(Volunteer_Import!A667:H667, ""Select B"")"),"")</f>
        <v/>
      </c>
      <c r="C667" s="1" t="str">
        <f>IFERROR(__xludf.DUMMYFUNCTION(" IF(ISBLANK(B667), """", QUERY(Volunteer_Import!B667:I667, ""Select C""))"),"")</f>
        <v/>
      </c>
      <c r="D667" s="1" t="str">
        <f>IFERROR(__xludf.DUMMYFUNCTION(" IF(ISBLANK(B667), """", QUERY(Volunteer_Import!B667:I667, ""Select D""))"),"")</f>
        <v/>
      </c>
      <c r="E667" s="1" t="str">
        <f>IFERROR(__xludf.DUMMYFUNCTION(" IF(ISBLANK(B667), """", QUERY(Volunteer_Import!B667:I667, ""Select E""))"),"")</f>
        <v/>
      </c>
      <c r="F667" s="9" t="str">
        <f> IF(ISBLANK(B667), "", COUNTIF(Volunteer_Import!F667, "*Central Berkeley Trader Joe’s*"))</f>
        <v/>
      </c>
      <c r="G667" s="1" t="str">
        <f> IF(ISBLANK(B667), "", COUNTIF(Volunteer_Import!F667, "*North Berkeley Safeway*"))</f>
        <v/>
      </c>
      <c r="H667" s="1" t="str">
        <f> IF(ISBLANK(B667), "", COUNTIF(Volunteer_Import!F667, "*North Berkeley Trader Joe’s*"))</f>
        <v/>
      </c>
      <c r="I667" s="9" t="str">
        <f> IF(ISBLANK(B667), "", COUNTIF(Volunteer_Import!F667, "*South Berkeley Berkeley Bowl*"))</f>
        <v/>
      </c>
      <c r="J667" s="1" t="str">
        <f> IF(ISBLANK(B667), "", COUNTIF(Volunteer_Import!F667, "*South Berkeley/Oakland Safeway*"))</f>
        <v/>
      </c>
      <c r="K667" s="1" t="str">
        <f> IF(ISBLANK(B667), "", COUNTIF(Volunteer_Import!F667, "*Southwest Berkeley Berkeley Bowl*"))</f>
        <v/>
      </c>
      <c r="L667" s="1" t="str">
        <f> IF(ISBLANK(B667), "", COUNTIF(Volunteer_Import!F667, "*Other (open to local stores unlisted above)*"))</f>
        <v/>
      </c>
      <c r="M667" s="19" t="str">
        <f> IF(ISBLANK(B667), "", COUNTIF(Volunteer_Import!G667, "*Monday*"))</f>
        <v/>
      </c>
      <c r="N667" s="19" t="str">
        <f> IF(ISBLANK(B667), "", COUNTIF(Volunteer_Import!G667, "*Tuesday*"))</f>
        <v/>
      </c>
      <c r="O667" s="19" t="str">
        <f> IF(ISBLANK(B667), "", COUNTIF(Volunteer_Import!G667, "*Wednesday*"))</f>
        <v/>
      </c>
      <c r="P667" s="19" t="str">
        <f> IF(ISBLANK(B667), "", COUNTIF(Volunteer_Import!G667, "*Thursday*"))</f>
        <v/>
      </c>
      <c r="Q667" s="19" t="str">
        <f> IF(ISBLANK(B667), "", COUNTIF(Volunteer_Import!G667, "*Friday*"))</f>
        <v/>
      </c>
      <c r="R667" s="19" t="str">
        <f> IF(ISBLANK(B667), "", COUNTIF(Volunteer_Import!G667, "*Saturday*"))</f>
        <v/>
      </c>
      <c r="S667" s="19" t="str">
        <f> IF(ISBLANK(B667), "", COUNTIF(Volunteer_Import!G667, "*Sunday*"))</f>
        <v/>
      </c>
      <c r="T667" s="1" t="str">
        <f> IF(ISBLANK(B667), "", COUNTIF(Volunteer_Import!H667, "*6am - 8am*"))</f>
        <v/>
      </c>
      <c r="U667" s="19" t="str">
        <f> IF(ISBLANK(B667), "", COUNTIF(Volunteer_Import!H667, "*8am - 12pm*"))</f>
        <v/>
      </c>
      <c r="V667" s="19" t="str">
        <f> IF(ISBLANK(B667), "", COUNTIF(Volunteer_Import!H667, "*12pm - 3pm*"))</f>
        <v/>
      </c>
      <c r="W667" s="19" t="str">
        <f> IF(ISBLANK(B667), "", COUNTIF(Volunteer_Import!H667, "*3pm - 6pm*"))</f>
        <v/>
      </c>
      <c r="X667" s="19" t="str">
        <f> IF(ISBLANK(B667), "", COUNTIF(Volunteer_Import!H667, "*6pm - 9pm*"))</f>
        <v/>
      </c>
      <c r="Y667" s="19" t="str">
        <f> IF(ISBLANK(B667), "", COUNTIF(Volunteer_Import!H667, "*9pm - 11pm*"))</f>
        <v/>
      </c>
    </row>
    <row r="668">
      <c r="A668" s="1" t="str">
        <f t="array" ref="A668">IF(ISBLANK(B668), "", concatenate("V", ROW()))</f>
        <v/>
      </c>
      <c r="B668" s="1" t="str">
        <f>IFERROR(__xludf.DUMMYFUNCTION(" QUERY(Volunteer_Import!A668:H668, ""Select B"")"),"")</f>
        <v/>
      </c>
      <c r="C668" s="1" t="str">
        <f>IFERROR(__xludf.DUMMYFUNCTION(" IF(ISBLANK(B668), """", QUERY(Volunteer_Import!B668:I668, ""Select C""))"),"")</f>
        <v/>
      </c>
      <c r="D668" s="1" t="str">
        <f>IFERROR(__xludf.DUMMYFUNCTION(" IF(ISBLANK(B668), """", QUERY(Volunteer_Import!B668:I668, ""Select D""))"),"")</f>
        <v/>
      </c>
      <c r="E668" s="1" t="str">
        <f>IFERROR(__xludf.DUMMYFUNCTION(" IF(ISBLANK(B668), """", QUERY(Volunteer_Import!B668:I668, ""Select E""))"),"")</f>
        <v/>
      </c>
      <c r="F668" s="9" t="str">
        <f> IF(ISBLANK(B668), "", COUNTIF(Volunteer_Import!F668, "*Central Berkeley Trader Joe’s*"))</f>
        <v/>
      </c>
      <c r="G668" s="1" t="str">
        <f> IF(ISBLANK(B668), "", COUNTIF(Volunteer_Import!F668, "*North Berkeley Safeway*"))</f>
        <v/>
      </c>
      <c r="H668" s="1" t="str">
        <f> IF(ISBLANK(B668), "", COUNTIF(Volunteer_Import!F668, "*North Berkeley Trader Joe’s*"))</f>
        <v/>
      </c>
      <c r="I668" s="9" t="str">
        <f> IF(ISBLANK(B668), "", COUNTIF(Volunteer_Import!F668, "*South Berkeley Berkeley Bowl*"))</f>
        <v/>
      </c>
      <c r="J668" s="1" t="str">
        <f> IF(ISBLANK(B668), "", COUNTIF(Volunteer_Import!F668, "*South Berkeley/Oakland Safeway*"))</f>
        <v/>
      </c>
      <c r="K668" s="1" t="str">
        <f> IF(ISBLANK(B668), "", COUNTIF(Volunteer_Import!F668, "*Southwest Berkeley Berkeley Bowl*"))</f>
        <v/>
      </c>
      <c r="L668" s="1" t="str">
        <f> IF(ISBLANK(B668), "", COUNTIF(Volunteer_Import!F668, "*Other (open to local stores unlisted above)*"))</f>
        <v/>
      </c>
      <c r="M668" s="19" t="str">
        <f> IF(ISBLANK(B668), "", COUNTIF(Volunteer_Import!G668, "*Monday*"))</f>
        <v/>
      </c>
      <c r="N668" s="19" t="str">
        <f> IF(ISBLANK(B668), "", COUNTIF(Volunteer_Import!G668, "*Tuesday*"))</f>
        <v/>
      </c>
      <c r="O668" s="19" t="str">
        <f> IF(ISBLANK(B668), "", COUNTIF(Volunteer_Import!G668, "*Wednesday*"))</f>
        <v/>
      </c>
      <c r="P668" s="19" t="str">
        <f> IF(ISBLANK(B668), "", COUNTIF(Volunteer_Import!G668, "*Thursday*"))</f>
        <v/>
      </c>
      <c r="Q668" s="19" t="str">
        <f> IF(ISBLANK(B668), "", COUNTIF(Volunteer_Import!G668, "*Friday*"))</f>
        <v/>
      </c>
      <c r="R668" s="19" t="str">
        <f> IF(ISBLANK(B668), "", COUNTIF(Volunteer_Import!G668, "*Saturday*"))</f>
        <v/>
      </c>
      <c r="S668" s="19" t="str">
        <f> IF(ISBLANK(B668), "", COUNTIF(Volunteer_Import!G668, "*Sunday*"))</f>
        <v/>
      </c>
      <c r="T668" s="1" t="str">
        <f> IF(ISBLANK(B668), "", COUNTIF(Volunteer_Import!H668, "*6am - 8am*"))</f>
        <v/>
      </c>
      <c r="U668" s="19" t="str">
        <f> IF(ISBLANK(B668), "", COUNTIF(Volunteer_Import!H668, "*8am - 12pm*"))</f>
        <v/>
      </c>
      <c r="V668" s="19" t="str">
        <f> IF(ISBLANK(B668), "", COUNTIF(Volunteer_Import!H668, "*12pm - 3pm*"))</f>
        <v/>
      </c>
      <c r="W668" s="19" t="str">
        <f> IF(ISBLANK(B668), "", COUNTIF(Volunteer_Import!H668, "*3pm - 6pm*"))</f>
        <v/>
      </c>
      <c r="X668" s="19" t="str">
        <f> IF(ISBLANK(B668), "", COUNTIF(Volunteer_Import!H668, "*6pm - 9pm*"))</f>
        <v/>
      </c>
      <c r="Y668" s="19" t="str">
        <f> IF(ISBLANK(B668), "", COUNTIF(Volunteer_Import!H668, "*9pm - 11pm*"))</f>
        <v/>
      </c>
    </row>
    <row r="669">
      <c r="A669" s="1" t="str">
        <f t="array" ref="A669">IF(ISBLANK(B669), "", concatenate("V", ROW()))</f>
        <v/>
      </c>
      <c r="B669" s="1" t="str">
        <f>IFERROR(__xludf.DUMMYFUNCTION(" QUERY(Volunteer_Import!A669:H669, ""Select B"")"),"")</f>
        <v/>
      </c>
      <c r="C669" s="1" t="str">
        <f>IFERROR(__xludf.DUMMYFUNCTION(" IF(ISBLANK(B669), """", QUERY(Volunteer_Import!B669:I669, ""Select C""))"),"")</f>
        <v/>
      </c>
      <c r="D669" s="1" t="str">
        <f>IFERROR(__xludf.DUMMYFUNCTION(" IF(ISBLANK(B669), """", QUERY(Volunteer_Import!B669:I669, ""Select D""))"),"")</f>
        <v/>
      </c>
      <c r="E669" s="1" t="str">
        <f>IFERROR(__xludf.DUMMYFUNCTION(" IF(ISBLANK(B669), """", QUERY(Volunteer_Import!B669:I669, ""Select E""))"),"")</f>
        <v/>
      </c>
      <c r="F669" s="9" t="str">
        <f> IF(ISBLANK(B669), "", COUNTIF(Volunteer_Import!F669, "*Central Berkeley Trader Joe’s*"))</f>
        <v/>
      </c>
      <c r="G669" s="1" t="str">
        <f> IF(ISBLANK(B669), "", COUNTIF(Volunteer_Import!F669, "*North Berkeley Safeway*"))</f>
        <v/>
      </c>
      <c r="H669" s="1" t="str">
        <f> IF(ISBLANK(B669), "", COUNTIF(Volunteer_Import!F669, "*North Berkeley Trader Joe’s*"))</f>
        <v/>
      </c>
      <c r="I669" s="9" t="str">
        <f> IF(ISBLANK(B669), "", COUNTIF(Volunteer_Import!F669, "*South Berkeley Berkeley Bowl*"))</f>
        <v/>
      </c>
      <c r="J669" s="1" t="str">
        <f> IF(ISBLANK(B669), "", COUNTIF(Volunteer_Import!F669, "*South Berkeley/Oakland Safeway*"))</f>
        <v/>
      </c>
      <c r="K669" s="1" t="str">
        <f> IF(ISBLANK(B669), "", COUNTIF(Volunteer_Import!F669, "*Southwest Berkeley Berkeley Bowl*"))</f>
        <v/>
      </c>
      <c r="L669" s="1" t="str">
        <f> IF(ISBLANK(B669), "", COUNTIF(Volunteer_Import!F669, "*Other (open to local stores unlisted above)*"))</f>
        <v/>
      </c>
      <c r="M669" s="19" t="str">
        <f> IF(ISBLANK(B669), "", COUNTIF(Volunteer_Import!G669, "*Monday*"))</f>
        <v/>
      </c>
      <c r="N669" s="19" t="str">
        <f> IF(ISBLANK(B669), "", COUNTIF(Volunteer_Import!G669, "*Tuesday*"))</f>
        <v/>
      </c>
      <c r="O669" s="19" t="str">
        <f> IF(ISBLANK(B669), "", COUNTIF(Volunteer_Import!G669, "*Wednesday*"))</f>
        <v/>
      </c>
      <c r="P669" s="19" t="str">
        <f> IF(ISBLANK(B669), "", COUNTIF(Volunteer_Import!G669, "*Thursday*"))</f>
        <v/>
      </c>
      <c r="Q669" s="19" t="str">
        <f> IF(ISBLANK(B669), "", COUNTIF(Volunteer_Import!G669, "*Friday*"))</f>
        <v/>
      </c>
      <c r="R669" s="19" t="str">
        <f> IF(ISBLANK(B669), "", COUNTIF(Volunteer_Import!G669, "*Saturday*"))</f>
        <v/>
      </c>
      <c r="S669" s="19" t="str">
        <f> IF(ISBLANK(B669), "", COUNTIF(Volunteer_Import!G669, "*Sunday*"))</f>
        <v/>
      </c>
      <c r="T669" s="1" t="str">
        <f> IF(ISBLANK(B669), "", COUNTIF(Volunteer_Import!H669, "*6am - 8am*"))</f>
        <v/>
      </c>
      <c r="U669" s="19" t="str">
        <f> IF(ISBLANK(B669), "", COUNTIF(Volunteer_Import!H669, "*8am - 12pm*"))</f>
        <v/>
      </c>
      <c r="V669" s="19" t="str">
        <f> IF(ISBLANK(B669), "", COUNTIF(Volunteer_Import!H669, "*12pm - 3pm*"))</f>
        <v/>
      </c>
      <c r="W669" s="19" t="str">
        <f> IF(ISBLANK(B669), "", COUNTIF(Volunteer_Import!H669, "*3pm - 6pm*"))</f>
        <v/>
      </c>
      <c r="X669" s="19" t="str">
        <f> IF(ISBLANK(B669), "", COUNTIF(Volunteer_Import!H669, "*6pm - 9pm*"))</f>
        <v/>
      </c>
      <c r="Y669" s="19" t="str">
        <f> IF(ISBLANK(B669), "", COUNTIF(Volunteer_Import!H669, "*9pm - 11pm*"))</f>
        <v/>
      </c>
    </row>
    <row r="670">
      <c r="A670" s="1" t="str">
        <f t="array" ref="A670">IF(ISBLANK(B670), "", concatenate("V", ROW()))</f>
        <v/>
      </c>
      <c r="B670" s="1" t="str">
        <f>IFERROR(__xludf.DUMMYFUNCTION(" QUERY(Volunteer_Import!A670:H670, ""Select B"")"),"")</f>
        <v/>
      </c>
      <c r="C670" s="1" t="str">
        <f>IFERROR(__xludf.DUMMYFUNCTION(" IF(ISBLANK(B670), """", QUERY(Volunteer_Import!B670:I670, ""Select C""))"),"")</f>
        <v/>
      </c>
      <c r="D670" s="1" t="str">
        <f>IFERROR(__xludf.DUMMYFUNCTION(" IF(ISBLANK(B670), """", QUERY(Volunteer_Import!B670:I670, ""Select D""))"),"")</f>
        <v/>
      </c>
      <c r="E670" s="1" t="str">
        <f>IFERROR(__xludf.DUMMYFUNCTION(" IF(ISBLANK(B670), """", QUERY(Volunteer_Import!B670:I670, ""Select E""))"),"")</f>
        <v/>
      </c>
      <c r="F670" s="9" t="str">
        <f> IF(ISBLANK(B670), "", COUNTIF(Volunteer_Import!F670, "*Central Berkeley Trader Joe’s*"))</f>
        <v/>
      </c>
      <c r="G670" s="1" t="str">
        <f> IF(ISBLANK(B670), "", COUNTIF(Volunteer_Import!F670, "*North Berkeley Safeway*"))</f>
        <v/>
      </c>
      <c r="H670" s="1" t="str">
        <f> IF(ISBLANK(B670), "", COUNTIF(Volunteer_Import!F670, "*North Berkeley Trader Joe’s*"))</f>
        <v/>
      </c>
      <c r="I670" s="9" t="str">
        <f> IF(ISBLANK(B670), "", COUNTIF(Volunteer_Import!F670, "*South Berkeley Berkeley Bowl*"))</f>
        <v/>
      </c>
      <c r="J670" s="1" t="str">
        <f> IF(ISBLANK(B670), "", COUNTIF(Volunteer_Import!F670, "*South Berkeley/Oakland Safeway*"))</f>
        <v/>
      </c>
      <c r="K670" s="1" t="str">
        <f> IF(ISBLANK(B670), "", COUNTIF(Volunteer_Import!F670, "*Southwest Berkeley Berkeley Bowl*"))</f>
        <v/>
      </c>
      <c r="L670" s="1" t="str">
        <f> IF(ISBLANK(B670), "", COUNTIF(Volunteer_Import!F670, "*Other (open to local stores unlisted above)*"))</f>
        <v/>
      </c>
      <c r="M670" s="19" t="str">
        <f> IF(ISBLANK(B670), "", COUNTIF(Volunteer_Import!G670, "*Monday*"))</f>
        <v/>
      </c>
      <c r="N670" s="19" t="str">
        <f> IF(ISBLANK(B670), "", COUNTIF(Volunteer_Import!G670, "*Tuesday*"))</f>
        <v/>
      </c>
      <c r="O670" s="19" t="str">
        <f> IF(ISBLANK(B670), "", COUNTIF(Volunteer_Import!G670, "*Wednesday*"))</f>
        <v/>
      </c>
      <c r="P670" s="19" t="str">
        <f> IF(ISBLANK(B670), "", COUNTIF(Volunteer_Import!G670, "*Thursday*"))</f>
        <v/>
      </c>
      <c r="Q670" s="19" t="str">
        <f> IF(ISBLANK(B670), "", COUNTIF(Volunteer_Import!G670, "*Friday*"))</f>
        <v/>
      </c>
      <c r="R670" s="19" t="str">
        <f> IF(ISBLANK(B670), "", COUNTIF(Volunteer_Import!G670, "*Saturday*"))</f>
        <v/>
      </c>
      <c r="S670" s="19" t="str">
        <f> IF(ISBLANK(B670), "", COUNTIF(Volunteer_Import!G670, "*Sunday*"))</f>
        <v/>
      </c>
      <c r="T670" s="1" t="str">
        <f> IF(ISBLANK(B670), "", COUNTIF(Volunteer_Import!H670, "*6am - 8am*"))</f>
        <v/>
      </c>
      <c r="U670" s="19" t="str">
        <f> IF(ISBLANK(B670), "", COUNTIF(Volunteer_Import!H670, "*8am - 12pm*"))</f>
        <v/>
      </c>
      <c r="V670" s="19" t="str">
        <f> IF(ISBLANK(B670), "", COUNTIF(Volunteer_Import!H670, "*12pm - 3pm*"))</f>
        <v/>
      </c>
      <c r="W670" s="19" t="str">
        <f> IF(ISBLANK(B670), "", COUNTIF(Volunteer_Import!H670, "*3pm - 6pm*"))</f>
        <v/>
      </c>
      <c r="X670" s="19" t="str">
        <f> IF(ISBLANK(B670), "", COUNTIF(Volunteer_Import!H670, "*6pm - 9pm*"))</f>
        <v/>
      </c>
      <c r="Y670" s="19" t="str">
        <f> IF(ISBLANK(B670), "", COUNTIF(Volunteer_Import!H670, "*9pm - 11pm*"))</f>
        <v/>
      </c>
    </row>
    <row r="671">
      <c r="A671" s="1" t="str">
        <f t="array" ref="A671">IF(ISBLANK(B671), "", concatenate("V", ROW()))</f>
        <v/>
      </c>
      <c r="B671" s="1" t="str">
        <f>IFERROR(__xludf.DUMMYFUNCTION(" QUERY(Volunteer_Import!A671:H671, ""Select B"")"),"")</f>
        <v/>
      </c>
      <c r="C671" s="1" t="str">
        <f>IFERROR(__xludf.DUMMYFUNCTION(" IF(ISBLANK(B671), """", QUERY(Volunteer_Import!B671:I671, ""Select C""))"),"")</f>
        <v/>
      </c>
      <c r="D671" s="1" t="str">
        <f>IFERROR(__xludf.DUMMYFUNCTION(" IF(ISBLANK(B671), """", QUERY(Volunteer_Import!B671:I671, ""Select D""))"),"")</f>
        <v/>
      </c>
      <c r="E671" s="1" t="str">
        <f>IFERROR(__xludf.DUMMYFUNCTION(" IF(ISBLANK(B671), """", QUERY(Volunteer_Import!B671:I671, ""Select E""))"),"")</f>
        <v/>
      </c>
      <c r="F671" s="9" t="str">
        <f> IF(ISBLANK(B671), "", COUNTIF(Volunteer_Import!F671, "*Central Berkeley Trader Joe’s*"))</f>
        <v/>
      </c>
      <c r="G671" s="1" t="str">
        <f> IF(ISBLANK(B671), "", COUNTIF(Volunteer_Import!F671, "*North Berkeley Safeway*"))</f>
        <v/>
      </c>
      <c r="H671" s="1" t="str">
        <f> IF(ISBLANK(B671), "", COUNTIF(Volunteer_Import!F671, "*North Berkeley Trader Joe’s*"))</f>
        <v/>
      </c>
      <c r="I671" s="9" t="str">
        <f> IF(ISBLANK(B671), "", COUNTIF(Volunteer_Import!F671, "*South Berkeley Berkeley Bowl*"))</f>
        <v/>
      </c>
      <c r="J671" s="1" t="str">
        <f> IF(ISBLANK(B671), "", COUNTIF(Volunteer_Import!F671, "*South Berkeley/Oakland Safeway*"))</f>
        <v/>
      </c>
      <c r="K671" s="1" t="str">
        <f> IF(ISBLANK(B671), "", COUNTIF(Volunteer_Import!F671, "*Southwest Berkeley Berkeley Bowl*"))</f>
        <v/>
      </c>
      <c r="L671" s="1" t="str">
        <f> IF(ISBLANK(B671), "", COUNTIF(Volunteer_Import!F671, "*Other (open to local stores unlisted above)*"))</f>
        <v/>
      </c>
      <c r="M671" s="19" t="str">
        <f> IF(ISBLANK(B671), "", COUNTIF(Volunteer_Import!G671, "*Monday*"))</f>
        <v/>
      </c>
      <c r="N671" s="19" t="str">
        <f> IF(ISBLANK(B671), "", COUNTIF(Volunteer_Import!G671, "*Tuesday*"))</f>
        <v/>
      </c>
      <c r="O671" s="19" t="str">
        <f> IF(ISBLANK(B671), "", COUNTIF(Volunteer_Import!G671, "*Wednesday*"))</f>
        <v/>
      </c>
      <c r="P671" s="19" t="str">
        <f> IF(ISBLANK(B671), "", COUNTIF(Volunteer_Import!G671, "*Thursday*"))</f>
        <v/>
      </c>
      <c r="Q671" s="19" t="str">
        <f> IF(ISBLANK(B671), "", COUNTIF(Volunteer_Import!G671, "*Friday*"))</f>
        <v/>
      </c>
      <c r="R671" s="19" t="str">
        <f> IF(ISBLANK(B671), "", COUNTIF(Volunteer_Import!G671, "*Saturday*"))</f>
        <v/>
      </c>
      <c r="S671" s="19" t="str">
        <f> IF(ISBLANK(B671), "", COUNTIF(Volunteer_Import!G671, "*Sunday*"))</f>
        <v/>
      </c>
      <c r="T671" s="1" t="str">
        <f> IF(ISBLANK(B671), "", COUNTIF(Volunteer_Import!H671, "*6am - 8am*"))</f>
        <v/>
      </c>
      <c r="U671" s="19" t="str">
        <f> IF(ISBLANK(B671), "", COUNTIF(Volunteer_Import!H671, "*8am - 12pm*"))</f>
        <v/>
      </c>
      <c r="V671" s="19" t="str">
        <f> IF(ISBLANK(B671), "", COUNTIF(Volunteer_Import!H671, "*12pm - 3pm*"))</f>
        <v/>
      </c>
      <c r="W671" s="19" t="str">
        <f> IF(ISBLANK(B671), "", COUNTIF(Volunteer_Import!H671, "*3pm - 6pm*"))</f>
        <v/>
      </c>
      <c r="X671" s="19" t="str">
        <f> IF(ISBLANK(B671), "", COUNTIF(Volunteer_Import!H671, "*6pm - 9pm*"))</f>
        <v/>
      </c>
      <c r="Y671" s="19" t="str">
        <f> IF(ISBLANK(B671), "", COUNTIF(Volunteer_Import!H671, "*9pm - 11pm*"))</f>
        <v/>
      </c>
    </row>
    <row r="672">
      <c r="A672" s="1" t="str">
        <f t="array" ref="A672">IF(ISBLANK(B672), "", concatenate("V", ROW()))</f>
        <v/>
      </c>
      <c r="B672" s="1" t="str">
        <f>IFERROR(__xludf.DUMMYFUNCTION(" QUERY(Volunteer_Import!A672:H672, ""Select B"")"),"")</f>
        <v/>
      </c>
      <c r="C672" s="1" t="str">
        <f>IFERROR(__xludf.DUMMYFUNCTION(" IF(ISBLANK(B672), """", QUERY(Volunteer_Import!B672:I672, ""Select C""))"),"")</f>
        <v/>
      </c>
      <c r="D672" s="1" t="str">
        <f>IFERROR(__xludf.DUMMYFUNCTION(" IF(ISBLANK(B672), """", QUERY(Volunteer_Import!B672:I672, ""Select D""))"),"")</f>
        <v/>
      </c>
      <c r="E672" s="1" t="str">
        <f>IFERROR(__xludf.DUMMYFUNCTION(" IF(ISBLANK(B672), """", QUERY(Volunteer_Import!B672:I672, ""Select E""))"),"")</f>
        <v/>
      </c>
      <c r="F672" s="9" t="str">
        <f> IF(ISBLANK(B672), "", COUNTIF(Volunteer_Import!F672, "*Central Berkeley Trader Joe’s*"))</f>
        <v/>
      </c>
      <c r="G672" s="1" t="str">
        <f> IF(ISBLANK(B672), "", COUNTIF(Volunteer_Import!F672, "*North Berkeley Safeway*"))</f>
        <v/>
      </c>
      <c r="H672" s="1" t="str">
        <f> IF(ISBLANK(B672), "", COUNTIF(Volunteer_Import!F672, "*North Berkeley Trader Joe’s*"))</f>
        <v/>
      </c>
      <c r="I672" s="9" t="str">
        <f> IF(ISBLANK(B672), "", COUNTIF(Volunteer_Import!F672, "*South Berkeley Berkeley Bowl*"))</f>
        <v/>
      </c>
      <c r="J672" s="1" t="str">
        <f> IF(ISBLANK(B672), "", COUNTIF(Volunteer_Import!F672, "*South Berkeley/Oakland Safeway*"))</f>
        <v/>
      </c>
      <c r="K672" s="1" t="str">
        <f> IF(ISBLANK(B672), "", COUNTIF(Volunteer_Import!F672, "*Southwest Berkeley Berkeley Bowl*"))</f>
        <v/>
      </c>
      <c r="L672" s="1" t="str">
        <f> IF(ISBLANK(B672), "", COUNTIF(Volunteer_Import!F672, "*Other (open to local stores unlisted above)*"))</f>
        <v/>
      </c>
      <c r="M672" s="19" t="str">
        <f> IF(ISBLANK(B672), "", COUNTIF(Volunteer_Import!G672, "*Monday*"))</f>
        <v/>
      </c>
      <c r="N672" s="19" t="str">
        <f> IF(ISBLANK(B672), "", COUNTIF(Volunteer_Import!G672, "*Tuesday*"))</f>
        <v/>
      </c>
      <c r="O672" s="19" t="str">
        <f> IF(ISBLANK(B672), "", COUNTIF(Volunteer_Import!G672, "*Wednesday*"))</f>
        <v/>
      </c>
      <c r="P672" s="19" t="str">
        <f> IF(ISBLANK(B672), "", COUNTIF(Volunteer_Import!G672, "*Thursday*"))</f>
        <v/>
      </c>
      <c r="Q672" s="19" t="str">
        <f> IF(ISBLANK(B672), "", COUNTIF(Volunteer_Import!G672, "*Friday*"))</f>
        <v/>
      </c>
      <c r="R672" s="19" t="str">
        <f> IF(ISBLANK(B672), "", COUNTIF(Volunteer_Import!G672, "*Saturday*"))</f>
        <v/>
      </c>
      <c r="S672" s="19" t="str">
        <f> IF(ISBLANK(B672), "", COUNTIF(Volunteer_Import!G672, "*Sunday*"))</f>
        <v/>
      </c>
      <c r="T672" s="1" t="str">
        <f> IF(ISBLANK(B672), "", COUNTIF(Volunteer_Import!H672, "*6am - 8am*"))</f>
        <v/>
      </c>
      <c r="U672" s="19" t="str">
        <f> IF(ISBLANK(B672), "", COUNTIF(Volunteer_Import!H672, "*8am - 12pm*"))</f>
        <v/>
      </c>
      <c r="V672" s="19" t="str">
        <f> IF(ISBLANK(B672), "", COUNTIF(Volunteer_Import!H672, "*12pm - 3pm*"))</f>
        <v/>
      </c>
      <c r="W672" s="19" t="str">
        <f> IF(ISBLANK(B672), "", COUNTIF(Volunteer_Import!H672, "*3pm - 6pm*"))</f>
        <v/>
      </c>
      <c r="X672" s="19" t="str">
        <f> IF(ISBLANK(B672), "", COUNTIF(Volunteer_Import!H672, "*6pm - 9pm*"))</f>
        <v/>
      </c>
      <c r="Y672" s="19" t="str">
        <f> IF(ISBLANK(B672), "", COUNTIF(Volunteer_Import!H672, "*9pm - 11pm*"))</f>
        <v/>
      </c>
    </row>
    <row r="673">
      <c r="A673" s="1" t="str">
        <f t="array" ref="A673">IF(ISBLANK(B673), "", concatenate("V", ROW()))</f>
        <v/>
      </c>
      <c r="B673" s="1" t="str">
        <f>IFERROR(__xludf.DUMMYFUNCTION(" QUERY(Volunteer_Import!A673:H673, ""Select B"")"),"")</f>
        <v/>
      </c>
      <c r="C673" s="1" t="str">
        <f>IFERROR(__xludf.DUMMYFUNCTION(" IF(ISBLANK(B673), """", QUERY(Volunteer_Import!B673:I673, ""Select C""))"),"")</f>
        <v/>
      </c>
      <c r="D673" s="1" t="str">
        <f>IFERROR(__xludf.DUMMYFUNCTION(" IF(ISBLANK(B673), """", QUERY(Volunteer_Import!B673:I673, ""Select D""))"),"")</f>
        <v/>
      </c>
      <c r="E673" s="1" t="str">
        <f>IFERROR(__xludf.DUMMYFUNCTION(" IF(ISBLANK(B673), """", QUERY(Volunteer_Import!B673:I673, ""Select E""))"),"")</f>
        <v/>
      </c>
      <c r="F673" s="9" t="str">
        <f> IF(ISBLANK(B673), "", COUNTIF(Volunteer_Import!F673, "*Central Berkeley Trader Joe’s*"))</f>
        <v/>
      </c>
      <c r="G673" s="1" t="str">
        <f> IF(ISBLANK(B673), "", COUNTIF(Volunteer_Import!F673, "*North Berkeley Safeway*"))</f>
        <v/>
      </c>
      <c r="H673" s="1" t="str">
        <f> IF(ISBLANK(B673), "", COUNTIF(Volunteer_Import!F673, "*North Berkeley Trader Joe’s*"))</f>
        <v/>
      </c>
      <c r="I673" s="9" t="str">
        <f> IF(ISBLANK(B673), "", COUNTIF(Volunteer_Import!F673, "*South Berkeley Berkeley Bowl*"))</f>
        <v/>
      </c>
      <c r="J673" s="1" t="str">
        <f> IF(ISBLANK(B673), "", COUNTIF(Volunteer_Import!F673, "*South Berkeley/Oakland Safeway*"))</f>
        <v/>
      </c>
      <c r="K673" s="1" t="str">
        <f> IF(ISBLANK(B673), "", COUNTIF(Volunteer_Import!F673, "*Southwest Berkeley Berkeley Bowl*"))</f>
        <v/>
      </c>
      <c r="L673" s="1" t="str">
        <f> IF(ISBLANK(B673), "", COUNTIF(Volunteer_Import!F673, "*Other (open to local stores unlisted above)*"))</f>
        <v/>
      </c>
      <c r="M673" s="19" t="str">
        <f> IF(ISBLANK(B673), "", COUNTIF(Volunteer_Import!G673, "*Monday*"))</f>
        <v/>
      </c>
      <c r="N673" s="19" t="str">
        <f> IF(ISBLANK(B673), "", COUNTIF(Volunteer_Import!G673, "*Tuesday*"))</f>
        <v/>
      </c>
      <c r="O673" s="19" t="str">
        <f> IF(ISBLANK(B673), "", COUNTIF(Volunteer_Import!G673, "*Wednesday*"))</f>
        <v/>
      </c>
      <c r="P673" s="19" t="str">
        <f> IF(ISBLANK(B673), "", COUNTIF(Volunteer_Import!G673, "*Thursday*"))</f>
        <v/>
      </c>
      <c r="Q673" s="19" t="str">
        <f> IF(ISBLANK(B673), "", COUNTIF(Volunteer_Import!G673, "*Friday*"))</f>
        <v/>
      </c>
      <c r="R673" s="19" t="str">
        <f> IF(ISBLANK(B673), "", COUNTIF(Volunteer_Import!G673, "*Saturday*"))</f>
        <v/>
      </c>
      <c r="S673" s="19" t="str">
        <f> IF(ISBLANK(B673), "", COUNTIF(Volunteer_Import!G673, "*Sunday*"))</f>
        <v/>
      </c>
      <c r="T673" s="1" t="str">
        <f> IF(ISBLANK(B673), "", COUNTIF(Volunteer_Import!H673, "*6am - 8am*"))</f>
        <v/>
      </c>
      <c r="U673" s="19" t="str">
        <f> IF(ISBLANK(B673), "", COUNTIF(Volunteer_Import!H673, "*8am - 12pm*"))</f>
        <v/>
      </c>
      <c r="V673" s="19" t="str">
        <f> IF(ISBLANK(B673), "", COUNTIF(Volunteer_Import!H673, "*12pm - 3pm*"))</f>
        <v/>
      </c>
      <c r="W673" s="19" t="str">
        <f> IF(ISBLANK(B673), "", COUNTIF(Volunteer_Import!H673, "*3pm - 6pm*"))</f>
        <v/>
      </c>
      <c r="X673" s="19" t="str">
        <f> IF(ISBLANK(B673), "", COUNTIF(Volunteer_Import!H673, "*6pm - 9pm*"))</f>
        <v/>
      </c>
      <c r="Y673" s="19" t="str">
        <f> IF(ISBLANK(B673), "", COUNTIF(Volunteer_Import!H673, "*9pm - 11pm*"))</f>
        <v/>
      </c>
    </row>
    <row r="674">
      <c r="A674" s="1" t="str">
        <f t="array" ref="A674">IF(ISBLANK(B674), "", concatenate("V", ROW()))</f>
        <v/>
      </c>
      <c r="B674" s="1" t="str">
        <f>IFERROR(__xludf.DUMMYFUNCTION(" QUERY(Volunteer_Import!A674:H674, ""Select B"")"),"")</f>
        <v/>
      </c>
      <c r="C674" s="1" t="str">
        <f>IFERROR(__xludf.DUMMYFUNCTION(" IF(ISBLANK(B674), """", QUERY(Volunteer_Import!B674:I674, ""Select C""))"),"")</f>
        <v/>
      </c>
      <c r="D674" s="1" t="str">
        <f>IFERROR(__xludf.DUMMYFUNCTION(" IF(ISBLANK(B674), """", QUERY(Volunteer_Import!B674:I674, ""Select D""))"),"")</f>
        <v/>
      </c>
      <c r="E674" s="1" t="str">
        <f>IFERROR(__xludf.DUMMYFUNCTION(" IF(ISBLANK(B674), """", QUERY(Volunteer_Import!B674:I674, ""Select E""))"),"")</f>
        <v/>
      </c>
      <c r="F674" s="9" t="str">
        <f> IF(ISBLANK(B674), "", COUNTIF(Volunteer_Import!F674, "*Central Berkeley Trader Joe’s*"))</f>
        <v/>
      </c>
      <c r="G674" s="1" t="str">
        <f> IF(ISBLANK(B674), "", COUNTIF(Volunteer_Import!F674, "*North Berkeley Safeway*"))</f>
        <v/>
      </c>
      <c r="H674" s="1" t="str">
        <f> IF(ISBLANK(B674), "", COUNTIF(Volunteer_Import!F674, "*North Berkeley Trader Joe’s*"))</f>
        <v/>
      </c>
      <c r="I674" s="9" t="str">
        <f> IF(ISBLANK(B674), "", COUNTIF(Volunteer_Import!F674, "*South Berkeley Berkeley Bowl*"))</f>
        <v/>
      </c>
      <c r="J674" s="1" t="str">
        <f> IF(ISBLANK(B674), "", COUNTIF(Volunteer_Import!F674, "*South Berkeley/Oakland Safeway*"))</f>
        <v/>
      </c>
      <c r="K674" s="1" t="str">
        <f> IF(ISBLANK(B674), "", COUNTIF(Volunteer_Import!F674, "*Southwest Berkeley Berkeley Bowl*"))</f>
        <v/>
      </c>
      <c r="L674" s="1" t="str">
        <f> IF(ISBLANK(B674), "", COUNTIF(Volunteer_Import!F674, "*Other (open to local stores unlisted above)*"))</f>
        <v/>
      </c>
      <c r="M674" s="19" t="str">
        <f> IF(ISBLANK(B674), "", COUNTIF(Volunteer_Import!G674, "*Monday*"))</f>
        <v/>
      </c>
      <c r="N674" s="19" t="str">
        <f> IF(ISBLANK(B674), "", COUNTIF(Volunteer_Import!G674, "*Tuesday*"))</f>
        <v/>
      </c>
      <c r="O674" s="19" t="str">
        <f> IF(ISBLANK(B674), "", COUNTIF(Volunteer_Import!G674, "*Wednesday*"))</f>
        <v/>
      </c>
      <c r="P674" s="19" t="str">
        <f> IF(ISBLANK(B674), "", COUNTIF(Volunteer_Import!G674, "*Thursday*"))</f>
        <v/>
      </c>
      <c r="Q674" s="19" t="str">
        <f> IF(ISBLANK(B674), "", COUNTIF(Volunteer_Import!G674, "*Friday*"))</f>
        <v/>
      </c>
      <c r="R674" s="19" t="str">
        <f> IF(ISBLANK(B674), "", COUNTIF(Volunteer_Import!G674, "*Saturday*"))</f>
        <v/>
      </c>
      <c r="S674" s="19" t="str">
        <f> IF(ISBLANK(B674), "", COUNTIF(Volunteer_Import!G674, "*Sunday*"))</f>
        <v/>
      </c>
      <c r="T674" s="1" t="str">
        <f> IF(ISBLANK(B674), "", COUNTIF(Volunteer_Import!H674, "*6am - 8am*"))</f>
        <v/>
      </c>
      <c r="U674" s="19" t="str">
        <f> IF(ISBLANK(B674), "", COUNTIF(Volunteer_Import!H674, "*8am - 12pm*"))</f>
        <v/>
      </c>
      <c r="V674" s="19" t="str">
        <f> IF(ISBLANK(B674), "", COUNTIF(Volunteer_Import!H674, "*12pm - 3pm*"))</f>
        <v/>
      </c>
      <c r="W674" s="19" t="str">
        <f> IF(ISBLANK(B674), "", COUNTIF(Volunteer_Import!H674, "*3pm - 6pm*"))</f>
        <v/>
      </c>
      <c r="X674" s="19" t="str">
        <f> IF(ISBLANK(B674), "", COUNTIF(Volunteer_Import!H674, "*6pm - 9pm*"))</f>
        <v/>
      </c>
      <c r="Y674" s="19" t="str">
        <f> IF(ISBLANK(B674), "", COUNTIF(Volunteer_Import!H674, "*9pm - 11pm*"))</f>
        <v/>
      </c>
    </row>
    <row r="675">
      <c r="A675" s="1" t="str">
        <f t="array" ref="A675">IF(ISBLANK(B675), "", concatenate("V", ROW()))</f>
        <v/>
      </c>
      <c r="B675" s="1" t="str">
        <f>IFERROR(__xludf.DUMMYFUNCTION(" QUERY(Volunteer_Import!A675:H675, ""Select B"")"),"")</f>
        <v/>
      </c>
      <c r="C675" s="1" t="str">
        <f>IFERROR(__xludf.DUMMYFUNCTION(" IF(ISBLANK(B675), """", QUERY(Volunteer_Import!B675:I675, ""Select C""))"),"")</f>
        <v/>
      </c>
      <c r="D675" s="1" t="str">
        <f>IFERROR(__xludf.DUMMYFUNCTION(" IF(ISBLANK(B675), """", QUERY(Volunteer_Import!B675:I675, ""Select D""))"),"")</f>
        <v/>
      </c>
      <c r="E675" s="1" t="str">
        <f>IFERROR(__xludf.DUMMYFUNCTION(" IF(ISBLANK(B675), """", QUERY(Volunteer_Import!B675:I675, ""Select E""))"),"")</f>
        <v/>
      </c>
      <c r="F675" s="9" t="str">
        <f> IF(ISBLANK(B675), "", COUNTIF(Volunteer_Import!F675, "*Central Berkeley Trader Joe’s*"))</f>
        <v/>
      </c>
      <c r="G675" s="1" t="str">
        <f> IF(ISBLANK(B675), "", COUNTIF(Volunteer_Import!F675, "*North Berkeley Safeway*"))</f>
        <v/>
      </c>
      <c r="H675" s="1" t="str">
        <f> IF(ISBLANK(B675), "", COUNTIF(Volunteer_Import!F675, "*North Berkeley Trader Joe’s*"))</f>
        <v/>
      </c>
      <c r="I675" s="9" t="str">
        <f> IF(ISBLANK(B675), "", COUNTIF(Volunteer_Import!F675, "*South Berkeley Berkeley Bowl*"))</f>
        <v/>
      </c>
      <c r="J675" s="1" t="str">
        <f> IF(ISBLANK(B675), "", COUNTIF(Volunteer_Import!F675, "*South Berkeley/Oakland Safeway*"))</f>
        <v/>
      </c>
      <c r="K675" s="1" t="str">
        <f> IF(ISBLANK(B675), "", COUNTIF(Volunteer_Import!F675, "*Southwest Berkeley Berkeley Bowl*"))</f>
        <v/>
      </c>
      <c r="L675" s="1" t="str">
        <f> IF(ISBLANK(B675), "", COUNTIF(Volunteer_Import!F675, "*Other (open to local stores unlisted above)*"))</f>
        <v/>
      </c>
      <c r="M675" s="19" t="str">
        <f> IF(ISBLANK(B675), "", COUNTIF(Volunteer_Import!G675, "*Monday*"))</f>
        <v/>
      </c>
      <c r="N675" s="19" t="str">
        <f> IF(ISBLANK(B675), "", COUNTIF(Volunteer_Import!G675, "*Tuesday*"))</f>
        <v/>
      </c>
      <c r="O675" s="19" t="str">
        <f> IF(ISBLANK(B675), "", COUNTIF(Volunteer_Import!G675, "*Wednesday*"))</f>
        <v/>
      </c>
      <c r="P675" s="19" t="str">
        <f> IF(ISBLANK(B675), "", COUNTIF(Volunteer_Import!G675, "*Thursday*"))</f>
        <v/>
      </c>
      <c r="Q675" s="19" t="str">
        <f> IF(ISBLANK(B675), "", COUNTIF(Volunteer_Import!G675, "*Friday*"))</f>
        <v/>
      </c>
      <c r="R675" s="19" t="str">
        <f> IF(ISBLANK(B675), "", COUNTIF(Volunteer_Import!G675, "*Saturday*"))</f>
        <v/>
      </c>
      <c r="S675" s="19" t="str">
        <f> IF(ISBLANK(B675), "", COUNTIF(Volunteer_Import!G675, "*Sunday*"))</f>
        <v/>
      </c>
      <c r="T675" s="1" t="str">
        <f> IF(ISBLANK(B675), "", COUNTIF(Volunteer_Import!H675, "*6am - 8am*"))</f>
        <v/>
      </c>
      <c r="U675" s="19" t="str">
        <f> IF(ISBLANK(B675), "", COUNTIF(Volunteer_Import!H675, "*8am - 12pm*"))</f>
        <v/>
      </c>
      <c r="V675" s="19" t="str">
        <f> IF(ISBLANK(B675), "", COUNTIF(Volunteer_Import!H675, "*12pm - 3pm*"))</f>
        <v/>
      </c>
      <c r="W675" s="19" t="str">
        <f> IF(ISBLANK(B675), "", COUNTIF(Volunteer_Import!H675, "*3pm - 6pm*"))</f>
        <v/>
      </c>
      <c r="X675" s="19" t="str">
        <f> IF(ISBLANK(B675), "", COUNTIF(Volunteer_Import!H675, "*6pm - 9pm*"))</f>
        <v/>
      </c>
      <c r="Y675" s="19" t="str">
        <f> IF(ISBLANK(B675), "", COUNTIF(Volunteer_Import!H675, "*9pm - 11pm*"))</f>
        <v/>
      </c>
    </row>
    <row r="676">
      <c r="A676" s="1" t="str">
        <f t="array" ref="A676">IF(ISBLANK(B676), "", concatenate("V", ROW()))</f>
        <v/>
      </c>
      <c r="B676" s="1" t="str">
        <f>IFERROR(__xludf.DUMMYFUNCTION(" QUERY(Volunteer_Import!A676:H676, ""Select B"")"),"")</f>
        <v/>
      </c>
      <c r="C676" s="1" t="str">
        <f>IFERROR(__xludf.DUMMYFUNCTION(" IF(ISBLANK(B676), """", QUERY(Volunteer_Import!B676:I676, ""Select C""))"),"")</f>
        <v/>
      </c>
      <c r="D676" s="1" t="str">
        <f>IFERROR(__xludf.DUMMYFUNCTION(" IF(ISBLANK(B676), """", QUERY(Volunteer_Import!B676:I676, ""Select D""))"),"")</f>
        <v/>
      </c>
      <c r="E676" s="1" t="str">
        <f>IFERROR(__xludf.DUMMYFUNCTION(" IF(ISBLANK(B676), """", QUERY(Volunteer_Import!B676:I676, ""Select E""))"),"")</f>
        <v/>
      </c>
      <c r="F676" s="9" t="str">
        <f> IF(ISBLANK(B676), "", COUNTIF(Volunteer_Import!F676, "*Central Berkeley Trader Joe’s*"))</f>
        <v/>
      </c>
      <c r="G676" s="1" t="str">
        <f> IF(ISBLANK(B676), "", COUNTIF(Volunteer_Import!F676, "*North Berkeley Safeway*"))</f>
        <v/>
      </c>
      <c r="H676" s="1" t="str">
        <f> IF(ISBLANK(B676), "", COUNTIF(Volunteer_Import!F676, "*North Berkeley Trader Joe’s*"))</f>
        <v/>
      </c>
      <c r="I676" s="9" t="str">
        <f> IF(ISBLANK(B676), "", COUNTIF(Volunteer_Import!F676, "*South Berkeley Berkeley Bowl*"))</f>
        <v/>
      </c>
      <c r="J676" s="1" t="str">
        <f> IF(ISBLANK(B676), "", COUNTIF(Volunteer_Import!F676, "*South Berkeley/Oakland Safeway*"))</f>
        <v/>
      </c>
      <c r="K676" s="1" t="str">
        <f> IF(ISBLANK(B676), "", COUNTIF(Volunteer_Import!F676, "*Southwest Berkeley Berkeley Bowl*"))</f>
        <v/>
      </c>
      <c r="L676" s="1" t="str">
        <f> IF(ISBLANK(B676), "", COUNTIF(Volunteer_Import!F676, "*Other (open to local stores unlisted above)*"))</f>
        <v/>
      </c>
      <c r="M676" s="19" t="str">
        <f> IF(ISBLANK(B676), "", COUNTIF(Volunteer_Import!G676, "*Monday*"))</f>
        <v/>
      </c>
      <c r="N676" s="19" t="str">
        <f> IF(ISBLANK(B676), "", COUNTIF(Volunteer_Import!G676, "*Tuesday*"))</f>
        <v/>
      </c>
      <c r="O676" s="19" t="str">
        <f> IF(ISBLANK(B676), "", COUNTIF(Volunteer_Import!G676, "*Wednesday*"))</f>
        <v/>
      </c>
      <c r="P676" s="19" t="str">
        <f> IF(ISBLANK(B676), "", COUNTIF(Volunteer_Import!G676, "*Thursday*"))</f>
        <v/>
      </c>
      <c r="Q676" s="19" t="str">
        <f> IF(ISBLANK(B676), "", COUNTIF(Volunteer_Import!G676, "*Friday*"))</f>
        <v/>
      </c>
      <c r="R676" s="19" t="str">
        <f> IF(ISBLANK(B676), "", COUNTIF(Volunteer_Import!G676, "*Saturday*"))</f>
        <v/>
      </c>
      <c r="S676" s="19" t="str">
        <f> IF(ISBLANK(B676), "", COUNTIF(Volunteer_Import!G676, "*Sunday*"))</f>
        <v/>
      </c>
      <c r="T676" s="1" t="str">
        <f> IF(ISBLANK(B676), "", COUNTIF(Volunteer_Import!H676, "*6am - 8am*"))</f>
        <v/>
      </c>
      <c r="U676" s="19" t="str">
        <f> IF(ISBLANK(B676), "", COUNTIF(Volunteer_Import!H676, "*8am - 12pm*"))</f>
        <v/>
      </c>
      <c r="V676" s="19" t="str">
        <f> IF(ISBLANK(B676), "", COUNTIF(Volunteer_Import!H676, "*12pm - 3pm*"))</f>
        <v/>
      </c>
      <c r="W676" s="19" t="str">
        <f> IF(ISBLANK(B676), "", COUNTIF(Volunteer_Import!H676, "*3pm - 6pm*"))</f>
        <v/>
      </c>
      <c r="X676" s="19" t="str">
        <f> IF(ISBLANK(B676), "", COUNTIF(Volunteer_Import!H676, "*6pm - 9pm*"))</f>
        <v/>
      </c>
      <c r="Y676" s="19" t="str">
        <f> IF(ISBLANK(B676), "", COUNTIF(Volunteer_Import!H676, "*9pm - 11pm*"))</f>
        <v/>
      </c>
    </row>
    <row r="677">
      <c r="A677" s="1" t="str">
        <f t="array" ref="A677">IF(ISBLANK(B677), "", concatenate("V", ROW()))</f>
        <v/>
      </c>
      <c r="B677" s="1" t="str">
        <f>IFERROR(__xludf.DUMMYFUNCTION(" QUERY(Volunteer_Import!A677:H677, ""Select B"")"),"")</f>
        <v/>
      </c>
      <c r="C677" s="1" t="str">
        <f>IFERROR(__xludf.DUMMYFUNCTION(" IF(ISBLANK(B677), """", QUERY(Volunteer_Import!B677:I677, ""Select C""))"),"")</f>
        <v/>
      </c>
      <c r="D677" s="1" t="str">
        <f>IFERROR(__xludf.DUMMYFUNCTION(" IF(ISBLANK(B677), """", QUERY(Volunteer_Import!B677:I677, ""Select D""))"),"")</f>
        <v/>
      </c>
      <c r="E677" s="1" t="str">
        <f>IFERROR(__xludf.DUMMYFUNCTION(" IF(ISBLANK(B677), """", QUERY(Volunteer_Import!B677:I677, ""Select E""))"),"")</f>
        <v/>
      </c>
      <c r="F677" s="9" t="str">
        <f> IF(ISBLANK(B677), "", COUNTIF(Volunteer_Import!F677, "*Central Berkeley Trader Joe’s*"))</f>
        <v/>
      </c>
      <c r="G677" s="1" t="str">
        <f> IF(ISBLANK(B677), "", COUNTIF(Volunteer_Import!F677, "*North Berkeley Safeway*"))</f>
        <v/>
      </c>
      <c r="H677" s="1" t="str">
        <f> IF(ISBLANK(B677), "", COUNTIF(Volunteer_Import!F677, "*North Berkeley Trader Joe’s*"))</f>
        <v/>
      </c>
      <c r="I677" s="9" t="str">
        <f> IF(ISBLANK(B677), "", COUNTIF(Volunteer_Import!F677, "*South Berkeley Berkeley Bowl*"))</f>
        <v/>
      </c>
      <c r="J677" s="1" t="str">
        <f> IF(ISBLANK(B677), "", COUNTIF(Volunteer_Import!F677, "*South Berkeley/Oakland Safeway*"))</f>
        <v/>
      </c>
      <c r="K677" s="1" t="str">
        <f> IF(ISBLANK(B677), "", COUNTIF(Volunteer_Import!F677, "*Southwest Berkeley Berkeley Bowl*"))</f>
        <v/>
      </c>
      <c r="L677" s="1" t="str">
        <f> IF(ISBLANK(B677), "", COUNTIF(Volunteer_Import!F677, "*Other (open to local stores unlisted above)*"))</f>
        <v/>
      </c>
      <c r="M677" s="19" t="str">
        <f> IF(ISBLANK(B677), "", COUNTIF(Volunteer_Import!G677, "*Monday*"))</f>
        <v/>
      </c>
      <c r="N677" s="19" t="str">
        <f> IF(ISBLANK(B677), "", COUNTIF(Volunteer_Import!G677, "*Tuesday*"))</f>
        <v/>
      </c>
      <c r="O677" s="19" t="str">
        <f> IF(ISBLANK(B677), "", COUNTIF(Volunteer_Import!G677, "*Wednesday*"))</f>
        <v/>
      </c>
      <c r="P677" s="19" t="str">
        <f> IF(ISBLANK(B677), "", COUNTIF(Volunteer_Import!G677, "*Thursday*"))</f>
        <v/>
      </c>
      <c r="Q677" s="19" t="str">
        <f> IF(ISBLANK(B677), "", COUNTIF(Volunteer_Import!G677, "*Friday*"))</f>
        <v/>
      </c>
      <c r="R677" s="19" t="str">
        <f> IF(ISBLANK(B677), "", COUNTIF(Volunteer_Import!G677, "*Saturday*"))</f>
        <v/>
      </c>
      <c r="S677" s="19" t="str">
        <f> IF(ISBLANK(B677), "", COUNTIF(Volunteer_Import!G677, "*Sunday*"))</f>
        <v/>
      </c>
      <c r="T677" s="1" t="str">
        <f> IF(ISBLANK(B677), "", COUNTIF(Volunteer_Import!H677, "*6am - 8am*"))</f>
        <v/>
      </c>
      <c r="U677" s="19" t="str">
        <f> IF(ISBLANK(B677), "", COUNTIF(Volunteer_Import!H677, "*8am - 12pm*"))</f>
        <v/>
      </c>
      <c r="V677" s="19" t="str">
        <f> IF(ISBLANK(B677), "", COUNTIF(Volunteer_Import!H677, "*12pm - 3pm*"))</f>
        <v/>
      </c>
      <c r="W677" s="19" t="str">
        <f> IF(ISBLANK(B677), "", COUNTIF(Volunteer_Import!H677, "*3pm - 6pm*"))</f>
        <v/>
      </c>
      <c r="X677" s="19" t="str">
        <f> IF(ISBLANK(B677), "", COUNTIF(Volunteer_Import!H677, "*6pm - 9pm*"))</f>
        <v/>
      </c>
      <c r="Y677" s="19" t="str">
        <f> IF(ISBLANK(B677), "", COUNTIF(Volunteer_Import!H677, "*9pm - 11pm*"))</f>
        <v/>
      </c>
    </row>
    <row r="678">
      <c r="A678" s="1" t="str">
        <f t="array" ref="A678">IF(ISBLANK(B678), "", concatenate("V", ROW()))</f>
        <v/>
      </c>
      <c r="B678" s="1" t="str">
        <f>IFERROR(__xludf.DUMMYFUNCTION(" QUERY(Volunteer_Import!A678:H678, ""Select B"")"),"")</f>
        <v/>
      </c>
      <c r="C678" s="1" t="str">
        <f>IFERROR(__xludf.DUMMYFUNCTION(" IF(ISBLANK(B678), """", QUERY(Volunteer_Import!B678:I678, ""Select C""))"),"")</f>
        <v/>
      </c>
      <c r="D678" s="1" t="str">
        <f>IFERROR(__xludf.DUMMYFUNCTION(" IF(ISBLANK(B678), """", QUERY(Volunteer_Import!B678:I678, ""Select D""))"),"")</f>
        <v/>
      </c>
      <c r="E678" s="1" t="str">
        <f>IFERROR(__xludf.DUMMYFUNCTION(" IF(ISBLANK(B678), """", QUERY(Volunteer_Import!B678:I678, ""Select E""))"),"")</f>
        <v/>
      </c>
      <c r="F678" s="9" t="str">
        <f> IF(ISBLANK(B678), "", COUNTIF(Volunteer_Import!F678, "*Central Berkeley Trader Joe’s*"))</f>
        <v/>
      </c>
      <c r="G678" s="1" t="str">
        <f> IF(ISBLANK(B678), "", COUNTIF(Volunteer_Import!F678, "*North Berkeley Safeway*"))</f>
        <v/>
      </c>
      <c r="H678" s="1" t="str">
        <f> IF(ISBLANK(B678), "", COUNTIF(Volunteer_Import!F678, "*North Berkeley Trader Joe’s*"))</f>
        <v/>
      </c>
      <c r="I678" s="9" t="str">
        <f> IF(ISBLANK(B678), "", COUNTIF(Volunteer_Import!F678, "*South Berkeley Berkeley Bowl*"))</f>
        <v/>
      </c>
      <c r="J678" s="1" t="str">
        <f> IF(ISBLANK(B678), "", COUNTIF(Volunteer_Import!F678, "*South Berkeley/Oakland Safeway*"))</f>
        <v/>
      </c>
      <c r="K678" s="1" t="str">
        <f> IF(ISBLANK(B678), "", COUNTIF(Volunteer_Import!F678, "*Southwest Berkeley Berkeley Bowl*"))</f>
        <v/>
      </c>
      <c r="L678" s="1" t="str">
        <f> IF(ISBLANK(B678), "", COUNTIF(Volunteer_Import!F678, "*Other (open to local stores unlisted above)*"))</f>
        <v/>
      </c>
      <c r="M678" s="19" t="str">
        <f> IF(ISBLANK(B678), "", COUNTIF(Volunteer_Import!G678, "*Monday*"))</f>
        <v/>
      </c>
      <c r="N678" s="19" t="str">
        <f> IF(ISBLANK(B678), "", COUNTIF(Volunteer_Import!G678, "*Tuesday*"))</f>
        <v/>
      </c>
      <c r="O678" s="19" t="str">
        <f> IF(ISBLANK(B678), "", COUNTIF(Volunteer_Import!G678, "*Wednesday*"))</f>
        <v/>
      </c>
      <c r="P678" s="19" t="str">
        <f> IF(ISBLANK(B678), "", COUNTIF(Volunteer_Import!G678, "*Thursday*"))</f>
        <v/>
      </c>
      <c r="Q678" s="19" t="str">
        <f> IF(ISBLANK(B678), "", COUNTIF(Volunteer_Import!G678, "*Friday*"))</f>
        <v/>
      </c>
      <c r="R678" s="19" t="str">
        <f> IF(ISBLANK(B678), "", COUNTIF(Volunteer_Import!G678, "*Saturday*"))</f>
        <v/>
      </c>
      <c r="S678" s="19" t="str">
        <f> IF(ISBLANK(B678), "", COUNTIF(Volunteer_Import!G678, "*Sunday*"))</f>
        <v/>
      </c>
      <c r="T678" s="1" t="str">
        <f> IF(ISBLANK(B678), "", COUNTIF(Volunteer_Import!H678, "*6am - 8am*"))</f>
        <v/>
      </c>
      <c r="U678" s="19" t="str">
        <f> IF(ISBLANK(B678), "", COUNTIF(Volunteer_Import!H678, "*8am - 12pm*"))</f>
        <v/>
      </c>
      <c r="V678" s="19" t="str">
        <f> IF(ISBLANK(B678), "", COUNTIF(Volunteer_Import!H678, "*12pm - 3pm*"))</f>
        <v/>
      </c>
      <c r="W678" s="19" t="str">
        <f> IF(ISBLANK(B678), "", COUNTIF(Volunteer_Import!H678, "*3pm - 6pm*"))</f>
        <v/>
      </c>
      <c r="X678" s="19" t="str">
        <f> IF(ISBLANK(B678), "", COUNTIF(Volunteer_Import!H678, "*6pm - 9pm*"))</f>
        <v/>
      </c>
      <c r="Y678" s="19" t="str">
        <f> IF(ISBLANK(B678), "", COUNTIF(Volunteer_Import!H678, "*9pm - 11pm*"))</f>
        <v/>
      </c>
    </row>
    <row r="679">
      <c r="A679" s="1" t="str">
        <f t="array" ref="A679">IF(ISBLANK(B679), "", concatenate("V", ROW()))</f>
        <v/>
      </c>
      <c r="B679" s="1" t="str">
        <f>IFERROR(__xludf.DUMMYFUNCTION(" QUERY(Volunteer_Import!A679:H679, ""Select B"")"),"")</f>
        <v/>
      </c>
      <c r="C679" s="1" t="str">
        <f>IFERROR(__xludf.DUMMYFUNCTION(" IF(ISBLANK(B679), """", QUERY(Volunteer_Import!B679:I679, ""Select C""))"),"")</f>
        <v/>
      </c>
      <c r="D679" s="1" t="str">
        <f>IFERROR(__xludf.DUMMYFUNCTION(" IF(ISBLANK(B679), """", QUERY(Volunteer_Import!B679:I679, ""Select D""))"),"")</f>
        <v/>
      </c>
      <c r="E679" s="1" t="str">
        <f>IFERROR(__xludf.DUMMYFUNCTION(" IF(ISBLANK(B679), """", QUERY(Volunteer_Import!B679:I679, ""Select E""))"),"")</f>
        <v/>
      </c>
      <c r="F679" s="9" t="str">
        <f> IF(ISBLANK(B679), "", COUNTIF(Volunteer_Import!F679, "*Central Berkeley Trader Joe’s*"))</f>
        <v/>
      </c>
      <c r="G679" s="1" t="str">
        <f> IF(ISBLANK(B679), "", COUNTIF(Volunteer_Import!F679, "*North Berkeley Safeway*"))</f>
        <v/>
      </c>
      <c r="H679" s="1" t="str">
        <f> IF(ISBLANK(B679), "", COUNTIF(Volunteer_Import!F679, "*North Berkeley Trader Joe’s*"))</f>
        <v/>
      </c>
      <c r="I679" s="9" t="str">
        <f> IF(ISBLANK(B679), "", COUNTIF(Volunteer_Import!F679, "*South Berkeley Berkeley Bowl*"))</f>
        <v/>
      </c>
      <c r="J679" s="1" t="str">
        <f> IF(ISBLANK(B679), "", COUNTIF(Volunteer_Import!F679, "*South Berkeley/Oakland Safeway*"))</f>
        <v/>
      </c>
      <c r="K679" s="1" t="str">
        <f> IF(ISBLANK(B679), "", COUNTIF(Volunteer_Import!F679, "*Southwest Berkeley Berkeley Bowl*"))</f>
        <v/>
      </c>
      <c r="L679" s="1" t="str">
        <f> IF(ISBLANK(B679), "", COUNTIF(Volunteer_Import!F679, "*Other (open to local stores unlisted above)*"))</f>
        <v/>
      </c>
      <c r="M679" s="19" t="str">
        <f> IF(ISBLANK(B679), "", COUNTIF(Volunteer_Import!G679, "*Monday*"))</f>
        <v/>
      </c>
      <c r="N679" s="19" t="str">
        <f> IF(ISBLANK(B679), "", COUNTIF(Volunteer_Import!G679, "*Tuesday*"))</f>
        <v/>
      </c>
      <c r="O679" s="19" t="str">
        <f> IF(ISBLANK(B679), "", COUNTIF(Volunteer_Import!G679, "*Wednesday*"))</f>
        <v/>
      </c>
      <c r="P679" s="19" t="str">
        <f> IF(ISBLANK(B679), "", COUNTIF(Volunteer_Import!G679, "*Thursday*"))</f>
        <v/>
      </c>
      <c r="Q679" s="19" t="str">
        <f> IF(ISBLANK(B679), "", COUNTIF(Volunteer_Import!G679, "*Friday*"))</f>
        <v/>
      </c>
      <c r="R679" s="19" t="str">
        <f> IF(ISBLANK(B679), "", COUNTIF(Volunteer_Import!G679, "*Saturday*"))</f>
        <v/>
      </c>
      <c r="S679" s="19" t="str">
        <f> IF(ISBLANK(B679), "", COUNTIF(Volunteer_Import!G679, "*Sunday*"))</f>
        <v/>
      </c>
      <c r="T679" s="1" t="str">
        <f> IF(ISBLANK(B679), "", COUNTIF(Volunteer_Import!H679, "*6am - 8am*"))</f>
        <v/>
      </c>
      <c r="U679" s="19" t="str">
        <f> IF(ISBLANK(B679), "", COUNTIF(Volunteer_Import!H679, "*8am - 12pm*"))</f>
        <v/>
      </c>
      <c r="V679" s="19" t="str">
        <f> IF(ISBLANK(B679), "", COUNTIF(Volunteer_Import!H679, "*12pm - 3pm*"))</f>
        <v/>
      </c>
      <c r="W679" s="19" t="str">
        <f> IF(ISBLANK(B679), "", COUNTIF(Volunteer_Import!H679, "*3pm - 6pm*"))</f>
        <v/>
      </c>
      <c r="X679" s="19" t="str">
        <f> IF(ISBLANK(B679), "", COUNTIF(Volunteer_Import!H679, "*6pm - 9pm*"))</f>
        <v/>
      </c>
      <c r="Y679" s="19" t="str">
        <f> IF(ISBLANK(B679), "", COUNTIF(Volunteer_Import!H679, "*9pm - 11pm*"))</f>
        <v/>
      </c>
    </row>
    <row r="680">
      <c r="A680" s="1" t="str">
        <f t="array" ref="A680">IF(ISBLANK(B680), "", concatenate("V", ROW()))</f>
        <v/>
      </c>
      <c r="B680" s="1" t="str">
        <f>IFERROR(__xludf.DUMMYFUNCTION(" QUERY(Volunteer_Import!A680:H680, ""Select B"")"),"")</f>
        <v/>
      </c>
      <c r="C680" s="1" t="str">
        <f>IFERROR(__xludf.DUMMYFUNCTION(" IF(ISBLANK(B680), """", QUERY(Volunteer_Import!B680:I680, ""Select C""))"),"")</f>
        <v/>
      </c>
      <c r="D680" s="1" t="str">
        <f>IFERROR(__xludf.DUMMYFUNCTION(" IF(ISBLANK(B680), """", QUERY(Volunteer_Import!B680:I680, ""Select D""))"),"")</f>
        <v/>
      </c>
      <c r="E680" s="1" t="str">
        <f>IFERROR(__xludf.DUMMYFUNCTION(" IF(ISBLANK(B680), """", QUERY(Volunteer_Import!B680:I680, ""Select E""))"),"")</f>
        <v/>
      </c>
      <c r="F680" s="9" t="str">
        <f> IF(ISBLANK(B680), "", COUNTIF(Volunteer_Import!F680, "*Central Berkeley Trader Joe’s*"))</f>
        <v/>
      </c>
      <c r="G680" s="1" t="str">
        <f> IF(ISBLANK(B680), "", COUNTIF(Volunteer_Import!F680, "*North Berkeley Safeway*"))</f>
        <v/>
      </c>
      <c r="H680" s="1" t="str">
        <f> IF(ISBLANK(B680), "", COUNTIF(Volunteer_Import!F680, "*North Berkeley Trader Joe’s*"))</f>
        <v/>
      </c>
      <c r="I680" s="9" t="str">
        <f> IF(ISBLANK(B680), "", COUNTIF(Volunteer_Import!F680, "*South Berkeley Berkeley Bowl*"))</f>
        <v/>
      </c>
      <c r="J680" s="1" t="str">
        <f> IF(ISBLANK(B680), "", COUNTIF(Volunteer_Import!F680, "*South Berkeley/Oakland Safeway*"))</f>
        <v/>
      </c>
      <c r="K680" s="1" t="str">
        <f> IF(ISBLANK(B680), "", COUNTIF(Volunteer_Import!F680, "*Southwest Berkeley Berkeley Bowl*"))</f>
        <v/>
      </c>
      <c r="L680" s="1" t="str">
        <f> IF(ISBLANK(B680), "", COUNTIF(Volunteer_Import!F680, "*Other (open to local stores unlisted above)*"))</f>
        <v/>
      </c>
      <c r="M680" s="19" t="str">
        <f> IF(ISBLANK(B680), "", COUNTIF(Volunteer_Import!G680, "*Monday*"))</f>
        <v/>
      </c>
      <c r="N680" s="19" t="str">
        <f> IF(ISBLANK(B680), "", COUNTIF(Volunteer_Import!G680, "*Tuesday*"))</f>
        <v/>
      </c>
      <c r="O680" s="19" t="str">
        <f> IF(ISBLANK(B680), "", COUNTIF(Volunteer_Import!G680, "*Wednesday*"))</f>
        <v/>
      </c>
      <c r="P680" s="19" t="str">
        <f> IF(ISBLANK(B680), "", COUNTIF(Volunteer_Import!G680, "*Thursday*"))</f>
        <v/>
      </c>
      <c r="Q680" s="19" t="str">
        <f> IF(ISBLANK(B680), "", COUNTIF(Volunteer_Import!G680, "*Friday*"))</f>
        <v/>
      </c>
      <c r="R680" s="19" t="str">
        <f> IF(ISBLANK(B680), "", COUNTIF(Volunteer_Import!G680, "*Saturday*"))</f>
        <v/>
      </c>
      <c r="S680" s="19" t="str">
        <f> IF(ISBLANK(B680), "", COUNTIF(Volunteer_Import!G680, "*Sunday*"))</f>
        <v/>
      </c>
      <c r="T680" s="1" t="str">
        <f> IF(ISBLANK(B680), "", COUNTIF(Volunteer_Import!H680, "*6am - 8am*"))</f>
        <v/>
      </c>
      <c r="U680" s="19" t="str">
        <f> IF(ISBLANK(B680), "", COUNTIF(Volunteer_Import!H680, "*8am - 12pm*"))</f>
        <v/>
      </c>
      <c r="V680" s="19" t="str">
        <f> IF(ISBLANK(B680), "", COUNTIF(Volunteer_Import!H680, "*12pm - 3pm*"))</f>
        <v/>
      </c>
      <c r="W680" s="19" t="str">
        <f> IF(ISBLANK(B680), "", COUNTIF(Volunteer_Import!H680, "*3pm - 6pm*"))</f>
        <v/>
      </c>
      <c r="X680" s="19" t="str">
        <f> IF(ISBLANK(B680), "", COUNTIF(Volunteer_Import!H680, "*6pm - 9pm*"))</f>
        <v/>
      </c>
      <c r="Y680" s="19" t="str">
        <f> IF(ISBLANK(B680), "", COUNTIF(Volunteer_Import!H680, "*9pm - 11pm*"))</f>
        <v/>
      </c>
    </row>
    <row r="681">
      <c r="A681" s="1" t="str">
        <f t="array" ref="A681">IF(ISBLANK(B681), "", concatenate("V", ROW()))</f>
        <v/>
      </c>
      <c r="B681" s="1" t="str">
        <f>IFERROR(__xludf.DUMMYFUNCTION(" QUERY(Volunteer_Import!A681:H681, ""Select B"")"),"")</f>
        <v/>
      </c>
      <c r="C681" s="1" t="str">
        <f>IFERROR(__xludf.DUMMYFUNCTION(" IF(ISBLANK(B681), """", QUERY(Volunteer_Import!B681:I681, ""Select C""))"),"")</f>
        <v/>
      </c>
      <c r="D681" s="1" t="str">
        <f>IFERROR(__xludf.DUMMYFUNCTION(" IF(ISBLANK(B681), """", QUERY(Volunteer_Import!B681:I681, ""Select D""))"),"")</f>
        <v/>
      </c>
      <c r="E681" s="1" t="str">
        <f>IFERROR(__xludf.DUMMYFUNCTION(" IF(ISBLANK(B681), """", QUERY(Volunteer_Import!B681:I681, ""Select E""))"),"")</f>
        <v/>
      </c>
      <c r="F681" s="9" t="str">
        <f> IF(ISBLANK(B681), "", COUNTIF(Volunteer_Import!F681, "*Central Berkeley Trader Joe’s*"))</f>
        <v/>
      </c>
      <c r="G681" s="1" t="str">
        <f> IF(ISBLANK(B681), "", COUNTIF(Volunteer_Import!F681, "*North Berkeley Safeway*"))</f>
        <v/>
      </c>
      <c r="H681" s="1" t="str">
        <f> IF(ISBLANK(B681), "", COUNTIF(Volunteer_Import!F681, "*North Berkeley Trader Joe’s*"))</f>
        <v/>
      </c>
      <c r="I681" s="9" t="str">
        <f> IF(ISBLANK(B681), "", COUNTIF(Volunteer_Import!F681, "*South Berkeley Berkeley Bowl*"))</f>
        <v/>
      </c>
      <c r="J681" s="1" t="str">
        <f> IF(ISBLANK(B681), "", COUNTIF(Volunteer_Import!F681, "*South Berkeley/Oakland Safeway*"))</f>
        <v/>
      </c>
      <c r="K681" s="1" t="str">
        <f> IF(ISBLANK(B681), "", COUNTIF(Volunteer_Import!F681, "*Southwest Berkeley Berkeley Bowl*"))</f>
        <v/>
      </c>
      <c r="L681" s="1" t="str">
        <f> IF(ISBLANK(B681), "", COUNTIF(Volunteer_Import!F681, "*Other (open to local stores unlisted above)*"))</f>
        <v/>
      </c>
      <c r="M681" s="19" t="str">
        <f> IF(ISBLANK(B681), "", COUNTIF(Volunteer_Import!G681, "*Monday*"))</f>
        <v/>
      </c>
      <c r="N681" s="19" t="str">
        <f> IF(ISBLANK(B681), "", COUNTIF(Volunteer_Import!G681, "*Tuesday*"))</f>
        <v/>
      </c>
      <c r="O681" s="19" t="str">
        <f> IF(ISBLANK(B681), "", COUNTIF(Volunteer_Import!G681, "*Wednesday*"))</f>
        <v/>
      </c>
      <c r="P681" s="19" t="str">
        <f> IF(ISBLANK(B681), "", COUNTIF(Volunteer_Import!G681, "*Thursday*"))</f>
        <v/>
      </c>
      <c r="Q681" s="19" t="str">
        <f> IF(ISBLANK(B681), "", COUNTIF(Volunteer_Import!G681, "*Friday*"))</f>
        <v/>
      </c>
      <c r="R681" s="19" t="str">
        <f> IF(ISBLANK(B681), "", COUNTIF(Volunteer_Import!G681, "*Saturday*"))</f>
        <v/>
      </c>
      <c r="S681" s="19" t="str">
        <f> IF(ISBLANK(B681), "", COUNTIF(Volunteer_Import!G681, "*Sunday*"))</f>
        <v/>
      </c>
      <c r="T681" s="1" t="str">
        <f> IF(ISBLANK(B681), "", COUNTIF(Volunteer_Import!H681, "*6am - 8am*"))</f>
        <v/>
      </c>
      <c r="U681" s="19" t="str">
        <f> IF(ISBLANK(B681), "", COUNTIF(Volunteer_Import!H681, "*8am - 12pm*"))</f>
        <v/>
      </c>
      <c r="V681" s="19" t="str">
        <f> IF(ISBLANK(B681), "", COUNTIF(Volunteer_Import!H681, "*12pm - 3pm*"))</f>
        <v/>
      </c>
      <c r="W681" s="19" t="str">
        <f> IF(ISBLANK(B681), "", COUNTIF(Volunteer_Import!H681, "*3pm - 6pm*"))</f>
        <v/>
      </c>
      <c r="X681" s="19" t="str">
        <f> IF(ISBLANK(B681), "", COUNTIF(Volunteer_Import!H681, "*6pm - 9pm*"))</f>
        <v/>
      </c>
      <c r="Y681" s="19" t="str">
        <f> IF(ISBLANK(B681), "", COUNTIF(Volunteer_Import!H681, "*9pm - 11pm*"))</f>
        <v/>
      </c>
    </row>
    <row r="682">
      <c r="A682" s="1" t="str">
        <f t="array" ref="A682">IF(ISBLANK(B682), "", concatenate("V", ROW()))</f>
        <v/>
      </c>
      <c r="B682" s="1" t="str">
        <f>IFERROR(__xludf.DUMMYFUNCTION(" QUERY(Volunteer_Import!A682:H682, ""Select B"")"),"")</f>
        <v/>
      </c>
      <c r="C682" s="1" t="str">
        <f>IFERROR(__xludf.DUMMYFUNCTION(" IF(ISBLANK(B682), """", QUERY(Volunteer_Import!B682:I682, ""Select C""))"),"")</f>
        <v/>
      </c>
      <c r="D682" s="1" t="str">
        <f>IFERROR(__xludf.DUMMYFUNCTION(" IF(ISBLANK(B682), """", QUERY(Volunteer_Import!B682:I682, ""Select D""))"),"")</f>
        <v/>
      </c>
      <c r="E682" s="1" t="str">
        <f>IFERROR(__xludf.DUMMYFUNCTION(" IF(ISBLANK(B682), """", QUERY(Volunteer_Import!B682:I682, ""Select E""))"),"")</f>
        <v/>
      </c>
      <c r="F682" s="9" t="str">
        <f> IF(ISBLANK(B682), "", COUNTIF(Volunteer_Import!F682, "*Central Berkeley Trader Joe’s*"))</f>
        <v/>
      </c>
      <c r="G682" s="1" t="str">
        <f> IF(ISBLANK(B682), "", COUNTIF(Volunteer_Import!F682, "*North Berkeley Safeway*"))</f>
        <v/>
      </c>
      <c r="H682" s="1" t="str">
        <f> IF(ISBLANK(B682), "", COUNTIF(Volunteer_Import!F682, "*North Berkeley Trader Joe’s*"))</f>
        <v/>
      </c>
      <c r="I682" s="9" t="str">
        <f> IF(ISBLANK(B682), "", COUNTIF(Volunteer_Import!F682, "*South Berkeley Berkeley Bowl*"))</f>
        <v/>
      </c>
      <c r="J682" s="1" t="str">
        <f> IF(ISBLANK(B682), "", COUNTIF(Volunteer_Import!F682, "*South Berkeley/Oakland Safeway*"))</f>
        <v/>
      </c>
      <c r="K682" s="1" t="str">
        <f> IF(ISBLANK(B682), "", COUNTIF(Volunteer_Import!F682, "*Southwest Berkeley Berkeley Bowl*"))</f>
        <v/>
      </c>
      <c r="L682" s="1" t="str">
        <f> IF(ISBLANK(B682), "", COUNTIF(Volunteer_Import!F682, "*Other (open to local stores unlisted above)*"))</f>
        <v/>
      </c>
      <c r="M682" s="19" t="str">
        <f> IF(ISBLANK(B682), "", COUNTIF(Volunteer_Import!G682, "*Monday*"))</f>
        <v/>
      </c>
      <c r="N682" s="19" t="str">
        <f> IF(ISBLANK(B682), "", COUNTIF(Volunteer_Import!G682, "*Tuesday*"))</f>
        <v/>
      </c>
      <c r="O682" s="19" t="str">
        <f> IF(ISBLANK(B682), "", COUNTIF(Volunteer_Import!G682, "*Wednesday*"))</f>
        <v/>
      </c>
      <c r="P682" s="19" t="str">
        <f> IF(ISBLANK(B682), "", COUNTIF(Volunteer_Import!G682, "*Thursday*"))</f>
        <v/>
      </c>
      <c r="Q682" s="19" t="str">
        <f> IF(ISBLANK(B682), "", COUNTIF(Volunteer_Import!G682, "*Friday*"))</f>
        <v/>
      </c>
      <c r="R682" s="19" t="str">
        <f> IF(ISBLANK(B682), "", COUNTIF(Volunteer_Import!G682, "*Saturday*"))</f>
        <v/>
      </c>
      <c r="S682" s="19" t="str">
        <f> IF(ISBLANK(B682), "", COUNTIF(Volunteer_Import!G682, "*Sunday*"))</f>
        <v/>
      </c>
      <c r="T682" s="1" t="str">
        <f> IF(ISBLANK(B682), "", COUNTIF(Volunteer_Import!H682, "*6am - 8am*"))</f>
        <v/>
      </c>
      <c r="U682" s="19" t="str">
        <f> IF(ISBLANK(B682), "", COUNTIF(Volunteer_Import!H682, "*8am - 12pm*"))</f>
        <v/>
      </c>
      <c r="V682" s="19" t="str">
        <f> IF(ISBLANK(B682), "", COUNTIF(Volunteer_Import!H682, "*12pm - 3pm*"))</f>
        <v/>
      </c>
      <c r="W682" s="19" t="str">
        <f> IF(ISBLANK(B682), "", COUNTIF(Volunteer_Import!H682, "*3pm - 6pm*"))</f>
        <v/>
      </c>
      <c r="X682" s="19" t="str">
        <f> IF(ISBLANK(B682), "", COUNTIF(Volunteer_Import!H682, "*6pm - 9pm*"))</f>
        <v/>
      </c>
      <c r="Y682" s="19" t="str">
        <f> IF(ISBLANK(B682), "", COUNTIF(Volunteer_Import!H682, "*9pm - 11pm*"))</f>
        <v/>
      </c>
    </row>
    <row r="683">
      <c r="A683" s="1" t="str">
        <f t="array" ref="A683">IF(ISBLANK(B683), "", concatenate("V", ROW()))</f>
        <v/>
      </c>
      <c r="B683" s="1" t="str">
        <f>IFERROR(__xludf.DUMMYFUNCTION(" QUERY(Volunteer_Import!A683:H683, ""Select B"")"),"")</f>
        <v/>
      </c>
      <c r="C683" s="1" t="str">
        <f>IFERROR(__xludf.DUMMYFUNCTION(" IF(ISBLANK(B683), """", QUERY(Volunteer_Import!B683:I683, ""Select C""))"),"")</f>
        <v/>
      </c>
      <c r="D683" s="1" t="str">
        <f>IFERROR(__xludf.DUMMYFUNCTION(" IF(ISBLANK(B683), """", QUERY(Volunteer_Import!B683:I683, ""Select D""))"),"")</f>
        <v/>
      </c>
      <c r="E683" s="1" t="str">
        <f>IFERROR(__xludf.DUMMYFUNCTION(" IF(ISBLANK(B683), """", QUERY(Volunteer_Import!B683:I683, ""Select E""))"),"")</f>
        <v/>
      </c>
      <c r="F683" s="9" t="str">
        <f> IF(ISBLANK(B683), "", COUNTIF(Volunteer_Import!F683, "*Central Berkeley Trader Joe’s*"))</f>
        <v/>
      </c>
      <c r="G683" s="1" t="str">
        <f> IF(ISBLANK(B683), "", COUNTIF(Volunteer_Import!F683, "*North Berkeley Safeway*"))</f>
        <v/>
      </c>
      <c r="H683" s="1" t="str">
        <f> IF(ISBLANK(B683), "", COUNTIF(Volunteer_Import!F683, "*North Berkeley Trader Joe’s*"))</f>
        <v/>
      </c>
      <c r="I683" s="9" t="str">
        <f> IF(ISBLANK(B683), "", COUNTIF(Volunteer_Import!F683, "*South Berkeley Berkeley Bowl*"))</f>
        <v/>
      </c>
      <c r="J683" s="1" t="str">
        <f> IF(ISBLANK(B683), "", COUNTIF(Volunteer_Import!F683, "*South Berkeley/Oakland Safeway*"))</f>
        <v/>
      </c>
      <c r="K683" s="1" t="str">
        <f> IF(ISBLANK(B683), "", COUNTIF(Volunteer_Import!F683, "*Southwest Berkeley Berkeley Bowl*"))</f>
        <v/>
      </c>
      <c r="L683" s="1" t="str">
        <f> IF(ISBLANK(B683), "", COUNTIF(Volunteer_Import!F683, "*Other (open to local stores unlisted above)*"))</f>
        <v/>
      </c>
      <c r="M683" s="19" t="str">
        <f> IF(ISBLANK(B683), "", COUNTIF(Volunteer_Import!G683, "*Monday*"))</f>
        <v/>
      </c>
      <c r="N683" s="19" t="str">
        <f> IF(ISBLANK(B683), "", COUNTIF(Volunteer_Import!G683, "*Tuesday*"))</f>
        <v/>
      </c>
      <c r="O683" s="19" t="str">
        <f> IF(ISBLANK(B683), "", COUNTIF(Volunteer_Import!G683, "*Wednesday*"))</f>
        <v/>
      </c>
      <c r="P683" s="19" t="str">
        <f> IF(ISBLANK(B683), "", COUNTIF(Volunteer_Import!G683, "*Thursday*"))</f>
        <v/>
      </c>
      <c r="Q683" s="19" t="str">
        <f> IF(ISBLANK(B683), "", COUNTIF(Volunteer_Import!G683, "*Friday*"))</f>
        <v/>
      </c>
      <c r="R683" s="19" t="str">
        <f> IF(ISBLANK(B683), "", COUNTIF(Volunteer_Import!G683, "*Saturday*"))</f>
        <v/>
      </c>
      <c r="S683" s="19" t="str">
        <f> IF(ISBLANK(B683), "", COUNTIF(Volunteer_Import!G683, "*Sunday*"))</f>
        <v/>
      </c>
      <c r="T683" s="1" t="str">
        <f> IF(ISBLANK(B683), "", COUNTIF(Volunteer_Import!H683, "*6am - 8am*"))</f>
        <v/>
      </c>
      <c r="U683" s="19" t="str">
        <f> IF(ISBLANK(B683), "", COUNTIF(Volunteer_Import!H683, "*8am - 12pm*"))</f>
        <v/>
      </c>
      <c r="V683" s="19" t="str">
        <f> IF(ISBLANK(B683), "", COUNTIF(Volunteer_Import!H683, "*12pm - 3pm*"))</f>
        <v/>
      </c>
      <c r="W683" s="19" t="str">
        <f> IF(ISBLANK(B683), "", COUNTIF(Volunteer_Import!H683, "*3pm - 6pm*"))</f>
        <v/>
      </c>
      <c r="X683" s="19" t="str">
        <f> IF(ISBLANK(B683), "", COUNTIF(Volunteer_Import!H683, "*6pm - 9pm*"))</f>
        <v/>
      </c>
      <c r="Y683" s="19" t="str">
        <f> IF(ISBLANK(B683), "", COUNTIF(Volunteer_Import!H683, "*9pm - 11pm*"))</f>
        <v/>
      </c>
    </row>
    <row r="684">
      <c r="A684" s="1" t="str">
        <f t="array" ref="A684">IF(ISBLANK(B684), "", concatenate("V", ROW()))</f>
        <v/>
      </c>
      <c r="B684" s="1" t="str">
        <f>IFERROR(__xludf.DUMMYFUNCTION(" QUERY(Volunteer_Import!A684:H684, ""Select B"")"),"")</f>
        <v/>
      </c>
      <c r="C684" s="1" t="str">
        <f>IFERROR(__xludf.DUMMYFUNCTION(" IF(ISBLANK(B684), """", QUERY(Volunteer_Import!B684:I684, ""Select C""))"),"")</f>
        <v/>
      </c>
      <c r="D684" s="1" t="str">
        <f>IFERROR(__xludf.DUMMYFUNCTION(" IF(ISBLANK(B684), """", QUERY(Volunteer_Import!B684:I684, ""Select D""))"),"")</f>
        <v/>
      </c>
      <c r="E684" s="1" t="str">
        <f>IFERROR(__xludf.DUMMYFUNCTION(" IF(ISBLANK(B684), """", QUERY(Volunteer_Import!B684:I684, ""Select E""))"),"")</f>
        <v/>
      </c>
      <c r="F684" s="9" t="str">
        <f> IF(ISBLANK(B684), "", COUNTIF(Volunteer_Import!F684, "*Central Berkeley Trader Joe’s*"))</f>
        <v/>
      </c>
      <c r="G684" s="1" t="str">
        <f> IF(ISBLANK(B684), "", COUNTIF(Volunteer_Import!F684, "*North Berkeley Safeway*"))</f>
        <v/>
      </c>
      <c r="H684" s="1" t="str">
        <f> IF(ISBLANK(B684), "", COUNTIF(Volunteer_Import!F684, "*North Berkeley Trader Joe’s*"))</f>
        <v/>
      </c>
      <c r="I684" s="9" t="str">
        <f> IF(ISBLANK(B684), "", COUNTIF(Volunteer_Import!F684, "*South Berkeley Berkeley Bowl*"))</f>
        <v/>
      </c>
      <c r="J684" s="1" t="str">
        <f> IF(ISBLANK(B684), "", COUNTIF(Volunteer_Import!F684, "*South Berkeley/Oakland Safeway*"))</f>
        <v/>
      </c>
      <c r="K684" s="1" t="str">
        <f> IF(ISBLANK(B684), "", COUNTIF(Volunteer_Import!F684, "*Southwest Berkeley Berkeley Bowl*"))</f>
        <v/>
      </c>
      <c r="L684" s="1" t="str">
        <f> IF(ISBLANK(B684), "", COUNTIF(Volunteer_Import!F684, "*Other (open to local stores unlisted above)*"))</f>
        <v/>
      </c>
      <c r="M684" s="19" t="str">
        <f> IF(ISBLANK(B684), "", COUNTIF(Volunteer_Import!G684, "*Monday*"))</f>
        <v/>
      </c>
      <c r="N684" s="19" t="str">
        <f> IF(ISBLANK(B684), "", COUNTIF(Volunteer_Import!G684, "*Tuesday*"))</f>
        <v/>
      </c>
      <c r="O684" s="19" t="str">
        <f> IF(ISBLANK(B684), "", COUNTIF(Volunteer_Import!G684, "*Wednesday*"))</f>
        <v/>
      </c>
      <c r="P684" s="19" t="str">
        <f> IF(ISBLANK(B684), "", COUNTIF(Volunteer_Import!G684, "*Thursday*"))</f>
        <v/>
      </c>
      <c r="Q684" s="19" t="str">
        <f> IF(ISBLANK(B684), "", COUNTIF(Volunteer_Import!G684, "*Friday*"))</f>
        <v/>
      </c>
      <c r="R684" s="19" t="str">
        <f> IF(ISBLANK(B684), "", COUNTIF(Volunteer_Import!G684, "*Saturday*"))</f>
        <v/>
      </c>
      <c r="S684" s="19" t="str">
        <f> IF(ISBLANK(B684), "", COUNTIF(Volunteer_Import!G684, "*Sunday*"))</f>
        <v/>
      </c>
      <c r="T684" s="1" t="str">
        <f> IF(ISBLANK(B684), "", COUNTIF(Volunteer_Import!H684, "*6am - 8am*"))</f>
        <v/>
      </c>
      <c r="U684" s="19" t="str">
        <f> IF(ISBLANK(B684), "", COUNTIF(Volunteer_Import!H684, "*8am - 12pm*"))</f>
        <v/>
      </c>
      <c r="V684" s="19" t="str">
        <f> IF(ISBLANK(B684), "", COUNTIF(Volunteer_Import!H684, "*12pm - 3pm*"))</f>
        <v/>
      </c>
      <c r="W684" s="19" t="str">
        <f> IF(ISBLANK(B684), "", COUNTIF(Volunteer_Import!H684, "*3pm - 6pm*"))</f>
        <v/>
      </c>
      <c r="X684" s="19" t="str">
        <f> IF(ISBLANK(B684), "", COUNTIF(Volunteer_Import!H684, "*6pm - 9pm*"))</f>
        <v/>
      </c>
      <c r="Y684" s="19" t="str">
        <f> IF(ISBLANK(B684), "", COUNTIF(Volunteer_Import!H684, "*9pm - 11pm*"))</f>
        <v/>
      </c>
    </row>
    <row r="685">
      <c r="A685" s="1" t="str">
        <f t="array" ref="A685">IF(ISBLANK(B685), "", concatenate("V", ROW()))</f>
        <v/>
      </c>
      <c r="B685" s="1" t="str">
        <f>IFERROR(__xludf.DUMMYFUNCTION(" QUERY(Volunteer_Import!A685:H685, ""Select B"")"),"")</f>
        <v/>
      </c>
      <c r="C685" s="1" t="str">
        <f>IFERROR(__xludf.DUMMYFUNCTION(" IF(ISBLANK(B685), """", QUERY(Volunteer_Import!B685:I685, ""Select C""))"),"")</f>
        <v/>
      </c>
      <c r="D685" s="1" t="str">
        <f>IFERROR(__xludf.DUMMYFUNCTION(" IF(ISBLANK(B685), """", QUERY(Volunteer_Import!B685:I685, ""Select D""))"),"")</f>
        <v/>
      </c>
      <c r="E685" s="1" t="str">
        <f>IFERROR(__xludf.DUMMYFUNCTION(" IF(ISBLANK(B685), """", QUERY(Volunteer_Import!B685:I685, ""Select E""))"),"")</f>
        <v/>
      </c>
      <c r="F685" s="9" t="str">
        <f> IF(ISBLANK(B685), "", COUNTIF(Volunteer_Import!F685, "*Central Berkeley Trader Joe’s*"))</f>
        <v/>
      </c>
      <c r="G685" s="1" t="str">
        <f> IF(ISBLANK(B685), "", COUNTIF(Volunteer_Import!F685, "*North Berkeley Safeway*"))</f>
        <v/>
      </c>
      <c r="H685" s="1" t="str">
        <f> IF(ISBLANK(B685), "", COUNTIF(Volunteer_Import!F685, "*North Berkeley Trader Joe’s*"))</f>
        <v/>
      </c>
      <c r="I685" s="9" t="str">
        <f> IF(ISBLANK(B685), "", COUNTIF(Volunteer_Import!F685, "*South Berkeley Berkeley Bowl*"))</f>
        <v/>
      </c>
      <c r="J685" s="1" t="str">
        <f> IF(ISBLANK(B685), "", COUNTIF(Volunteer_Import!F685, "*South Berkeley/Oakland Safeway*"))</f>
        <v/>
      </c>
      <c r="K685" s="1" t="str">
        <f> IF(ISBLANK(B685), "", COUNTIF(Volunteer_Import!F685, "*Southwest Berkeley Berkeley Bowl*"))</f>
        <v/>
      </c>
      <c r="L685" s="1" t="str">
        <f> IF(ISBLANK(B685), "", COUNTIF(Volunteer_Import!F685, "*Other (open to local stores unlisted above)*"))</f>
        <v/>
      </c>
      <c r="M685" s="19" t="str">
        <f> IF(ISBLANK(B685), "", COUNTIF(Volunteer_Import!G685, "*Monday*"))</f>
        <v/>
      </c>
      <c r="N685" s="19" t="str">
        <f> IF(ISBLANK(B685), "", COUNTIF(Volunteer_Import!G685, "*Tuesday*"))</f>
        <v/>
      </c>
      <c r="O685" s="19" t="str">
        <f> IF(ISBLANK(B685), "", COUNTIF(Volunteer_Import!G685, "*Wednesday*"))</f>
        <v/>
      </c>
      <c r="P685" s="19" t="str">
        <f> IF(ISBLANK(B685), "", COUNTIF(Volunteer_Import!G685, "*Thursday*"))</f>
        <v/>
      </c>
      <c r="Q685" s="19" t="str">
        <f> IF(ISBLANK(B685), "", COUNTIF(Volunteer_Import!G685, "*Friday*"))</f>
        <v/>
      </c>
      <c r="R685" s="19" t="str">
        <f> IF(ISBLANK(B685), "", COUNTIF(Volunteer_Import!G685, "*Saturday*"))</f>
        <v/>
      </c>
      <c r="S685" s="19" t="str">
        <f> IF(ISBLANK(B685), "", COUNTIF(Volunteer_Import!G685, "*Sunday*"))</f>
        <v/>
      </c>
      <c r="T685" s="1" t="str">
        <f> IF(ISBLANK(B685), "", COUNTIF(Volunteer_Import!H685, "*6am - 8am*"))</f>
        <v/>
      </c>
      <c r="U685" s="19" t="str">
        <f> IF(ISBLANK(B685), "", COUNTIF(Volunteer_Import!H685, "*8am - 12pm*"))</f>
        <v/>
      </c>
      <c r="V685" s="19" t="str">
        <f> IF(ISBLANK(B685), "", COUNTIF(Volunteer_Import!H685, "*12pm - 3pm*"))</f>
        <v/>
      </c>
      <c r="W685" s="19" t="str">
        <f> IF(ISBLANK(B685), "", COUNTIF(Volunteer_Import!H685, "*3pm - 6pm*"))</f>
        <v/>
      </c>
      <c r="X685" s="19" t="str">
        <f> IF(ISBLANK(B685), "", COUNTIF(Volunteer_Import!H685, "*6pm - 9pm*"))</f>
        <v/>
      </c>
      <c r="Y685" s="19" t="str">
        <f> IF(ISBLANK(B685), "", COUNTIF(Volunteer_Import!H685, "*9pm - 11pm*"))</f>
        <v/>
      </c>
    </row>
    <row r="686">
      <c r="A686" s="1" t="str">
        <f t="array" ref="A686">IF(ISBLANK(B686), "", concatenate("V", ROW()))</f>
        <v/>
      </c>
      <c r="B686" s="1" t="str">
        <f>IFERROR(__xludf.DUMMYFUNCTION(" QUERY(Volunteer_Import!A686:H686, ""Select B"")"),"")</f>
        <v/>
      </c>
      <c r="C686" s="1" t="str">
        <f>IFERROR(__xludf.DUMMYFUNCTION(" IF(ISBLANK(B686), """", QUERY(Volunteer_Import!B686:I686, ""Select C""))"),"")</f>
        <v/>
      </c>
      <c r="D686" s="1" t="str">
        <f>IFERROR(__xludf.DUMMYFUNCTION(" IF(ISBLANK(B686), """", QUERY(Volunteer_Import!B686:I686, ""Select D""))"),"")</f>
        <v/>
      </c>
      <c r="E686" s="1" t="str">
        <f>IFERROR(__xludf.DUMMYFUNCTION(" IF(ISBLANK(B686), """", QUERY(Volunteer_Import!B686:I686, ""Select E""))"),"")</f>
        <v/>
      </c>
      <c r="F686" s="9" t="str">
        <f> IF(ISBLANK(B686), "", COUNTIF(Volunteer_Import!F686, "*Central Berkeley Trader Joe’s*"))</f>
        <v/>
      </c>
      <c r="G686" s="1" t="str">
        <f> IF(ISBLANK(B686), "", COUNTIF(Volunteer_Import!F686, "*North Berkeley Safeway*"))</f>
        <v/>
      </c>
      <c r="H686" s="1" t="str">
        <f> IF(ISBLANK(B686), "", COUNTIF(Volunteer_Import!F686, "*North Berkeley Trader Joe’s*"))</f>
        <v/>
      </c>
      <c r="I686" s="9" t="str">
        <f> IF(ISBLANK(B686), "", COUNTIF(Volunteer_Import!F686, "*South Berkeley Berkeley Bowl*"))</f>
        <v/>
      </c>
      <c r="J686" s="1" t="str">
        <f> IF(ISBLANK(B686), "", COUNTIF(Volunteer_Import!F686, "*South Berkeley/Oakland Safeway*"))</f>
        <v/>
      </c>
      <c r="K686" s="1" t="str">
        <f> IF(ISBLANK(B686), "", COUNTIF(Volunteer_Import!F686, "*Southwest Berkeley Berkeley Bowl*"))</f>
        <v/>
      </c>
      <c r="L686" s="1" t="str">
        <f> IF(ISBLANK(B686), "", COUNTIF(Volunteer_Import!F686, "*Other (open to local stores unlisted above)*"))</f>
        <v/>
      </c>
      <c r="M686" s="19" t="str">
        <f> IF(ISBLANK(B686), "", COUNTIF(Volunteer_Import!G686, "*Monday*"))</f>
        <v/>
      </c>
      <c r="N686" s="19" t="str">
        <f> IF(ISBLANK(B686), "", COUNTIF(Volunteer_Import!G686, "*Tuesday*"))</f>
        <v/>
      </c>
      <c r="O686" s="19" t="str">
        <f> IF(ISBLANK(B686), "", COUNTIF(Volunteer_Import!G686, "*Wednesday*"))</f>
        <v/>
      </c>
      <c r="P686" s="19" t="str">
        <f> IF(ISBLANK(B686), "", COUNTIF(Volunteer_Import!G686, "*Thursday*"))</f>
        <v/>
      </c>
      <c r="Q686" s="19" t="str">
        <f> IF(ISBLANK(B686), "", COUNTIF(Volunteer_Import!G686, "*Friday*"))</f>
        <v/>
      </c>
      <c r="R686" s="19" t="str">
        <f> IF(ISBLANK(B686), "", COUNTIF(Volunteer_Import!G686, "*Saturday*"))</f>
        <v/>
      </c>
      <c r="S686" s="19" t="str">
        <f> IF(ISBLANK(B686), "", COUNTIF(Volunteer_Import!G686, "*Sunday*"))</f>
        <v/>
      </c>
      <c r="T686" s="1" t="str">
        <f> IF(ISBLANK(B686), "", COUNTIF(Volunteer_Import!H686, "*6am - 8am*"))</f>
        <v/>
      </c>
      <c r="U686" s="19" t="str">
        <f> IF(ISBLANK(B686), "", COUNTIF(Volunteer_Import!H686, "*8am - 12pm*"))</f>
        <v/>
      </c>
      <c r="V686" s="19" t="str">
        <f> IF(ISBLANK(B686), "", COUNTIF(Volunteer_Import!H686, "*12pm - 3pm*"))</f>
        <v/>
      </c>
      <c r="W686" s="19" t="str">
        <f> IF(ISBLANK(B686), "", COUNTIF(Volunteer_Import!H686, "*3pm - 6pm*"))</f>
        <v/>
      </c>
      <c r="X686" s="19" t="str">
        <f> IF(ISBLANK(B686), "", COUNTIF(Volunteer_Import!H686, "*6pm - 9pm*"))</f>
        <v/>
      </c>
      <c r="Y686" s="19" t="str">
        <f> IF(ISBLANK(B686), "", COUNTIF(Volunteer_Import!H686, "*9pm - 11pm*"))</f>
        <v/>
      </c>
    </row>
    <row r="687">
      <c r="A687" s="1" t="str">
        <f t="array" ref="A687">IF(ISBLANK(B687), "", concatenate("V", ROW()))</f>
        <v/>
      </c>
      <c r="B687" s="1" t="str">
        <f>IFERROR(__xludf.DUMMYFUNCTION(" QUERY(Volunteer_Import!A687:H687, ""Select B"")"),"")</f>
        <v/>
      </c>
      <c r="C687" s="1" t="str">
        <f>IFERROR(__xludf.DUMMYFUNCTION(" IF(ISBLANK(B687), """", QUERY(Volunteer_Import!B687:I687, ""Select C""))"),"")</f>
        <v/>
      </c>
      <c r="D687" s="1" t="str">
        <f>IFERROR(__xludf.DUMMYFUNCTION(" IF(ISBLANK(B687), """", QUERY(Volunteer_Import!B687:I687, ""Select D""))"),"")</f>
        <v/>
      </c>
      <c r="E687" s="1" t="str">
        <f>IFERROR(__xludf.DUMMYFUNCTION(" IF(ISBLANK(B687), """", QUERY(Volunteer_Import!B687:I687, ""Select E""))"),"")</f>
        <v/>
      </c>
      <c r="F687" s="9" t="str">
        <f> IF(ISBLANK(B687), "", COUNTIF(Volunteer_Import!F687, "*Central Berkeley Trader Joe’s*"))</f>
        <v/>
      </c>
      <c r="G687" s="1" t="str">
        <f> IF(ISBLANK(B687), "", COUNTIF(Volunteer_Import!F687, "*North Berkeley Safeway*"))</f>
        <v/>
      </c>
      <c r="H687" s="1" t="str">
        <f> IF(ISBLANK(B687), "", COUNTIF(Volunteer_Import!F687, "*North Berkeley Trader Joe’s*"))</f>
        <v/>
      </c>
      <c r="I687" s="9" t="str">
        <f> IF(ISBLANK(B687), "", COUNTIF(Volunteer_Import!F687, "*South Berkeley Berkeley Bowl*"))</f>
        <v/>
      </c>
      <c r="J687" s="1" t="str">
        <f> IF(ISBLANK(B687), "", COUNTIF(Volunteer_Import!F687, "*South Berkeley/Oakland Safeway*"))</f>
        <v/>
      </c>
      <c r="K687" s="1" t="str">
        <f> IF(ISBLANK(B687), "", COUNTIF(Volunteer_Import!F687, "*Southwest Berkeley Berkeley Bowl*"))</f>
        <v/>
      </c>
      <c r="L687" s="1" t="str">
        <f> IF(ISBLANK(B687), "", COUNTIF(Volunteer_Import!F687, "*Other (open to local stores unlisted above)*"))</f>
        <v/>
      </c>
      <c r="M687" s="19" t="str">
        <f> IF(ISBLANK(B687), "", COUNTIF(Volunteer_Import!G687, "*Monday*"))</f>
        <v/>
      </c>
      <c r="N687" s="19" t="str">
        <f> IF(ISBLANK(B687), "", COUNTIF(Volunteer_Import!G687, "*Tuesday*"))</f>
        <v/>
      </c>
      <c r="O687" s="19" t="str">
        <f> IF(ISBLANK(B687), "", COUNTIF(Volunteer_Import!G687, "*Wednesday*"))</f>
        <v/>
      </c>
      <c r="P687" s="19" t="str">
        <f> IF(ISBLANK(B687), "", COUNTIF(Volunteer_Import!G687, "*Thursday*"))</f>
        <v/>
      </c>
      <c r="Q687" s="19" t="str">
        <f> IF(ISBLANK(B687), "", COUNTIF(Volunteer_Import!G687, "*Friday*"))</f>
        <v/>
      </c>
      <c r="R687" s="19" t="str">
        <f> IF(ISBLANK(B687), "", COUNTIF(Volunteer_Import!G687, "*Saturday*"))</f>
        <v/>
      </c>
      <c r="S687" s="19" t="str">
        <f> IF(ISBLANK(B687), "", COUNTIF(Volunteer_Import!G687, "*Sunday*"))</f>
        <v/>
      </c>
      <c r="T687" s="1" t="str">
        <f> IF(ISBLANK(B687), "", COUNTIF(Volunteer_Import!H687, "*6am - 8am*"))</f>
        <v/>
      </c>
      <c r="U687" s="19" t="str">
        <f> IF(ISBLANK(B687), "", COUNTIF(Volunteer_Import!H687, "*8am - 12pm*"))</f>
        <v/>
      </c>
      <c r="V687" s="19" t="str">
        <f> IF(ISBLANK(B687), "", COUNTIF(Volunteer_Import!H687, "*12pm - 3pm*"))</f>
        <v/>
      </c>
      <c r="W687" s="19" t="str">
        <f> IF(ISBLANK(B687), "", COUNTIF(Volunteer_Import!H687, "*3pm - 6pm*"))</f>
        <v/>
      </c>
      <c r="X687" s="19" t="str">
        <f> IF(ISBLANK(B687), "", COUNTIF(Volunteer_Import!H687, "*6pm - 9pm*"))</f>
        <v/>
      </c>
      <c r="Y687" s="19" t="str">
        <f> IF(ISBLANK(B687), "", COUNTIF(Volunteer_Import!H687, "*9pm - 11pm*"))</f>
        <v/>
      </c>
    </row>
    <row r="688">
      <c r="A688" s="1" t="str">
        <f t="array" ref="A688">IF(ISBLANK(B688), "", concatenate("V", ROW()))</f>
        <v/>
      </c>
      <c r="B688" s="1" t="str">
        <f>IFERROR(__xludf.DUMMYFUNCTION(" QUERY(Volunteer_Import!A688:H688, ""Select B"")"),"")</f>
        <v/>
      </c>
      <c r="C688" s="1" t="str">
        <f>IFERROR(__xludf.DUMMYFUNCTION(" IF(ISBLANK(B688), """", QUERY(Volunteer_Import!B688:I688, ""Select C""))"),"")</f>
        <v/>
      </c>
      <c r="D688" s="1" t="str">
        <f>IFERROR(__xludf.DUMMYFUNCTION(" IF(ISBLANK(B688), """", QUERY(Volunteer_Import!B688:I688, ""Select D""))"),"")</f>
        <v/>
      </c>
      <c r="E688" s="1" t="str">
        <f>IFERROR(__xludf.DUMMYFUNCTION(" IF(ISBLANK(B688), """", QUERY(Volunteer_Import!B688:I688, ""Select E""))"),"")</f>
        <v/>
      </c>
      <c r="F688" s="9" t="str">
        <f> IF(ISBLANK(B688), "", COUNTIF(Volunteer_Import!F688, "*Central Berkeley Trader Joe’s*"))</f>
        <v/>
      </c>
      <c r="G688" s="1" t="str">
        <f> IF(ISBLANK(B688), "", COUNTIF(Volunteer_Import!F688, "*North Berkeley Safeway*"))</f>
        <v/>
      </c>
      <c r="H688" s="1" t="str">
        <f> IF(ISBLANK(B688), "", COUNTIF(Volunteer_Import!F688, "*North Berkeley Trader Joe’s*"))</f>
        <v/>
      </c>
      <c r="I688" s="9" t="str">
        <f> IF(ISBLANK(B688), "", COUNTIF(Volunteer_Import!F688, "*South Berkeley Berkeley Bowl*"))</f>
        <v/>
      </c>
      <c r="J688" s="1" t="str">
        <f> IF(ISBLANK(B688), "", COUNTIF(Volunteer_Import!F688, "*South Berkeley/Oakland Safeway*"))</f>
        <v/>
      </c>
      <c r="K688" s="1" t="str">
        <f> IF(ISBLANK(B688), "", COUNTIF(Volunteer_Import!F688, "*Southwest Berkeley Berkeley Bowl*"))</f>
        <v/>
      </c>
      <c r="L688" s="1" t="str">
        <f> IF(ISBLANK(B688), "", COUNTIF(Volunteer_Import!F688, "*Other (open to local stores unlisted above)*"))</f>
        <v/>
      </c>
      <c r="M688" s="19" t="str">
        <f> IF(ISBLANK(B688), "", COUNTIF(Volunteer_Import!G688, "*Monday*"))</f>
        <v/>
      </c>
      <c r="N688" s="19" t="str">
        <f> IF(ISBLANK(B688), "", COUNTIF(Volunteer_Import!G688, "*Tuesday*"))</f>
        <v/>
      </c>
      <c r="O688" s="19" t="str">
        <f> IF(ISBLANK(B688), "", COUNTIF(Volunteer_Import!G688, "*Wednesday*"))</f>
        <v/>
      </c>
      <c r="P688" s="19" t="str">
        <f> IF(ISBLANK(B688), "", COUNTIF(Volunteer_Import!G688, "*Thursday*"))</f>
        <v/>
      </c>
      <c r="Q688" s="19" t="str">
        <f> IF(ISBLANK(B688), "", COUNTIF(Volunteer_Import!G688, "*Friday*"))</f>
        <v/>
      </c>
      <c r="R688" s="19" t="str">
        <f> IF(ISBLANK(B688), "", COUNTIF(Volunteer_Import!G688, "*Saturday*"))</f>
        <v/>
      </c>
      <c r="S688" s="19" t="str">
        <f> IF(ISBLANK(B688), "", COUNTIF(Volunteer_Import!G688, "*Sunday*"))</f>
        <v/>
      </c>
      <c r="T688" s="1" t="str">
        <f> IF(ISBLANK(B688), "", COUNTIF(Volunteer_Import!H688, "*6am - 8am*"))</f>
        <v/>
      </c>
      <c r="U688" s="19" t="str">
        <f> IF(ISBLANK(B688), "", COUNTIF(Volunteer_Import!H688, "*8am - 12pm*"))</f>
        <v/>
      </c>
      <c r="V688" s="19" t="str">
        <f> IF(ISBLANK(B688), "", COUNTIF(Volunteer_Import!H688, "*12pm - 3pm*"))</f>
        <v/>
      </c>
      <c r="W688" s="19" t="str">
        <f> IF(ISBLANK(B688), "", COUNTIF(Volunteer_Import!H688, "*3pm - 6pm*"))</f>
        <v/>
      </c>
      <c r="X688" s="19" t="str">
        <f> IF(ISBLANK(B688), "", COUNTIF(Volunteer_Import!H688, "*6pm - 9pm*"))</f>
        <v/>
      </c>
      <c r="Y688" s="19" t="str">
        <f> IF(ISBLANK(B688), "", COUNTIF(Volunteer_Import!H688, "*9pm - 11pm*"))</f>
        <v/>
      </c>
    </row>
    <row r="689">
      <c r="A689" s="1" t="str">
        <f t="array" ref="A689">IF(ISBLANK(B689), "", concatenate("V", ROW()))</f>
        <v/>
      </c>
      <c r="B689" s="1" t="str">
        <f>IFERROR(__xludf.DUMMYFUNCTION(" QUERY(Volunteer_Import!A689:H689, ""Select B"")"),"")</f>
        <v/>
      </c>
      <c r="C689" s="1" t="str">
        <f>IFERROR(__xludf.DUMMYFUNCTION(" IF(ISBLANK(B689), """", QUERY(Volunteer_Import!B689:I689, ""Select C""))"),"")</f>
        <v/>
      </c>
      <c r="D689" s="1" t="str">
        <f>IFERROR(__xludf.DUMMYFUNCTION(" IF(ISBLANK(B689), """", QUERY(Volunteer_Import!B689:I689, ""Select D""))"),"")</f>
        <v/>
      </c>
      <c r="E689" s="1" t="str">
        <f>IFERROR(__xludf.DUMMYFUNCTION(" IF(ISBLANK(B689), """", QUERY(Volunteer_Import!B689:I689, ""Select E""))"),"")</f>
        <v/>
      </c>
      <c r="F689" s="9" t="str">
        <f> IF(ISBLANK(B689), "", COUNTIF(Volunteer_Import!F689, "*Central Berkeley Trader Joe’s*"))</f>
        <v/>
      </c>
      <c r="G689" s="1" t="str">
        <f> IF(ISBLANK(B689), "", COUNTIF(Volunteer_Import!F689, "*North Berkeley Safeway*"))</f>
        <v/>
      </c>
      <c r="H689" s="1" t="str">
        <f> IF(ISBLANK(B689), "", COUNTIF(Volunteer_Import!F689, "*North Berkeley Trader Joe’s*"))</f>
        <v/>
      </c>
      <c r="I689" s="9" t="str">
        <f> IF(ISBLANK(B689), "", COUNTIF(Volunteer_Import!F689, "*South Berkeley Berkeley Bowl*"))</f>
        <v/>
      </c>
      <c r="J689" s="1" t="str">
        <f> IF(ISBLANK(B689), "", COUNTIF(Volunteer_Import!F689, "*South Berkeley/Oakland Safeway*"))</f>
        <v/>
      </c>
      <c r="K689" s="1" t="str">
        <f> IF(ISBLANK(B689), "", COUNTIF(Volunteer_Import!F689, "*Southwest Berkeley Berkeley Bowl*"))</f>
        <v/>
      </c>
      <c r="L689" s="1" t="str">
        <f> IF(ISBLANK(B689), "", COUNTIF(Volunteer_Import!F689, "*Other (open to local stores unlisted above)*"))</f>
        <v/>
      </c>
      <c r="M689" s="19" t="str">
        <f> IF(ISBLANK(B689), "", COUNTIF(Volunteer_Import!G689, "*Monday*"))</f>
        <v/>
      </c>
      <c r="N689" s="19" t="str">
        <f> IF(ISBLANK(B689), "", COUNTIF(Volunteer_Import!G689, "*Tuesday*"))</f>
        <v/>
      </c>
      <c r="O689" s="19" t="str">
        <f> IF(ISBLANK(B689), "", COUNTIF(Volunteer_Import!G689, "*Wednesday*"))</f>
        <v/>
      </c>
      <c r="P689" s="19" t="str">
        <f> IF(ISBLANK(B689), "", COUNTIF(Volunteer_Import!G689, "*Thursday*"))</f>
        <v/>
      </c>
      <c r="Q689" s="19" t="str">
        <f> IF(ISBLANK(B689), "", COUNTIF(Volunteer_Import!G689, "*Friday*"))</f>
        <v/>
      </c>
      <c r="R689" s="19" t="str">
        <f> IF(ISBLANK(B689), "", COUNTIF(Volunteer_Import!G689, "*Saturday*"))</f>
        <v/>
      </c>
      <c r="S689" s="19" t="str">
        <f> IF(ISBLANK(B689), "", COUNTIF(Volunteer_Import!G689, "*Sunday*"))</f>
        <v/>
      </c>
      <c r="T689" s="1" t="str">
        <f> IF(ISBLANK(B689), "", COUNTIF(Volunteer_Import!H689, "*6am - 8am*"))</f>
        <v/>
      </c>
      <c r="U689" s="19" t="str">
        <f> IF(ISBLANK(B689), "", COUNTIF(Volunteer_Import!H689, "*8am - 12pm*"))</f>
        <v/>
      </c>
      <c r="V689" s="19" t="str">
        <f> IF(ISBLANK(B689), "", COUNTIF(Volunteer_Import!H689, "*12pm - 3pm*"))</f>
        <v/>
      </c>
      <c r="W689" s="19" t="str">
        <f> IF(ISBLANK(B689), "", COUNTIF(Volunteer_Import!H689, "*3pm - 6pm*"))</f>
        <v/>
      </c>
      <c r="X689" s="19" t="str">
        <f> IF(ISBLANK(B689), "", COUNTIF(Volunteer_Import!H689, "*6pm - 9pm*"))</f>
        <v/>
      </c>
      <c r="Y689" s="19" t="str">
        <f> IF(ISBLANK(B689), "", COUNTIF(Volunteer_Import!H689, "*9pm - 11pm*"))</f>
        <v/>
      </c>
    </row>
    <row r="690">
      <c r="A690" s="1" t="str">
        <f t="array" ref="A690">IF(ISBLANK(B690), "", concatenate("V", ROW()))</f>
        <v/>
      </c>
      <c r="B690" s="1" t="str">
        <f>IFERROR(__xludf.DUMMYFUNCTION(" QUERY(Volunteer_Import!A690:H690, ""Select B"")"),"")</f>
        <v/>
      </c>
      <c r="C690" s="1" t="str">
        <f>IFERROR(__xludf.DUMMYFUNCTION(" IF(ISBLANK(B690), """", QUERY(Volunteer_Import!B690:I690, ""Select C""))"),"")</f>
        <v/>
      </c>
      <c r="D690" s="1" t="str">
        <f>IFERROR(__xludf.DUMMYFUNCTION(" IF(ISBLANK(B690), """", QUERY(Volunteer_Import!B690:I690, ""Select D""))"),"")</f>
        <v/>
      </c>
      <c r="E690" s="1" t="str">
        <f>IFERROR(__xludf.DUMMYFUNCTION(" IF(ISBLANK(B690), """", QUERY(Volunteer_Import!B690:I690, ""Select E""))"),"")</f>
        <v/>
      </c>
      <c r="F690" s="9" t="str">
        <f> IF(ISBLANK(B690), "", COUNTIF(Volunteer_Import!F690, "*Central Berkeley Trader Joe’s*"))</f>
        <v/>
      </c>
      <c r="G690" s="1" t="str">
        <f> IF(ISBLANK(B690), "", COUNTIF(Volunteer_Import!F690, "*North Berkeley Safeway*"))</f>
        <v/>
      </c>
      <c r="H690" s="1" t="str">
        <f> IF(ISBLANK(B690), "", COUNTIF(Volunteer_Import!F690, "*North Berkeley Trader Joe’s*"))</f>
        <v/>
      </c>
      <c r="I690" s="9" t="str">
        <f> IF(ISBLANK(B690), "", COUNTIF(Volunteer_Import!F690, "*South Berkeley Berkeley Bowl*"))</f>
        <v/>
      </c>
      <c r="J690" s="1" t="str">
        <f> IF(ISBLANK(B690), "", COUNTIF(Volunteer_Import!F690, "*South Berkeley/Oakland Safeway*"))</f>
        <v/>
      </c>
      <c r="K690" s="1" t="str">
        <f> IF(ISBLANK(B690), "", COUNTIF(Volunteer_Import!F690, "*Southwest Berkeley Berkeley Bowl*"))</f>
        <v/>
      </c>
      <c r="L690" s="1" t="str">
        <f> IF(ISBLANK(B690), "", COUNTIF(Volunteer_Import!F690, "*Other (open to local stores unlisted above)*"))</f>
        <v/>
      </c>
      <c r="M690" s="19" t="str">
        <f> IF(ISBLANK(B690), "", COUNTIF(Volunteer_Import!G690, "*Monday*"))</f>
        <v/>
      </c>
      <c r="N690" s="19" t="str">
        <f> IF(ISBLANK(B690), "", COUNTIF(Volunteer_Import!G690, "*Tuesday*"))</f>
        <v/>
      </c>
      <c r="O690" s="19" t="str">
        <f> IF(ISBLANK(B690), "", COUNTIF(Volunteer_Import!G690, "*Wednesday*"))</f>
        <v/>
      </c>
      <c r="P690" s="19" t="str">
        <f> IF(ISBLANK(B690), "", COUNTIF(Volunteer_Import!G690, "*Thursday*"))</f>
        <v/>
      </c>
      <c r="Q690" s="19" t="str">
        <f> IF(ISBLANK(B690), "", COUNTIF(Volunteer_Import!G690, "*Friday*"))</f>
        <v/>
      </c>
      <c r="R690" s="19" t="str">
        <f> IF(ISBLANK(B690), "", COUNTIF(Volunteer_Import!G690, "*Saturday*"))</f>
        <v/>
      </c>
      <c r="S690" s="19" t="str">
        <f> IF(ISBLANK(B690), "", COUNTIF(Volunteer_Import!G690, "*Sunday*"))</f>
        <v/>
      </c>
      <c r="T690" s="1" t="str">
        <f> IF(ISBLANK(B690), "", COUNTIF(Volunteer_Import!H690, "*6am - 8am*"))</f>
        <v/>
      </c>
      <c r="U690" s="19" t="str">
        <f> IF(ISBLANK(B690), "", COUNTIF(Volunteer_Import!H690, "*8am - 12pm*"))</f>
        <v/>
      </c>
      <c r="V690" s="19" t="str">
        <f> IF(ISBLANK(B690), "", COUNTIF(Volunteer_Import!H690, "*12pm - 3pm*"))</f>
        <v/>
      </c>
      <c r="W690" s="19" t="str">
        <f> IF(ISBLANK(B690), "", COUNTIF(Volunteer_Import!H690, "*3pm - 6pm*"))</f>
        <v/>
      </c>
      <c r="X690" s="19" t="str">
        <f> IF(ISBLANK(B690), "", COUNTIF(Volunteer_Import!H690, "*6pm - 9pm*"))</f>
        <v/>
      </c>
      <c r="Y690" s="19" t="str">
        <f> IF(ISBLANK(B690), "", COUNTIF(Volunteer_Import!H690, "*9pm - 11pm*"))</f>
        <v/>
      </c>
    </row>
    <row r="691">
      <c r="A691" s="1" t="str">
        <f t="array" ref="A691">IF(ISBLANK(B691), "", concatenate("V", ROW()))</f>
        <v/>
      </c>
      <c r="B691" s="1" t="str">
        <f>IFERROR(__xludf.DUMMYFUNCTION(" QUERY(Volunteer_Import!A691:H691, ""Select B"")"),"")</f>
        <v/>
      </c>
      <c r="C691" s="1" t="str">
        <f>IFERROR(__xludf.DUMMYFUNCTION(" IF(ISBLANK(B691), """", QUERY(Volunteer_Import!B691:I691, ""Select C""))"),"")</f>
        <v/>
      </c>
      <c r="D691" s="1" t="str">
        <f>IFERROR(__xludf.DUMMYFUNCTION(" IF(ISBLANK(B691), """", QUERY(Volunteer_Import!B691:I691, ""Select D""))"),"")</f>
        <v/>
      </c>
      <c r="E691" s="1" t="str">
        <f>IFERROR(__xludf.DUMMYFUNCTION(" IF(ISBLANK(B691), """", QUERY(Volunteer_Import!B691:I691, ""Select E""))"),"")</f>
        <v/>
      </c>
      <c r="F691" s="9" t="str">
        <f> IF(ISBLANK(B691), "", COUNTIF(Volunteer_Import!F691, "*Central Berkeley Trader Joe’s*"))</f>
        <v/>
      </c>
      <c r="G691" s="1" t="str">
        <f> IF(ISBLANK(B691), "", COUNTIF(Volunteer_Import!F691, "*North Berkeley Safeway*"))</f>
        <v/>
      </c>
      <c r="H691" s="1" t="str">
        <f> IF(ISBLANK(B691), "", COUNTIF(Volunteer_Import!F691, "*North Berkeley Trader Joe’s*"))</f>
        <v/>
      </c>
      <c r="I691" s="9" t="str">
        <f> IF(ISBLANK(B691), "", COUNTIF(Volunteer_Import!F691, "*South Berkeley Berkeley Bowl*"))</f>
        <v/>
      </c>
      <c r="J691" s="1" t="str">
        <f> IF(ISBLANK(B691), "", COUNTIF(Volunteer_Import!F691, "*South Berkeley/Oakland Safeway*"))</f>
        <v/>
      </c>
      <c r="K691" s="1" t="str">
        <f> IF(ISBLANK(B691), "", COUNTIF(Volunteer_Import!F691, "*Southwest Berkeley Berkeley Bowl*"))</f>
        <v/>
      </c>
      <c r="L691" s="1" t="str">
        <f> IF(ISBLANK(B691), "", COUNTIF(Volunteer_Import!F691, "*Other (open to local stores unlisted above)*"))</f>
        <v/>
      </c>
      <c r="M691" s="19" t="str">
        <f> IF(ISBLANK(B691), "", COUNTIF(Volunteer_Import!G691, "*Monday*"))</f>
        <v/>
      </c>
      <c r="N691" s="19" t="str">
        <f> IF(ISBLANK(B691), "", COUNTIF(Volunteer_Import!G691, "*Tuesday*"))</f>
        <v/>
      </c>
      <c r="O691" s="19" t="str">
        <f> IF(ISBLANK(B691), "", COUNTIF(Volunteer_Import!G691, "*Wednesday*"))</f>
        <v/>
      </c>
      <c r="P691" s="19" t="str">
        <f> IF(ISBLANK(B691), "", COUNTIF(Volunteer_Import!G691, "*Thursday*"))</f>
        <v/>
      </c>
      <c r="Q691" s="19" t="str">
        <f> IF(ISBLANK(B691), "", COUNTIF(Volunteer_Import!G691, "*Friday*"))</f>
        <v/>
      </c>
      <c r="R691" s="19" t="str">
        <f> IF(ISBLANK(B691), "", COUNTIF(Volunteer_Import!G691, "*Saturday*"))</f>
        <v/>
      </c>
      <c r="S691" s="19" t="str">
        <f> IF(ISBLANK(B691), "", COUNTIF(Volunteer_Import!G691, "*Sunday*"))</f>
        <v/>
      </c>
      <c r="T691" s="1" t="str">
        <f> IF(ISBLANK(B691), "", COUNTIF(Volunteer_Import!H691, "*6am - 8am*"))</f>
        <v/>
      </c>
      <c r="U691" s="19" t="str">
        <f> IF(ISBLANK(B691), "", COUNTIF(Volunteer_Import!H691, "*8am - 12pm*"))</f>
        <v/>
      </c>
      <c r="V691" s="19" t="str">
        <f> IF(ISBLANK(B691), "", COUNTIF(Volunteer_Import!H691, "*12pm - 3pm*"))</f>
        <v/>
      </c>
      <c r="W691" s="19" t="str">
        <f> IF(ISBLANK(B691), "", COUNTIF(Volunteer_Import!H691, "*3pm - 6pm*"))</f>
        <v/>
      </c>
      <c r="X691" s="19" t="str">
        <f> IF(ISBLANK(B691), "", COUNTIF(Volunteer_Import!H691, "*6pm - 9pm*"))</f>
        <v/>
      </c>
      <c r="Y691" s="19" t="str">
        <f> IF(ISBLANK(B691), "", COUNTIF(Volunteer_Import!H691, "*9pm - 11pm*"))</f>
        <v/>
      </c>
    </row>
    <row r="692">
      <c r="A692" s="1" t="str">
        <f t="array" ref="A692">IF(ISBLANK(B692), "", concatenate("V", ROW()))</f>
        <v/>
      </c>
      <c r="B692" s="1" t="str">
        <f>IFERROR(__xludf.DUMMYFUNCTION(" QUERY(Volunteer_Import!A692:H692, ""Select B"")"),"")</f>
        <v/>
      </c>
      <c r="C692" s="1" t="str">
        <f>IFERROR(__xludf.DUMMYFUNCTION(" IF(ISBLANK(B692), """", QUERY(Volunteer_Import!B692:I692, ""Select C""))"),"")</f>
        <v/>
      </c>
      <c r="D692" s="1" t="str">
        <f>IFERROR(__xludf.DUMMYFUNCTION(" IF(ISBLANK(B692), """", QUERY(Volunteer_Import!B692:I692, ""Select D""))"),"")</f>
        <v/>
      </c>
      <c r="E692" s="1" t="str">
        <f>IFERROR(__xludf.DUMMYFUNCTION(" IF(ISBLANK(B692), """", QUERY(Volunteer_Import!B692:I692, ""Select E""))"),"")</f>
        <v/>
      </c>
      <c r="F692" s="9" t="str">
        <f> IF(ISBLANK(B692), "", COUNTIF(Volunteer_Import!F692, "*Central Berkeley Trader Joe’s*"))</f>
        <v/>
      </c>
      <c r="G692" s="1" t="str">
        <f> IF(ISBLANK(B692), "", COUNTIF(Volunteer_Import!F692, "*North Berkeley Safeway*"))</f>
        <v/>
      </c>
      <c r="H692" s="1" t="str">
        <f> IF(ISBLANK(B692), "", COUNTIF(Volunteer_Import!F692, "*North Berkeley Trader Joe’s*"))</f>
        <v/>
      </c>
      <c r="I692" s="9" t="str">
        <f> IF(ISBLANK(B692), "", COUNTIF(Volunteer_Import!F692, "*South Berkeley Berkeley Bowl*"))</f>
        <v/>
      </c>
      <c r="J692" s="1" t="str">
        <f> IF(ISBLANK(B692), "", COUNTIF(Volunteer_Import!F692, "*South Berkeley/Oakland Safeway*"))</f>
        <v/>
      </c>
      <c r="K692" s="1" t="str">
        <f> IF(ISBLANK(B692), "", COUNTIF(Volunteer_Import!F692, "*Southwest Berkeley Berkeley Bowl*"))</f>
        <v/>
      </c>
      <c r="L692" s="1" t="str">
        <f> IF(ISBLANK(B692), "", COUNTIF(Volunteer_Import!F692, "*Other (open to local stores unlisted above)*"))</f>
        <v/>
      </c>
      <c r="M692" s="19" t="str">
        <f> IF(ISBLANK(B692), "", COUNTIF(Volunteer_Import!G692, "*Monday*"))</f>
        <v/>
      </c>
      <c r="N692" s="19" t="str">
        <f> IF(ISBLANK(B692), "", COUNTIF(Volunteer_Import!G692, "*Tuesday*"))</f>
        <v/>
      </c>
      <c r="O692" s="19" t="str">
        <f> IF(ISBLANK(B692), "", COUNTIF(Volunteer_Import!G692, "*Wednesday*"))</f>
        <v/>
      </c>
      <c r="P692" s="19" t="str">
        <f> IF(ISBLANK(B692), "", COUNTIF(Volunteer_Import!G692, "*Thursday*"))</f>
        <v/>
      </c>
      <c r="Q692" s="19" t="str">
        <f> IF(ISBLANK(B692), "", COUNTIF(Volunteer_Import!G692, "*Friday*"))</f>
        <v/>
      </c>
      <c r="R692" s="19" t="str">
        <f> IF(ISBLANK(B692), "", COUNTIF(Volunteer_Import!G692, "*Saturday*"))</f>
        <v/>
      </c>
      <c r="S692" s="19" t="str">
        <f> IF(ISBLANK(B692), "", COUNTIF(Volunteer_Import!G692, "*Sunday*"))</f>
        <v/>
      </c>
      <c r="T692" s="1" t="str">
        <f> IF(ISBLANK(B692), "", COUNTIF(Volunteer_Import!H692, "*6am - 8am*"))</f>
        <v/>
      </c>
      <c r="U692" s="19" t="str">
        <f> IF(ISBLANK(B692), "", COUNTIF(Volunteer_Import!H692, "*8am - 12pm*"))</f>
        <v/>
      </c>
      <c r="V692" s="19" t="str">
        <f> IF(ISBLANK(B692), "", COUNTIF(Volunteer_Import!H692, "*12pm - 3pm*"))</f>
        <v/>
      </c>
      <c r="W692" s="19" t="str">
        <f> IF(ISBLANK(B692), "", COUNTIF(Volunteer_Import!H692, "*3pm - 6pm*"))</f>
        <v/>
      </c>
      <c r="X692" s="19" t="str">
        <f> IF(ISBLANK(B692), "", COUNTIF(Volunteer_Import!H692, "*6pm - 9pm*"))</f>
        <v/>
      </c>
      <c r="Y692" s="19" t="str">
        <f> IF(ISBLANK(B692), "", COUNTIF(Volunteer_Import!H692, "*9pm - 11pm*"))</f>
        <v/>
      </c>
    </row>
    <row r="693">
      <c r="A693" s="1" t="str">
        <f t="array" ref="A693">IF(ISBLANK(B693), "", concatenate("V", ROW()))</f>
        <v/>
      </c>
      <c r="B693" s="1" t="str">
        <f>IFERROR(__xludf.DUMMYFUNCTION(" QUERY(Volunteer_Import!A693:H693, ""Select B"")"),"")</f>
        <v/>
      </c>
      <c r="C693" s="1" t="str">
        <f>IFERROR(__xludf.DUMMYFUNCTION(" IF(ISBLANK(B693), """", QUERY(Volunteer_Import!B693:I693, ""Select C""))"),"")</f>
        <v/>
      </c>
      <c r="D693" s="1" t="str">
        <f>IFERROR(__xludf.DUMMYFUNCTION(" IF(ISBLANK(B693), """", QUERY(Volunteer_Import!B693:I693, ""Select D""))"),"")</f>
        <v/>
      </c>
      <c r="E693" s="1" t="str">
        <f>IFERROR(__xludf.DUMMYFUNCTION(" IF(ISBLANK(B693), """", QUERY(Volunteer_Import!B693:I693, ""Select E""))"),"")</f>
        <v/>
      </c>
      <c r="F693" s="9" t="str">
        <f> IF(ISBLANK(B693), "", COUNTIF(Volunteer_Import!F693, "*Central Berkeley Trader Joe’s*"))</f>
        <v/>
      </c>
      <c r="G693" s="1" t="str">
        <f> IF(ISBLANK(B693), "", COUNTIF(Volunteer_Import!F693, "*North Berkeley Safeway*"))</f>
        <v/>
      </c>
      <c r="H693" s="1" t="str">
        <f> IF(ISBLANK(B693), "", COUNTIF(Volunteer_Import!F693, "*North Berkeley Trader Joe’s*"))</f>
        <v/>
      </c>
      <c r="I693" s="9" t="str">
        <f> IF(ISBLANK(B693), "", COUNTIF(Volunteer_Import!F693, "*South Berkeley Berkeley Bowl*"))</f>
        <v/>
      </c>
      <c r="J693" s="1" t="str">
        <f> IF(ISBLANK(B693), "", COUNTIF(Volunteer_Import!F693, "*South Berkeley/Oakland Safeway*"))</f>
        <v/>
      </c>
      <c r="K693" s="1" t="str">
        <f> IF(ISBLANK(B693), "", COUNTIF(Volunteer_Import!F693, "*Southwest Berkeley Berkeley Bowl*"))</f>
        <v/>
      </c>
      <c r="L693" s="1" t="str">
        <f> IF(ISBLANK(B693), "", COUNTIF(Volunteer_Import!F693, "*Other (open to local stores unlisted above)*"))</f>
        <v/>
      </c>
      <c r="M693" s="19" t="str">
        <f> IF(ISBLANK(B693), "", COUNTIF(Volunteer_Import!G693, "*Monday*"))</f>
        <v/>
      </c>
      <c r="N693" s="19" t="str">
        <f> IF(ISBLANK(B693), "", COUNTIF(Volunteer_Import!G693, "*Tuesday*"))</f>
        <v/>
      </c>
      <c r="O693" s="19" t="str">
        <f> IF(ISBLANK(B693), "", COUNTIF(Volunteer_Import!G693, "*Wednesday*"))</f>
        <v/>
      </c>
      <c r="P693" s="19" t="str">
        <f> IF(ISBLANK(B693), "", COUNTIF(Volunteer_Import!G693, "*Thursday*"))</f>
        <v/>
      </c>
      <c r="Q693" s="19" t="str">
        <f> IF(ISBLANK(B693), "", COUNTIF(Volunteer_Import!G693, "*Friday*"))</f>
        <v/>
      </c>
      <c r="R693" s="19" t="str">
        <f> IF(ISBLANK(B693), "", COUNTIF(Volunteer_Import!G693, "*Saturday*"))</f>
        <v/>
      </c>
      <c r="S693" s="19" t="str">
        <f> IF(ISBLANK(B693), "", COUNTIF(Volunteer_Import!G693, "*Sunday*"))</f>
        <v/>
      </c>
      <c r="T693" s="1" t="str">
        <f> IF(ISBLANK(B693), "", COUNTIF(Volunteer_Import!H693, "*6am - 8am*"))</f>
        <v/>
      </c>
      <c r="U693" s="19" t="str">
        <f> IF(ISBLANK(B693), "", COUNTIF(Volunteer_Import!H693, "*8am - 12pm*"))</f>
        <v/>
      </c>
      <c r="V693" s="19" t="str">
        <f> IF(ISBLANK(B693), "", COUNTIF(Volunteer_Import!H693, "*12pm - 3pm*"))</f>
        <v/>
      </c>
      <c r="W693" s="19" t="str">
        <f> IF(ISBLANK(B693), "", COUNTIF(Volunteer_Import!H693, "*3pm - 6pm*"))</f>
        <v/>
      </c>
      <c r="X693" s="19" t="str">
        <f> IF(ISBLANK(B693), "", COUNTIF(Volunteer_Import!H693, "*6pm - 9pm*"))</f>
        <v/>
      </c>
      <c r="Y693" s="19" t="str">
        <f> IF(ISBLANK(B693), "", COUNTIF(Volunteer_Import!H693, "*9pm - 11pm*"))</f>
        <v/>
      </c>
    </row>
    <row r="694">
      <c r="A694" s="1" t="str">
        <f t="array" ref="A694">IF(ISBLANK(B694), "", concatenate("V", ROW()))</f>
        <v/>
      </c>
      <c r="B694" s="1" t="str">
        <f>IFERROR(__xludf.DUMMYFUNCTION(" QUERY(Volunteer_Import!A694:H694, ""Select B"")"),"")</f>
        <v/>
      </c>
      <c r="C694" s="1" t="str">
        <f>IFERROR(__xludf.DUMMYFUNCTION(" IF(ISBLANK(B694), """", QUERY(Volunteer_Import!B694:I694, ""Select C""))"),"")</f>
        <v/>
      </c>
      <c r="D694" s="1" t="str">
        <f>IFERROR(__xludf.DUMMYFUNCTION(" IF(ISBLANK(B694), """", QUERY(Volunteer_Import!B694:I694, ""Select D""))"),"")</f>
        <v/>
      </c>
      <c r="E694" s="1" t="str">
        <f>IFERROR(__xludf.DUMMYFUNCTION(" IF(ISBLANK(B694), """", QUERY(Volunteer_Import!B694:I694, ""Select E""))"),"")</f>
        <v/>
      </c>
      <c r="F694" s="9" t="str">
        <f> IF(ISBLANK(B694), "", COUNTIF(Volunteer_Import!F694, "*Central Berkeley Trader Joe’s*"))</f>
        <v/>
      </c>
      <c r="G694" s="1" t="str">
        <f> IF(ISBLANK(B694), "", COUNTIF(Volunteer_Import!F694, "*North Berkeley Safeway*"))</f>
        <v/>
      </c>
      <c r="H694" s="1" t="str">
        <f> IF(ISBLANK(B694), "", COUNTIF(Volunteer_Import!F694, "*North Berkeley Trader Joe’s*"))</f>
        <v/>
      </c>
      <c r="I694" s="9" t="str">
        <f> IF(ISBLANK(B694), "", COUNTIF(Volunteer_Import!F694, "*South Berkeley Berkeley Bowl*"))</f>
        <v/>
      </c>
      <c r="J694" s="1" t="str">
        <f> IF(ISBLANK(B694), "", COUNTIF(Volunteer_Import!F694, "*South Berkeley/Oakland Safeway*"))</f>
        <v/>
      </c>
      <c r="K694" s="1" t="str">
        <f> IF(ISBLANK(B694), "", COUNTIF(Volunteer_Import!F694, "*Southwest Berkeley Berkeley Bowl*"))</f>
        <v/>
      </c>
      <c r="L694" s="1" t="str">
        <f> IF(ISBLANK(B694), "", COUNTIF(Volunteer_Import!F694, "*Other (open to local stores unlisted above)*"))</f>
        <v/>
      </c>
      <c r="M694" s="19" t="str">
        <f> IF(ISBLANK(B694), "", COUNTIF(Volunteer_Import!G694, "*Monday*"))</f>
        <v/>
      </c>
      <c r="N694" s="19" t="str">
        <f> IF(ISBLANK(B694), "", COUNTIF(Volunteer_Import!G694, "*Tuesday*"))</f>
        <v/>
      </c>
      <c r="O694" s="19" t="str">
        <f> IF(ISBLANK(B694), "", COUNTIF(Volunteer_Import!G694, "*Wednesday*"))</f>
        <v/>
      </c>
      <c r="P694" s="19" t="str">
        <f> IF(ISBLANK(B694), "", COUNTIF(Volunteer_Import!G694, "*Thursday*"))</f>
        <v/>
      </c>
      <c r="Q694" s="19" t="str">
        <f> IF(ISBLANK(B694), "", COUNTIF(Volunteer_Import!G694, "*Friday*"))</f>
        <v/>
      </c>
      <c r="R694" s="19" t="str">
        <f> IF(ISBLANK(B694), "", COUNTIF(Volunteer_Import!G694, "*Saturday*"))</f>
        <v/>
      </c>
      <c r="S694" s="19" t="str">
        <f> IF(ISBLANK(B694), "", COUNTIF(Volunteer_Import!G694, "*Sunday*"))</f>
        <v/>
      </c>
      <c r="T694" s="1" t="str">
        <f> IF(ISBLANK(B694), "", COUNTIF(Volunteer_Import!H694, "*6am - 8am*"))</f>
        <v/>
      </c>
      <c r="U694" s="19" t="str">
        <f> IF(ISBLANK(B694), "", COUNTIF(Volunteer_Import!H694, "*8am - 12pm*"))</f>
        <v/>
      </c>
      <c r="V694" s="19" t="str">
        <f> IF(ISBLANK(B694), "", COUNTIF(Volunteer_Import!H694, "*12pm - 3pm*"))</f>
        <v/>
      </c>
      <c r="W694" s="19" t="str">
        <f> IF(ISBLANK(B694), "", COUNTIF(Volunteer_Import!H694, "*3pm - 6pm*"))</f>
        <v/>
      </c>
      <c r="X694" s="19" t="str">
        <f> IF(ISBLANK(B694), "", COUNTIF(Volunteer_Import!H694, "*6pm - 9pm*"))</f>
        <v/>
      </c>
      <c r="Y694" s="19" t="str">
        <f> IF(ISBLANK(B694), "", COUNTIF(Volunteer_Import!H694, "*9pm - 11pm*"))</f>
        <v/>
      </c>
    </row>
    <row r="695">
      <c r="A695" s="1" t="str">
        <f t="array" ref="A695">IF(ISBLANK(B695), "", concatenate("V", ROW()))</f>
        <v/>
      </c>
      <c r="B695" s="1" t="str">
        <f>IFERROR(__xludf.DUMMYFUNCTION(" QUERY(Volunteer_Import!A695:H695, ""Select B"")"),"")</f>
        <v/>
      </c>
      <c r="C695" s="1" t="str">
        <f>IFERROR(__xludf.DUMMYFUNCTION(" IF(ISBLANK(B695), """", QUERY(Volunteer_Import!B695:I695, ""Select C""))"),"")</f>
        <v/>
      </c>
      <c r="D695" s="1" t="str">
        <f>IFERROR(__xludf.DUMMYFUNCTION(" IF(ISBLANK(B695), """", QUERY(Volunteer_Import!B695:I695, ""Select D""))"),"")</f>
        <v/>
      </c>
      <c r="E695" s="1" t="str">
        <f>IFERROR(__xludf.DUMMYFUNCTION(" IF(ISBLANK(B695), """", QUERY(Volunteer_Import!B695:I695, ""Select E""))"),"")</f>
        <v/>
      </c>
      <c r="F695" s="9" t="str">
        <f> IF(ISBLANK(B695), "", COUNTIF(Volunteer_Import!F695, "*Central Berkeley Trader Joe’s*"))</f>
        <v/>
      </c>
      <c r="G695" s="1" t="str">
        <f> IF(ISBLANK(B695), "", COUNTIF(Volunteer_Import!F695, "*North Berkeley Safeway*"))</f>
        <v/>
      </c>
      <c r="H695" s="1" t="str">
        <f> IF(ISBLANK(B695), "", COUNTIF(Volunteer_Import!F695, "*North Berkeley Trader Joe’s*"))</f>
        <v/>
      </c>
      <c r="I695" s="9" t="str">
        <f> IF(ISBLANK(B695), "", COUNTIF(Volunteer_Import!F695, "*South Berkeley Berkeley Bowl*"))</f>
        <v/>
      </c>
      <c r="J695" s="1" t="str">
        <f> IF(ISBLANK(B695), "", COUNTIF(Volunteer_Import!F695, "*South Berkeley/Oakland Safeway*"))</f>
        <v/>
      </c>
      <c r="K695" s="1" t="str">
        <f> IF(ISBLANK(B695), "", COUNTIF(Volunteer_Import!F695, "*Southwest Berkeley Berkeley Bowl*"))</f>
        <v/>
      </c>
      <c r="L695" s="1" t="str">
        <f> IF(ISBLANK(B695), "", COUNTIF(Volunteer_Import!F695, "*Other (open to local stores unlisted above)*"))</f>
        <v/>
      </c>
      <c r="M695" s="19" t="str">
        <f> IF(ISBLANK(B695), "", COUNTIF(Volunteer_Import!G695, "*Monday*"))</f>
        <v/>
      </c>
      <c r="N695" s="19" t="str">
        <f> IF(ISBLANK(B695), "", COUNTIF(Volunteer_Import!G695, "*Tuesday*"))</f>
        <v/>
      </c>
      <c r="O695" s="19" t="str">
        <f> IF(ISBLANK(B695), "", COUNTIF(Volunteer_Import!G695, "*Wednesday*"))</f>
        <v/>
      </c>
      <c r="P695" s="19" t="str">
        <f> IF(ISBLANK(B695), "", COUNTIF(Volunteer_Import!G695, "*Thursday*"))</f>
        <v/>
      </c>
      <c r="Q695" s="19" t="str">
        <f> IF(ISBLANK(B695), "", COUNTIF(Volunteer_Import!G695, "*Friday*"))</f>
        <v/>
      </c>
      <c r="R695" s="19" t="str">
        <f> IF(ISBLANK(B695), "", COUNTIF(Volunteer_Import!G695, "*Saturday*"))</f>
        <v/>
      </c>
      <c r="S695" s="19" t="str">
        <f> IF(ISBLANK(B695), "", COUNTIF(Volunteer_Import!G695, "*Sunday*"))</f>
        <v/>
      </c>
      <c r="T695" s="1" t="str">
        <f> IF(ISBLANK(B695), "", COUNTIF(Volunteer_Import!H695, "*6am - 8am*"))</f>
        <v/>
      </c>
      <c r="U695" s="19" t="str">
        <f> IF(ISBLANK(B695), "", COUNTIF(Volunteer_Import!H695, "*8am - 12pm*"))</f>
        <v/>
      </c>
      <c r="V695" s="19" t="str">
        <f> IF(ISBLANK(B695), "", COUNTIF(Volunteer_Import!H695, "*12pm - 3pm*"))</f>
        <v/>
      </c>
      <c r="W695" s="19" t="str">
        <f> IF(ISBLANK(B695), "", COUNTIF(Volunteer_Import!H695, "*3pm - 6pm*"))</f>
        <v/>
      </c>
      <c r="X695" s="19" t="str">
        <f> IF(ISBLANK(B695), "", COUNTIF(Volunteer_Import!H695, "*6pm - 9pm*"))</f>
        <v/>
      </c>
      <c r="Y695" s="19" t="str">
        <f> IF(ISBLANK(B695), "", COUNTIF(Volunteer_Import!H695, "*9pm - 11pm*"))</f>
        <v/>
      </c>
    </row>
    <row r="696">
      <c r="A696" s="1" t="str">
        <f t="array" ref="A696">IF(ISBLANK(B696), "", concatenate("V", ROW()))</f>
        <v/>
      </c>
      <c r="B696" s="1" t="str">
        <f>IFERROR(__xludf.DUMMYFUNCTION(" QUERY(Volunteer_Import!A696:H696, ""Select B"")"),"")</f>
        <v/>
      </c>
      <c r="C696" s="1" t="str">
        <f>IFERROR(__xludf.DUMMYFUNCTION(" IF(ISBLANK(B696), """", QUERY(Volunteer_Import!B696:I696, ""Select C""))"),"")</f>
        <v/>
      </c>
      <c r="D696" s="1" t="str">
        <f>IFERROR(__xludf.DUMMYFUNCTION(" IF(ISBLANK(B696), """", QUERY(Volunteer_Import!B696:I696, ""Select D""))"),"")</f>
        <v/>
      </c>
      <c r="E696" s="1" t="str">
        <f>IFERROR(__xludf.DUMMYFUNCTION(" IF(ISBLANK(B696), """", QUERY(Volunteer_Import!B696:I696, ""Select E""))"),"")</f>
        <v/>
      </c>
      <c r="F696" s="9" t="str">
        <f> IF(ISBLANK(B696), "", COUNTIF(Volunteer_Import!F696, "*Central Berkeley Trader Joe’s*"))</f>
        <v/>
      </c>
      <c r="G696" s="1" t="str">
        <f> IF(ISBLANK(B696), "", COUNTIF(Volunteer_Import!F696, "*North Berkeley Safeway*"))</f>
        <v/>
      </c>
      <c r="H696" s="1" t="str">
        <f> IF(ISBLANK(B696), "", COUNTIF(Volunteer_Import!F696, "*North Berkeley Trader Joe’s*"))</f>
        <v/>
      </c>
      <c r="I696" s="9" t="str">
        <f> IF(ISBLANK(B696), "", COUNTIF(Volunteer_Import!F696, "*South Berkeley Berkeley Bowl*"))</f>
        <v/>
      </c>
      <c r="J696" s="1" t="str">
        <f> IF(ISBLANK(B696), "", COUNTIF(Volunteer_Import!F696, "*South Berkeley/Oakland Safeway*"))</f>
        <v/>
      </c>
      <c r="K696" s="1" t="str">
        <f> IF(ISBLANK(B696), "", COUNTIF(Volunteer_Import!F696, "*Southwest Berkeley Berkeley Bowl*"))</f>
        <v/>
      </c>
      <c r="L696" s="1" t="str">
        <f> IF(ISBLANK(B696), "", COUNTIF(Volunteer_Import!F696, "*Other (open to local stores unlisted above)*"))</f>
        <v/>
      </c>
      <c r="M696" s="19" t="str">
        <f> IF(ISBLANK(B696), "", COUNTIF(Volunteer_Import!G696, "*Monday*"))</f>
        <v/>
      </c>
      <c r="N696" s="19" t="str">
        <f> IF(ISBLANK(B696), "", COUNTIF(Volunteer_Import!G696, "*Tuesday*"))</f>
        <v/>
      </c>
      <c r="O696" s="19" t="str">
        <f> IF(ISBLANK(B696), "", COUNTIF(Volunteer_Import!G696, "*Wednesday*"))</f>
        <v/>
      </c>
      <c r="P696" s="19" t="str">
        <f> IF(ISBLANK(B696), "", COUNTIF(Volunteer_Import!G696, "*Thursday*"))</f>
        <v/>
      </c>
      <c r="Q696" s="19" t="str">
        <f> IF(ISBLANK(B696), "", COUNTIF(Volunteer_Import!G696, "*Friday*"))</f>
        <v/>
      </c>
      <c r="R696" s="19" t="str">
        <f> IF(ISBLANK(B696), "", COUNTIF(Volunteer_Import!G696, "*Saturday*"))</f>
        <v/>
      </c>
      <c r="S696" s="19" t="str">
        <f> IF(ISBLANK(B696), "", COUNTIF(Volunteer_Import!G696, "*Sunday*"))</f>
        <v/>
      </c>
      <c r="T696" s="1" t="str">
        <f> IF(ISBLANK(B696), "", COUNTIF(Volunteer_Import!H696, "*6am - 8am*"))</f>
        <v/>
      </c>
      <c r="U696" s="19" t="str">
        <f> IF(ISBLANK(B696), "", COUNTIF(Volunteer_Import!H696, "*8am - 12pm*"))</f>
        <v/>
      </c>
      <c r="V696" s="19" t="str">
        <f> IF(ISBLANK(B696), "", COUNTIF(Volunteer_Import!H696, "*12pm - 3pm*"))</f>
        <v/>
      </c>
      <c r="W696" s="19" t="str">
        <f> IF(ISBLANK(B696), "", COUNTIF(Volunteer_Import!H696, "*3pm - 6pm*"))</f>
        <v/>
      </c>
      <c r="X696" s="19" t="str">
        <f> IF(ISBLANK(B696), "", COUNTIF(Volunteer_Import!H696, "*6pm - 9pm*"))</f>
        <v/>
      </c>
      <c r="Y696" s="19" t="str">
        <f> IF(ISBLANK(B696), "", COUNTIF(Volunteer_Import!H696, "*9pm - 11pm*"))</f>
        <v/>
      </c>
    </row>
    <row r="697">
      <c r="A697" s="1" t="str">
        <f t="array" ref="A697">IF(ISBLANK(B697), "", concatenate("V", ROW()))</f>
        <v/>
      </c>
      <c r="B697" s="1" t="str">
        <f>IFERROR(__xludf.DUMMYFUNCTION(" QUERY(Volunteer_Import!A697:H697, ""Select B"")"),"")</f>
        <v/>
      </c>
      <c r="C697" s="1" t="str">
        <f>IFERROR(__xludf.DUMMYFUNCTION(" IF(ISBLANK(B697), """", QUERY(Volunteer_Import!B697:I697, ""Select C""))"),"")</f>
        <v/>
      </c>
      <c r="D697" s="1" t="str">
        <f>IFERROR(__xludf.DUMMYFUNCTION(" IF(ISBLANK(B697), """", QUERY(Volunteer_Import!B697:I697, ""Select D""))"),"")</f>
        <v/>
      </c>
      <c r="E697" s="1" t="str">
        <f>IFERROR(__xludf.DUMMYFUNCTION(" IF(ISBLANK(B697), """", QUERY(Volunteer_Import!B697:I697, ""Select E""))"),"")</f>
        <v/>
      </c>
      <c r="F697" s="9" t="str">
        <f> IF(ISBLANK(B697), "", COUNTIF(Volunteer_Import!F697, "*Central Berkeley Trader Joe’s*"))</f>
        <v/>
      </c>
      <c r="G697" s="1" t="str">
        <f> IF(ISBLANK(B697), "", COUNTIF(Volunteer_Import!F697, "*North Berkeley Safeway*"))</f>
        <v/>
      </c>
      <c r="H697" s="1" t="str">
        <f> IF(ISBLANK(B697), "", COUNTIF(Volunteer_Import!F697, "*North Berkeley Trader Joe’s*"))</f>
        <v/>
      </c>
      <c r="I697" s="9" t="str">
        <f> IF(ISBLANK(B697), "", COUNTIF(Volunteer_Import!F697, "*South Berkeley Berkeley Bowl*"))</f>
        <v/>
      </c>
      <c r="J697" s="1" t="str">
        <f> IF(ISBLANK(B697), "", COUNTIF(Volunteer_Import!F697, "*South Berkeley/Oakland Safeway*"))</f>
        <v/>
      </c>
      <c r="K697" s="1" t="str">
        <f> IF(ISBLANK(B697), "", COUNTIF(Volunteer_Import!F697, "*Southwest Berkeley Berkeley Bowl*"))</f>
        <v/>
      </c>
      <c r="L697" s="1" t="str">
        <f> IF(ISBLANK(B697), "", COUNTIF(Volunteer_Import!F697, "*Other (open to local stores unlisted above)*"))</f>
        <v/>
      </c>
      <c r="M697" s="19" t="str">
        <f> IF(ISBLANK(B697), "", COUNTIF(Volunteer_Import!G697, "*Monday*"))</f>
        <v/>
      </c>
      <c r="N697" s="19" t="str">
        <f> IF(ISBLANK(B697), "", COUNTIF(Volunteer_Import!G697, "*Tuesday*"))</f>
        <v/>
      </c>
      <c r="O697" s="19" t="str">
        <f> IF(ISBLANK(B697), "", COUNTIF(Volunteer_Import!G697, "*Wednesday*"))</f>
        <v/>
      </c>
      <c r="P697" s="19" t="str">
        <f> IF(ISBLANK(B697), "", COUNTIF(Volunteer_Import!G697, "*Thursday*"))</f>
        <v/>
      </c>
      <c r="Q697" s="19" t="str">
        <f> IF(ISBLANK(B697), "", COUNTIF(Volunteer_Import!G697, "*Friday*"))</f>
        <v/>
      </c>
      <c r="R697" s="19" t="str">
        <f> IF(ISBLANK(B697), "", COUNTIF(Volunteer_Import!G697, "*Saturday*"))</f>
        <v/>
      </c>
      <c r="S697" s="19" t="str">
        <f> IF(ISBLANK(B697), "", COUNTIF(Volunteer_Import!G697, "*Sunday*"))</f>
        <v/>
      </c>
      <c r="T697" s="1" t="str">
        <f> IF(ISBLANK(B697), "", COUNTIF(Volunteer_Import!H697, "*6am - 8am*"))</f>
        <v/>
      </c>
      <c r="U697" s="19" t="str">
        <f> IF(ISBLANK(B697), "", COUNTIF(Volunteer_Import!H697, "*8am - 12pm*"))</f>
        <v/>
      </c>
      <c r="V697" s="19" t="str">
        <f> IF(ISBLANK(B697), "", COUNTIF(Volunteer_Import!H697, "*12pm - 3pm*"))</f>
        <v/>
      </c>
      <c r="W697" s="19" t="str">
        <f> IF(ISBLANK(B697), "", COUNTIF(Volunteer_Import!H697, "*3pm - 6pm*"))</f>
        <v/>
      </c>
      <c r="X697" s="19" t="str">
        <f> IF(ISBLANK(B697), "", COUNTIF(Volunteer_Import!H697, "*6pm - 9pm*"))</f>
        <v/>
      </c>
      <c r="Y697" s="19" t="str">
        <f> IF(ISBLANK(B697), "", COUNTIF(Volunteer_Import!H697, "*9pm - 11pm*"))</f>
        <v/>
      </c>
    </row>
    <row r="698">
      <c r="A698" s="1" t="str">
        <f t="array" ref="A698">IF(ISBLANK(B698), "", concatenate("V", ROW()))</f>
        <v/>
      </c>
      <c r="B698" s="1" t="str">
        <f>IFERROR(__xludf.DUMMYFUNCTION(" QUERY(Volunteer_Import!A698:H698, ""Select B"")"),"")</f>
        <v/>
      </c>
      <c r="C698" s="1" t="str">
        <f>IFERROR(__xludf.DUMMYFUNCTION(" IF(ISBLANK(B698), """", QUERY(Volunteer_Import!B698:I698, ""Select C""))"),"")</f>
        <v/>
      </c>
      <c r="D698" s="1" t="str">
        <f>IFERROR(__xludf.DUMMYFUNCTION(" IF(ISBLANK(B698), """", QUERY(Volunteer_Import!B698:I698, ""Select D""))"),"")</f>
        <v/>
      </c>
      <c r="E698" s="1" t="str">
        <f>IFERROR(__xludf.DUMMYFUNCTION(" IF(ISBLANK(B698), """", QUERY(Volunteer_Import!B698:I698, ""Select E""))"),"")</f>
        <v/>
      </c>
      <c r="F698" s="9" t="str">
        <f> IF(ISBLANK(B698), "", COUNTIF(Volunteer_Import!F698, "*Central Berkeley Trader Joe’s*"))</f>
        <v/>
      </c>
      <c r="G698" s="1" t="str">
        <f> IF(ISBLANK(B698), "", COUNTIF(Volunteer_Import!F698, "*North Berkeley Safeway*"))</f>
        <v/>
      </c>
      <c r="H698" s="1" t="str">
        <f> IF(ISBLANK(B698), "", COUNTIF(Volunteer_Import!F698, "*North Berkeley Trader Joe’s*"))</f>
        <v/>
      </c>
      <c r="I698" s="9" t="str">
        <f> IF(ISBLANK(B698), "", COUNTIF(Volunteer_Import!F698, "*South Berkeley Berkeley Bowl*"))</f>
        <v/>
      </c>
      <c r="J698" s="1" t="str">
        <f> IF(ISBLANK(B698), "", COUNTIF(Volunteer_Import!F698, "*South Berkeley/Oakland Safeway*"))</f>
        <v/>
      </c>
      <c r="K698" s="1" t="str">
        <f> IF(ISBLANK(B698), "", COUNTIF(Volunteer_Import!F698, "*Southwest Berkeley Berkeley Bowl*"))</f>
        <v/>
      </c>
      <c r="L698" s="1" t="str">
        <f> IF(ISBLANK(B698), "", COUNTIF(Volunteer_Import!F698, "*Other (open to local stores unlisted above)*"))</f>
        <v/>
      </c>
      <c r="M698" s="19" t="str">
        <f> IF(ISBLANK(B698), "", COUNTIF(Volunteer_Import!G698, "*Monday*"))</f>
        <v/>
      </c>
      <c r="N698" s="19" t="str">
        <f> IF(ISBLANK(B698), "", COUNTIF(Volunteer_Import!G698, "*Tuesday*"))</f>
        <v/>
      </c>
      <c r="O698" s="19" t="str">
        <f> IF(ISBLANK(B698), "", COUNTIF(Volunteer_Import!G698, "*Wednesday*"))</f>
        <v/>
      </c>
      <c r="P698" s="19" t="str">
        <f> IF(ISBLANK(B698), "", COUNTIF(Volunteer_Import!G698, "*Thursday*"))</f>
        <v/>
      </c>
      <c r="Q698" s="19" t="str">
        <f> IF(ISBLANK(B698), "", COUNTIF(Volunteer_Import!G698, "*Friday*"))</f>
        <v/>
      </c>
      <c r="R698" s="19" t="str">
        <f> IF(ISBLANK(B698), "", COUNTIF(Volunteer_Import!G698, "*Saturday*"))</f>
        <v/>
      </c>
      <c r="S698" s="19" t="str">
        <f> IF(ISBLANK(B698), "", COUNTIF(Volunteer_Import!G698, "*Sunday*"))</f>
        <v/>
      </c>
      <c r="T698" s="1" t="str">
        <f> IF(ISBLANK(B698), "", COUNTIF(Volunteer_Import!H698, "*6am - 8am*"))</f>
        <v/>
      </c>
      <c r="U698" s="19" t="str">
        <f> IF(ISBLANK(B698), "", COUNTIF(Volunteer_Import!H698, "*8am - 12pm*"))</f>
        <v/>
      </c>
      <c r="V698" s="19" t="str">
        <f> IF(ISBLANK(B698), "", COUNTIF(Volunteer_Import!H698, "*12pm - 3pm*"))</f>
        <v/>
      </c>
      <c r="W698" s="19" t="str">
        <f> IF(ISBLANK(B698), "", COUNTIF(Volunteer_Import!H698, "*3pm - 6pm*"))</f>
        <v/>
      </c>
      <c r="X698" s="19" t="str">
        <f> IF(ISBLANK(B698), "", COUNTIF(Volunteer_Import!H698, "*6pm - 9pm*"))</f>
        <v/>
      </c>
      <c r="Y698" s="19" t="str">
        <f> IF(ISBLANK(B698), "", COUNTIF(Volunteer_Import!H698, "*9pm - 11pm*"))</f>
        <v/>
      </c>
    </row>
    <row r="699">
      <c r="A699" s="1" t="str">
        <f t="array" ref="A699">IF(ISBLANK(B699), "", concatenate("V", ROW()))</f>
        <v/>
      </c>
      <c r="B699" s="1" t="str">
        <f>IFERROR(__xludf.DUMMYFUNCTION(" QUERY(Volunteer_Import!A699:H699, ""Select B"")"),"")</f>
        <v/>
      </c>
      <c r="C699" s="1" t="str">
        <f>IFERROR(__xludf.DUMMYFUNCTION(" IF(ISBLANK(B699), """", QUERY(Volunteer_Import!B699:I699, ""Select C""))"),"")</f>
        <v/>
      </c>
      <c r="D699" s="1" t="str">
        <f>IFERROR(__xludf.DUMMYFUNCTION(" IF(ISBLANK(B699), """", QUERY(Volunteer_Import!B699:I699, ""Select D""))"),"")</f>
        <v/>
      </c>
      <c r="E699" s="1" t="str">
        <f>IFERROR(__xludf.DUMMYFUNCTION(" IF(ISBLANK(B699), """", QUERY(Volunteer_Import!B699:I699, ""Select E""))"),"")</f>
        <v/>
      </c>
      <c r="F699" s="9" t="str">
        <f> IF(ISBLANK(B699), "", COUNTIF(Volunteer_Import!F699, "*Central Berkeley Trader Joe’s*"))</f>
        <v/>
      </c>
      <c r="G699" s="1" t="str">
        <f> IF(ISBLANK(B699), "", COUNTIF(Volunteer_Import!F699, "*North Berkeley Safeway*"))</f>
        <v/>
      </c>
      <c r="H699" s="1" t="str">
        <f> IF(ISBLANK(B699), "", COUNTIF(Volunteer_Import!F699, "*North Berkeley Trader Joe’s*"))</f>
        <v/>
      </c>
      <c r="I699" s="9" t="str">
        <f> IF(ISBLANK(B699), "", COUNTIF(Volunteer_Import!F699, "*South Berkeley Berkeley Bowl*"))</f>
        <v/>
      </c>
      <c r="J699" s="1" t="str">
        <f> IF(ISBLANK(B699), "", COUNTIF(Volunteer_Import!F699, "*South Berkeley/Oakland Safeway*"))</f>
        <v/>
      </c>
      <c r="K699" s="1" t="str">
        <f> IF(ISBLANK(B699), "", COUNTIF(Volunteer_Import!F699, "*Southwest Berkeley Berkeley Bowl*"))</f>
        <v/>
      </c>
      <c r="L699" s="1" t="str">
        <f> IF(ISBLANK(B699), "", COUNTIF(Volunteer_Import!F699, "*Other (open to local stores unlisted above)*"))</f>
        <v/>
      </c>
      <c r="M699" s="19" t="str">
        <f> IF(ISBLANK(B699), "", COUNTIF(Volunteer_Import!G699, "*Monday*"))</f>
        <v/>
      </c>
      <c r="N699" s="19" t="str">
        <f> IF(ISBLANK(B699), "", COUNTIF(Volunteer_Import!G699, "*Tuesday*"))</f>
        <v/>
      </c>
      <c r="O699" s="19" t="str">
        <f> IF(ISBLANK(B699), "", COUNTIF(Volunteer_Import!G699, "*Wednesday*"))</f>
        <v/>
      </c>
      <c r="P699" s="19" t="str">
        <f> IF(ISBLANK(B699), "", COUNTIF(Volunteer_Import!G699, "*Thursday*"))</f>
        <v/>
      </c>
      <c r="Q699" s="19" t="str">
        <f> IF(ISBLANK(B699), "", COUNTIF(Volunteer_Import!G699, "*Friday*"))</f>
        <v/>
      </c>
      <c r="R699" s="19" t="str">
        <f> IF(ISBLANK(B699), "", COUNTIF(Volunteer_Import!G699, "*Saturday*"))</f>
        <v/>
      </c>
      <c r="S699" s="19" t="str">
        <f> IF(ISBLANK(B699), "", COUNTIF(Volunteer_Import!G699, "*Sunday*"))</f>
        <v/>
      </c>
      <c r="T699" s="1" t="str">
        <f> IF(ISBLANK(B699), "", COUNTIF(Volunteer_Import!H699, "*6am - 8am*"))</f>
        <v/>
      </c>
      <c r="U699" s="19" t="str">
        <f> IF(ISBLANK(B699), "", COUNTIF(Volunteer_Import!H699, "*8am - 12pm*"))</f>
        <v/>
      </c>
      <c r="V699" s="19" t="str">
        <f> IF(ISBLANK(B699), "", COUNTIF(Volunteer_Import!H699, "*12pm - 3pm*"))</f>
        <v/>
      </c>
      <c r="W699" s="19" t="str">
        <f> IF(ISBLANK(B699), "", COUNTIF(Volunteer_Import!H699, "*3pm - 6pm*"))</f>
        <v/>
      </c>
      <c r="X699" s="19" t="str">
        <f> IF(ISBLANK(B699), "", COUNTIF(Volunteer_Import!H699, "*6pm - 9pm*"))</f>
        <v/>
      </c>
      <c r="Y699" s="19" t="str">
        <f> IF(ISBLANK(B699), "", COUNTIF(Volunteer_Import!H699, "*9pm - 11pm*"))</f>
        <v/>
      </c>
    </row>
    <row r="700">
      <c r="A700" s="1" t="str">
        <f t="array" ref="A700">IF(ISBLANK(B700), "", concatenate("V", ROW()))</f>
        <v/>
      </c>
      <c r="B700" s="1" t="str">
        <f>IFERROR(__xludf.DUMMYFUNCTION(" QUERY(Volunteer_Import!A700:H700, ""Select B"")"),"")</f>
        <v/>
      </c>
      <c r="C700" s="1" t="str">
        <f>IFERROR(__xludf.DUMMYFUNCTION(" IF(ISBLANK(B700), """", QUERY(Volunteer_Import!B700:I700, ""Select C""))"),"")</f>
        <v/>
      </c>
      <c r="D700" s="1" t="str">
        <f>IFERROR(__xludf.DUMMYFUNCTION(" IF(ISBLANK(B700), """", QUERY(Volunteer_Import!B700:I700, ""Select D""))"),"")</f>
        <v/>
      </c>
      <c r="E700" s="1" t="str">
        <f>IFERROR(__xludf.DUMMYFUNCTION(" IF(ISBLANK(B700), """", QUERY(Volunteer_Import!B700:I700, ""Select E""))"),"")</f>
        <v/>
      </c>
      <c r="F700" s="9" t="str">
        <f> IF(ISBLANK(B700), "", COUNTIF(Volunteer_Import!F700, "*Central Berkeley Trader Joe’s*"))</f>
        <v/>
      </c>
      <c r="G700" s="1" t="str">
        <f> IF(ISBLANK(B700), "", COUNTIF(Volunteer_Import!F700, "*North Berkeley Safeway*"))</f>
        <v/>
      </c>
      <c r="H700" s="1" t="str">
        <f> IF(ISBLANK(B700), "", COUNTIF(Volunteer_Import!F700, "*North Berkeley Trader Joe’s*"))</f>
        <v/>
      </c>
      <c r="I700" s="9" t="str">
        <f> IF(ISBLANK(B700), "", COUNTIF(Volunteer_Import!F700, "*South Berkeley Berkeley Bowl*"))</f>
        <v/>
      </c>
      <c r="J700" s="1" t="str">
        <f> IF(ISBLANK(B700), "", COUNTIF(Volunteer_Import!F700, "*South Berkeley/Oakland Safeway*"))</f>
        <v/>
      </c>
      <c r="K700" s="1" t="str">
        <f> IF(ISBLANK(B700), "", COUNTIF(Volunteer_Import!F700, "*Southwest Berkeley Berkeley Bowl*"))</f>
        <v/>
      </c>
      <c r="L700" s="1" t="str">
        <f> IF(ISBLANK(B700), "", COUNTIF(Volunteer_Import!F700, "*Other (open to local stores unlisted above)*"))</f>
        <v/>
      </c>
      <c r="M700" s="19" t="str">
        <f> IF(ISBLANK(B700), "", COUNTIF(Volunteer_Import!G700, "*Monday*"))</f>
        <v/>
      </c>
      <c r="N700" s="19" t="str">
        <f> IF(ISBLANK(B700), "", COUNTIF(Volunteer_Import!G700, "*Tuesday*"))</f>
        <v/>
      </c>
      <c r="O700" s="19" t="str">
        <f> IF(ISBLANK(B700), "", COUNTIF(Volunteer_Import!G700, "*Wednesday*"))</f>
        <v/>
      </c>
      <c r="P700" s="19" t="str">
        <f> IF(ISBLANK(B700), "", COUNTIF(Volunteer_Import!G700, "*Thursday*"))</f>
        <v/>
      </c>
      <c r="Q700" s="19" t="str">
        <f> IF(ISBLANK(B700), "", COUNTIF(Volunteer_Import!G700, "*Friday*"))</f>
        <v/>
      </c>
      <c r="R700" s="19" t="str">
        <f> IF(ISBLANK(B700), "", COUNTIF(Volunteer_Import!G700, "*Saturday*"))</f>
        <v/>
      </c>
      <c r="S700" s="19" t="str">
        <f> IF(ISBLANK(B700), "", COUNTIF(Volunteer_Import!G700, "*Sunday*"))</f>
        <v/>
      </c>
      <c r="T700" s="1" t="str">
        <f> IF(ISBLANK(B700), "", COUNTIF(Volunteer_Import!H700, "*6am - 8am*"))</f>
        <v/>
      </c>
      <c r="U700" s="19" t="str">
        <f> IF(ISBLANK(B700), "", COUNTIF(Volunteer_Import!H700, "*8am - 12pm*"))</f>
        <v/>
      </c>
      <c r="V700" s="19" t="str">
        <f> IF(ISBLANK(B700), "", COUNTIF(Volunteer_Import!H700, "*12pm - 3pm*"))</f>
        <v/>
      </c>
      <c r="W700" s="19" t="str">
        <f> IF(ISBLANK(B700), "", COUNTIF(Volunteer_Import!H700, "*3pm - 6pm*"))</f>
        <v/>
      </c>
      <c r="X700" s="19" t="str">
        <f> IF(ISBLANK(B700), "", COUNTIF(Volunteer_Import!H700, "*6pm - 9pm*"))</f>
        <v/>
      </c>
      <c r="Y700" s="19" t="str">
        <f> IF(ISBLANK(B700), "", COUNTIF(Volunteer_Import!H700, "*9pm - 11pm*"))</f>
        <v/>
      </c>
    </row>
    <row r="701">
      <c r="A701" s="1" t="str">
        <f t="array" ref="A701">IF(ISBLANK(B701), "", concatenate("V", ROW()))</f>
        <v/>
      </c>
      <c r="B701" s="1" t="str">
        <f>IFERROR(__xludf.DUMMYFUNCTION(" QUERY(Volunteer_Import!A701:H701, ""Select B"")"),"")</f>
        <v/>
      </c>
      <c r="C701" s="1" t="str">
        <f>IFERROR(__xludf.DUMMYFUNCTION(" IF(ISBLANK(B701), """", QUERY(Volunteer_Import!B701:I701, ""Select C""))"),"")</f>
        <v/>
      </c>
      <c r="D701" s="1" t="str">
        <f>IFERROR(__xludf.DUMMYFUNCTION(" IF(ISBLANK(B701), """", QUERY(Volunteer_Import!B701:I701, ""Select D""))"),"")</f>
        <v/>
      </c>
      <c r="E701" s="1" t="str">
        <f>IFERROR(__xludf.DUMMYFUNCTION(" IF(ISBLANK(B701), """", QUERY(Volunteer_Import!B701:I701, ""Select E""))"),"")</f>
        <v/>
      </c>
      <c r="F701" s="9" t="str">
        <f> IF(ISBLANK(B701), "", COUNTIF(Volunteer_Import!F701, "*Central Berkeley Trader Joe’s*"))</f>
        <v/>
      </c>
      <c r="G701" s="1" t="str">
        <f> IF(ISBLANK(B701), "", COUNTIF(Volunteer_Import!F701, "*North Berkeley Safeway*"))</f>
        <v/>
      </c>
      <c r="H701" s="1" t="str">
        <f> IF(ISBLANK(B701), "", COUNTIF(Volunteer_Import!F701, "*North Berkeley Trader Joe’s*"))</f>
        <v/>
      </c>
      <c r="I701" s="9" t="str">
        <f> IF(ISBLANK(B701), "", COUNTIF(Volunteer_Import!F701, "*South Berkeley Berkeley Bowl*"))</f>
        <v/>
      </c>
      <c r="J701" s="1" t="str">
        <f> IF(ISBLANK(B701), "", COUNTIF(Volunteer_Import!F701, "*South Berkeley/Oakland Safeway*"))</f>
        <v/>
      </c>
      <c r="K701" s="1" t="str">
        <f> IF(ISBLANK(B701), "", COUNTIF(Volunteer_Import!F701, "*Southwest Berkeley Berkeley Bowl*"))</f>
        <v/>
      </c>
      <c r="L701" s="1" t="str">
        <f> IF(ISBLANK(B701), "", COUNTIF(Volunteer_Import!F701, "*Other (open to local stores unlisted above)*"))</f>
        <v/>
      </c>
      <c r="M701" s="19" t="str">
        <f> IF(ISBLANK(B701), "", COUNTIF(Volunteer_Import!G701, "*Monday*"))</f>
        <v/>
      </c>
      <c r="N701" s="19" t="str">
        <f> IF(ISBLANK(B701), "", COUNTIF(Volunteer_Import!G701, "*Tuesday*"))</f>
        <v/>
      </c>
      <c r="O701" s="19" t="str">
        <f> IF(ISBLANK(B701), "", COUNTIF(Volunteer_Import!G701, "*Wednesday*"))</f>
        <v/>
      </c>
      <c r="P701" s="19" t="str">
        <f> IF(ISBLANK(B701), "", COUNTIF(Volunteer_Import!G701, "*Thursday*"))</f>
        <v/>
      </c>
      <c r="Q701" s="19" t="str">
        <f> IF(ISBLANK(B701), "", COUNTIF(Volunteer_Import!G701, "*Friday*"))</f>
        <v/>
      </c>
      <c r="R701" s="19" t="str">
        <f> IF(ISBLANK(B701), "", COUNTIF(Volunteer_Import!G701, "*Saturday*"))</f>
        <v/>
      </c>
      <c r="S701" s="19" t="str">
        <f> IF(ISBLANK(B701), "", COUNTIF(Volunteer_Import!G701, "*Sunday*"))</f>
        <v/>
      </c>
      <c r="T701" s="1" t="str">
        <f> IF(ISBLANK(B701), "", COUNTIF(Volunteer_Import!H701, "*6am - 8am*"))</f>
        <v/>
      </c>
      <c r="U701" s="19" t="str">
        <f> IF(ISBLANK(B701), "", COUNTIF(Volunteer_Import!H701, "*8am - 12pm*"))</f>
        <v/>
      </c>
      <c r="V701" s="19" t="str">
        <f> IF(ISBLANK(B701), "", COUNTIF(Volunteer_Import!H701, "*12pm - 3pm*"))</f>
        <v/>
      </c>
      <c r="W701" s="19" t="str">
        <f> IF(ISBLANK(B701), "", COUNTIF(Volunteer_Import!H701, "*3pm - 6pm*"))</f>
        <v/>
      </c>
      <c r="X701" s="19" t="str">
        <f> IF(ISBLANK(B701), "", COUNTIF(Volunteer_Import!H701, "*6pm - 9pm*"))</f>
        <v/>
      </c>
      <c r="Y701" s="19" t="str">
        <f> IF(ISBLANK(B701), "", COUNTIF(Volunteer_Import!H701, "*9pm - 11pm*"))</f>
        <v/>
      </c>
    </row>
    <row r="702">
      <c r="A702" s="1" t="str">
        <f t="array" ref="A702">IF(ISBLANK(B702), "", concatenate("V", ROW()))</f>
        <v/>
      </c>
      <c r="B702" s="1" t="str">
        <f>IFERROR(__xludf.DUMMYFUNCTION(" QUERY(Volunteer_Import!A702:H702, ""Select B"")"),"")</f>
        <v/>
      </c>
      <c r="C702" s="1" t="str">
        <f>IFERROR(__xludf.DUMMYFUNCTION(" IF(ISBLANK(B702), """", QUERY(Volunteer_Import!B702:I702, ""Select C""))"),"")</f>
        <v/>
      </c>
      <c r="D702" s="1" t="str">
        <f>IFERROR(__xludf.DUMMYFUNCTION(" IF(ISBLANK(B702), """", QUERY(Volunteer_Import!B702:I702, ""Select D""))"),"")</f>
        <v/>
      </c>
      <c r="E702" s="1" t="str">
        <f>IFERROR(__xludf.DUMMYFUNCTION(" IF(ISBLANK(B702), """", QUERY(Volunteer_Import!B702:I702, ""Select E""))"),"")</f>
        <v/>
      </c>
      <c r="F702" s="9" t="str">
        <f> IF(ISBLANK(B702), "", COUNTIF(Volunteer_Import!F702, "*Central Berkeley Trader Joe’s*"))</f>
        <v/>
      </c>
      <c r="G702" s="1" t="str">
        <f> IF(ISBLANK(B702), "", COUNTIF(Volunteer_Import!F702, "*North Berkeley Safeway*"))</f>
        <v/>
      </c>
      <c r="H702" s="1" t="str">
        <f> IF(ISBLANK(B702), "", COUNTIF(Volunteer_Import!F702, "*North Berkeley Trader Joe’s*"))</f>
        <v/>
      </c>
      <c r="I702" s="9" t="str">
        <f> IF(ISBLANK(B702), "", COUNTIF(Volunteer_Import!F702, "*South Berkeley Berkeley Bowl*"))</f>
        <v/>
      </c>
      <c r="J702" s="1" t="str">
        <f> IF(ISBLANK(B702), "", COUNTIF(Volunteer_Import!F702, "*South Berkeley/Oakland Safeway*"))</f>
        <v/>
      </c>
      <c r="K702" s="1" t="str">
        <f> IF(ISBLANK(B702), "", COUNTIF(Volunteer_Import!F702, "*Southwest Berkeley Berkeley Bowl*"))</f>
        <v/>
      </c>
      <c r="L702" s="1" t="str">
        <f> IF(ISBLANK(B702), "", COUNTIF(Volunteer_Import!F702, "*Other (open to local stores unlisted above)*"))</f>
        <v/>
      </c>
      <c r="M702" s="19" t="str">
        <f> IF(ISBLANK(B702), "", COUNTIF(Volunteer_Import!G702, "*Monday*"))</f>
        <v/>
      </c>
      <c r="N702" s="19" t="str">
        <f> IF(ISBLANK(B702), "", COUNTIF(Volunteer_Import!G702, "*Tuesday*"))</f>
        <v/>
      </c>
      <c r="O702" s="19" t="str">
        <f> IF(ISBLANK(B702), "", COUNTIF(Volunteer_Import!G702, "*Wednesday*"))</f>
        <v/>
      </c>
      <c r="P702" s="19" t="str">
        <f> IF(ISBLANK(B702), "", COUNTIF(Volunteer_Import!G702, "*Thursday*"))</f>
        <v/>
      </c>
      <c r="Q702" s="19" t="str">
        <f> IF(ISBLANK(B702), "", COUNTIF(Volunteer_Import!G702, "*Friday*"))</f>
        <v/>
      </c>
      <c r="R702" s="19" t="str">
        <f> IF(ISBLANK(B702), "", COUNTIF(Volunteer_Import!G702, "*Saturday*"))</f>
        <v/>
      </c>
      <c r="S702" s="19" t="str">
        <f> IF(ISBLANK(B702), "", COUNTIF(Volunteer_Import!G702, "*Sunday*"))</f>
        <v/>
      </c>
      <c r="T702" s="1" t="str">
        <f> IF(ISBLANK(B702), "", COUNTIF(Volunteer_Import!H702, "*6am - 8am*"))</f>
        <v/>
      </c>
      <c r="U702" s="19" t="str">
        <f> IF(ISBLANK(B702), "", COUNTIF(Volunteer_Import!H702, "*8am - 12pm*"))</f>
        <v/>
      </c>
      <c r="V702" s="19" t="str">
        <f> IF(ISBLANK(B702), "", COUNTIF(Volunteer_Import!H702, "*12pm - 3pm*"))</f>
        <v/>
      </c>
      <c r="W702" s="19" t="str">
        <f> IF(ISBLANK(B702), "", COUNTIF(Volunteer_Import!H702, "*3pm - 6pm*"))</f>
        <v/>
      </c>
      <c r="X702" s="19" t="str">
        <f> IF(ISBLANK(B702), "", COUNTIF(Volunteer_Import!H702, "*6pm - 9pm*"))</f>
        <v/>
      </c>
      <c r="Y702" s="19" t="str">
        <f> IF(ISBLANK(B702), "", COUNTIF(Volunteer_Import!H702, "*9pm - 11pm*"))</f>
        <v/>
      </c>
    </row>
    <row r="703">
      <c r="A703" s="1" t="str">
        <f t="array" ref="A703">IF(ISBLANK(B703), "", concatenate("V", ROW()))</f>
        <v/>
      </c>
      <c r="B703" s="1" t="str">
        <f>IFERROR(__xludf.DUMMYFUNCTION(" QUERY(Volunteer_Import!A703:H703, ""Select B"")"),"")</f>
        <v/>
      </c>
      <c r="C703" s="1" t="str">
        <f>IFERROR(__xludf.DUMMYFUNCTION(" IF(ISBLANK(B703), """", QUERY(Volunteer_Import!B703:I703, ""Select C""))"),"")</f>
        <v/>
      </c>
      <c r="D703" s="1" t="str">
        <f>IFERROR(__xludf.DUMMYFUNCTION(" IF(ISBLANK(B703), """", QUERY(Volunteer_Import!B703:I703, ""Select D""))"),"")</f>
        <v/>
      </c>
      <c r="E703" s="1" t="str">
        <f>IFERROR(__xludf.DUMMYFUNCTION(" IF(ISBLANK(B703), """", QUERY(Volunteer_Import!B703:I703, ""Select E""))"),"")</f>
        <v/>
      </c>
      <c r="F703" s="9" t="str">
        <f> IF(ISBLANK(B703), "", COUNTIF(Volunteer_Import!F703, "*Central Berkeley Trader Joe’s*"))</f>
        <v/>
      </c>
      <c r="G703" s="1" t="str">
        <f> IF(ISBLANK(B703), "", COUNTIF(Volunteer_Import!F703, "*North Berkeley Safeway*"))</f>
        <v/>
      </c>
      <c r="H703" s="1" t="str">
        <f> IF(ISBLANK(B703), "", COUNTIF(Volunteer_Import!F703, "*North Berkeley Trader Joe’s*"))</f>
        <v/>
      </c>
      <c r="I703" s="9" t="str">
        <f> IF(ISBLANK(B703), "", COUNTIF(Volunteer_Import!F703, "*South Berkeley Berkeley Bowl*"))</f>
        <v/>
      </c>
      <c r="J703" s="1" t="str">
        <f> IF(ISBLANK(B703), "", COUNTIF(Volunteer_Import!F703, "*South Berkeley/Oakland Safeway*"))</f>
        <v/>
      </c>
      <c r="K703" s="1" t="str">
        <f> IF(ISBLANK(B703), "", COUNTIF(Volunteer_Import!F703, "*Southwest Berkeley Berkeley Bowl*"))</f>
        <v/>
      </c>
      <c r="L703" s="1" t="str">
        <f> IF(ISBLANK(B703), "", COUNTIF(Volunteer_Import!F703, "*Other (open to local stores unlisted above)*"))</f>
        <v/>
      </c>
      <c r="M703" s="19" t="str">
        <f> IF(ISBLANK(B703), "", COUNTIF(Volunteer_Import!G703, "*Monday*"))</f>
        <v/>
      </c>
      <c r="N703" s="19" t="str">
        <f> IF(ISBLANK(B703), "", COUNTIF(Volunteer_Import!G703, "*Tuesday*"))</f>
        <v/>
      </c>
      <c r="O703" s="19" t="str">
        <f> IF(ISBLANK(B703), "", COUNTIF(Volunteer_Import!G703, "*Wednesday*"))</f>
        <v/>
      </c>
      <c r="P703" s="19" t="str">
        <f> IF(ISBLANK(B703), "", COUNTIF(Volunteer_Import!G703, "*Thursday*"))</f>
        <v/>
      </c>
      <c r="Q703" s="19" t="str">
        <f> IF(ISBLANK(B703), "", COUNTIF(Volunteer_Import!G703, "*Friday*"))</f>
        <v/>
      </c>
      <c r="R703" s="19" t="str">
        <f> IF(ISBLANK(B703), "", COUNTIF(Volunteer_Import!G703, "*Saturday*"))</f>
        <v/>
      </c>
      <c r="S703" s="19" t="str">
        <f> IF(ISBLANK(B703), "", COUNTIF(Volunteer_Import!G703, "*Sunday*"))</f>
        <v/>
      </c>
      <c r="T703" s="1" t="str">
        <f> IF(ISBLANK(B703), "", COUNTIF(Volunteer_Import!H703, "*6am - 8am*"))</f>
        <v/>
      </c>
      <c r="U703" s="19" t="str">
        <f> IF(ISBLANK(B703), "", COUNTIF(Volunteer_Import!H703, "*8am - 12pm*"))</f>
        <v/>
      </c>
      <c r="V703" s="19" t="str">
        <f> IF(ISBLANK(B703), "", COUNTIF(Volunteer_Import!H703, "*12pm - 3pm*"))</f>
        <v/>
      </c>
      <c r="W703" s="19" t="str">
        <f> IF(ISBLANK(B703), "", COUNTIF(Volunteer_Import!H703, "*3pm - 6pm*"))</f>
        <v/>
      </c>
      <c r="X703" s="19" t="str">
        <f> IF(ISBLANK(B703), "", COUNTIF(Volunteer_Import!H703, "*6pm - 9pm*"))</f>
        <v/>
      </c>
      <c r="Y703" s="19" t="str">
        <f> IF(ISBLANK(B703), "", COUNTIF(Volunteer_Import!H703, "*9pm - 11pm*"))</f>
        <v/>
      </c>
    </row>
    <row r="704">
      <c r="A704" s="1" t="str">
        <f t="array" ref="A704">IF(ISBLANK(B704), "", concatenate("V", ROW()))</f>
        <v/>
      </c>
      <c r="B704" s="1" t="str">
        <f>IFERROR(__xludf.DUMMYFUNCTION(" QUERY(Volunteer_Import!A704:H704, ""Select B"")"),"")</f>
        <v/>
      </c>
      <c r="C704" s="1" t="str">
        <f>IFERROR(__xludf.DUMMYFUNCTION(" IF(ISBLANK(B704), """", QUERY(Volunteer_Import!B704:I704, ""Select C""))"),"")</f>
        <v/>
      </c>
      <c r="D704" s="1" t="str">
        <f>IFERROR(__xludf.DUMMYFUNCTION(" IF(ISBLANK(B704), """", QUERY(Volunteer_Import!B704:I704, ""Select D""))"),"")</f>
        <v/>
      </c>
      <c r="E704" s="1" t="str">
        <f>IFERROR(__xludf.DUMMYFUNCTION(" IF(ISBLANK(B704), """", QUERY(Volunteer_Import!B704:I704, ""Select E""))"),"")</f>
        <v/>
      </c>
      <c r="F704" s="9" t="str">
        <f> IF(ISBLANK(B704), "", COUNTIF(Volunteer_Import!F704, "*Central Berkeley Trader Joe’s*"))</f>
        <v/>
      </c>
      <c r="G704" s="1" t="str">
        <f> IF(ISBLANK(B704), "", COUNTIF(Volunteer_Import!F704, "*North Berkeley Safeway*"))</f>
        <v/>
      </c>
      <c r="H704" s="1" t="str">
        <f> IF(ISBLANK(B704), "", COUNTIF(Volunteer_Import!F704, "*North Berkeley Trader Joe’s*"))</f>
        <v/>
      </c>
      <c r="I704" s="9" t="str">
        <f> IF(ISBLANK(B704), "", COUNTIF(Volunteer_Import!F704, "*South Berkeley Berkeley Bowl*"))</f>
        <v/>
      </c>
      <c r="J704" s="1" t="str">
        <f> IF(ISBLANK(B704), "", COUNTIF(Volunteer_Import!F704, "*South Berkeley/Oakland Safeway*"))</f>
        <v/>
      </c>
      <c r="K704" s="1" t="str">
        <f> IF(ISBLANK(B704), "", COUNTIF(Volunteer_Import!F704, "*Southwest Berkeley Berkeley Bowl*"))</f>
        <v/>
      </c>
      <c r="L704" s="1" t="str">
        <f> IF(ISBLANK(B704), "", COUNTIF(Volunteer_Import!F704, "*Other (open to local stores unlisted above)*"))</f>
        <v/>
      </c>
      <c r="M704" s="19" t="str">
        <f> IF(ISBLANK(B704), "", COUNTIF(Volunteer_Import!G704, "*Monday*"))</f>
        <v/>
      </c>
      <c r="N704" s="19" t="str">
        <f> IF(ISBLANK(B704), "", COUNTIF(Volunteer_Import!G704, "*Tuesday*"))</f>
        <v/>
      </c>
      <c r="O704" s="19" t="str">
        <f> IF(ISBLANK(B704), "", COUNTIF(Volunteer_Import!G704, "*Wednesday*"))</f>
        <v/>
      </c>
      <c r="P704" s="19" t="str">
        <f> IF(ISBLANK(B704), "", COUNTIF(Volunteer_Import!G704, "*Thursday*"))</f>
        <v/>
      </c>
      <c r="Q704" s="19" t="str">
        <f> IF(ISBLANK(B704), "", COUNTIF(Volunteer_Import!G704, "*Friday*"))</f>
        <v/>
      </c>
      <c r="R704" s="19" t="str">
        <f> IF(ISBLANK(B704), "", COUNTIF(Volunteer_Import!G704, "*Saturday*"))</f>
        <v/>
      </c>
      <c r="S704" s="19" t="str">
        <f> IF(ISBLANK(B704), "", COUNTIF(Volunteer_Import!G704, "*Sunday*"))</f>
        <v/>
      </c>
      <c r="T704" s="1" t="str">
        <f> IF(ISBLANK(B704), "", COUNTIF(Volunteer_Import!H704, "*6am - 8am*"))</f>
        <v/>
      </c>
      <c r="U704" s="19" t="str">
        <f> IF(ISBLANK(B704), "", COUNTIF(Volunteer_Import!H704, "*8am - 12pm*"))</f>
        <v/>
      </c>
      <c r="V704" s="19" t="str">
        <f> IF(ISBLANK(B704), "", COUNTIF(Volunteer_Import!H704, "*12pm - 3pm*"))</f>
        <v/>
      </c>
      <c r="W704" s="19" t="str">
        <f> IF(ISBLANK(B704), "", COUNTIF(Volunteer_Import!H704, "*3pm - 6pm*"))</f>
        <v/>
      </c>
      <c r="X704" s="19" t="str">
        <f> IF(ISBLANK(B704), "", COUNTIF(Volunteer_Import!H704, "*6pm - 9pm*"))</f>
        <v/>
      </c>
      <c r="Y704" s="19" t="str">
        <f> IF(ISBLANK(B704), "", COUNTIF(Volunteer_Import!H704, "*9pm - 11pm*"))</f>
        <v/>
      </c>
    </row>
    <row r="705">
      <c r="A705" s="1" t="str">
        <f t="array" ref="A705">IF(ISBLANK(B705), "", concatenate("V", ROW()))</f>
        <v/>
      </c>
      <c r="B705" s="1" t="str">
        <f>IFERROR(__xludf.DUMMYFUNCTION(" QUERY(Volunteer_Import!A705:H705, ""Select B"")"),"")</f>
        <v/>
      </c>
      <c r="C705" s="1" t="str">
        <f>IFERROR(__xludf.DUMMYFUNCTION(" IF(ISBLANK(B705), """", QUERY(Volunteer_Import!B705:I705, ""Select C""))"),"")</f>
        <v/>
      </c>
      <c r="D705" s="1" t="str">
        <f>IFERROR(__xludf.DUMMYFUNCTION(" IF(ISBLANK(B705), """", QUERY(Volunteer_Import!B705:I705, ""Select D""))"),"")</f>
        <v/>
      </c>
      <c r="E705" s="1" t="str">
        <f>IFERROR(__xludf.DUMMYFUNCTION(" IF(ISBLANK(B705), """", QUERY(Volunteer_Import!B705:I705, ""Select E""))"),"")</f>
        <v/>
      </c>
      <c r="F705" s="9" t="str">
        <f> IF(ISBLANK(B705), "", COUNTIF(Volunteer_Import!F705, "*Central Berkeley Trader Joe’s*"))</f>
        <v/>
      </c>
      <c r="G705" s="1" t="str">
        <f> IF(ISBLANK(B705), "", COUNTIF(Volunteer_Import!F705, "*North Berkeley Safeway*"))</f>
        <v/>
      </c>
      <c r="H705" s="1" t="str">
        <f> IF(ISBLANK(B705), "", COUNTIF(Volunteer_Import!F705, "*North Berkeley Trader Joe’s*"))</f>
        <v/>
      </c>
      <c r="I705" s="9" t="str">
        <f> IF(ISBLANK(B705), "", COUNTIF(Volunteer_Import!F705, "*South Berkeley Berkeley Bowl*"))</f>
        <v/>
      </c>
      <c r="J705" s="1" t="str">
        <f> IF(ISBLANK(B705), "", COUNTIF(Volunteer_Import!F705, "*South Berkeley/Oakland Safeway*"))</f>
        <v/>
      </c>
      <c r="K705" s="1" t="str">
        <f> IF(ISBLANK(B705), "", COUNTIF(Volunteer_Import!F705, "*Southwest Berkeley Berkeley Bowl*"))</f>
        <v/>
      </c>
      <c r="L705" s="1" t="str">
        <f> IF(ISBLANK(B705), "", COUNTIF(Volunteer_Import!F705, "*Other (open to local stores unlisted above)*"))</f>
        <v/>
      </c>
      <c r="M705" s="19" t="str">
        <f> IF(ISBLANK(B705), "", COUNTIF(Volunteer_Import!G705, "*Monday*"))</f>
        <v/>
      </c>
      <c r="N705" s="19" t="str">
        <f> IF(ISBLANK(B705), "", COUNTIF(Volunteer_Import!G705, "*Tuesday*"))</f>
        <v/>
      </c>
      <c r="O705" s="19" t="str">
        <f> IF(ISBLANK(B705), "", COUNTIF(Volunteer_Import!G705, "*Wednesday*"))</f>
        <v/>
      </c>
      <c r="P705" s="19" t="str">
        <f> IF(ISBLANK(B705), "", COUNTIF(Volunteer_Import!G705, "*Thursday*"))</f>
        <v/>
      </c>
      <c r="Q705" s="19" t="str">
        <f> IF(ISBLANK(B705), "", COUNTIF(Volunteer_Import!G705, "*Friday*"))</f>
        <v/>
      </c>
      <c r="R705" s="19" t="str">
        <f> IF(ISBLANK(B705), "", COUNTIF(Volunteer_Import!G705, "*Saturday*"))</f>
        <v/>
      </c>
      <c r="S705" s="19" t="str">
        <f> IF(ISBLANK(B705), "", COUNTIF(Volunteer_Import!G705, "*Sunday*"))</f>
        <v/>
      </c>
      <c r="T705" s="1" t="str">
        <f> IF(ISBLANK(B705), "", COUNTIF(Volunteer_Import!H705, "*6am - 8am*"))</f>
        <v/>
      </c>
      <c r="U705" s="19" t="str">
        <f> IF(ISBLANK(B705), "", COUNTIF(Volunteer_Import!H705, "*8am - 12pm*"))</f>
        <v/>
      </c>
      <c r="V705" s="19" t="str">
        <f> IF(ISBLANK(B705), "", COUNTIF(Volunteer_Import!H705, "*12pm - 3pm*"))</f>
        <v/>
      </c>
      <c r="W705" s="19" t="str">
        <f> IF(ISBLANK(B705), "", COUNTIF(Volunteer_Import!H705, "*3pm - 6pm*"))</f>
        <v/>
      </c>
      <c r="X705" s="19" t="str">
        <f> IF(ISBLANK(B705), "", COUNTIF(Volunteer_Import!H705, "*6pm - 9pm*"))</f>
        <v/>
      </c>
      <c r="Y705" s="19" t="str">
        <f> IF(ISBLANK(B705), "", COUNTIF(Volunteer_Import!H705, "*9pm - 11pm*"))</f>
        <v/>
      </c>
    </row>
    <row r="706">
      <c r="A706" s="1" t="str">
        <f t="array" ref="A706">IF(ISBLANK(B706), "", concatenate("V", ROW()))</f>
        <v/>
      </c>
      <c r="B706" s="1" t="str">
        <f>IFERROR(__xludf.DUMMYFUNCTION(" QUERY(Volunteer_Import!A706:H706, ""Select B"")"),"")</f>
        <v/>
      </c>
      <c r="C706" s="1" t="str">
        <f>IFERROR(__xludf.DUMMYFUNCTION(" IF(ISBLANK(B706), """", QUERY(Volunteer_Import!B706:I706, ""Select C""))"),"")</f>
        <v/>
      </c>
      <c r="D706" s="1" t="str">
        <f>IFERROR(__xludf.DUMMYFUNCTION(" IF(ISBLANK(B706), """", QUERY(Volunteer_Import!B706:I706, ""Select D""))"),"")</f>
        <v/>
      </c>
      <c r="E706" s="1" t="str">
        <f>IFERROR(__xludf.DUMMYFUNCTION(" IF(ISBLANK(B706), """", QUERY(Volunteer_Import!B706:I706, ""Select E""))"),"")</f>
        <v/>
      </c>
      <c r="F706" s="9" t="str">
        <f> IF(ISBLANK(B706), "", COUNTIF(Volunteer_Import!F706, "*Central Berkeley Trader Joe’s*"))</f>
        <v/>
      </c>
      <c r="G706" s="1" t="str">
        <f> IF(ISBLANK(B706), "", COUNTIF(Volunteer_Import!F706, "*North Berkeley Safeway*"))</f>
        <v/>
      </c>
      <c r="H706" s="1" t="str">
        <f> IF(ISBLANK(B706), "", COUNTIF(Volunteer_Import!F706, "*North Berkeley Trader Joe’s*"))</f>
        <v/>
      </c>
      <c r="I706" s="9" t="str">
        <f> IF(ISBLANK(B706), "", COUNTIF(Volunteer_Import!F706, "*South Berkeley Berkeley Bowl*"))</f>
        <v/>
      </c>
      <c r="J706" s="1" t="str">
        <f> IF(ISBLANK(B706), "", COUNTIF(Volunteer_Import!F706, "*South Berkeley/Oakland Safeway*"))</f>
        <v/>
      </c>
      <c r="K706" s="1" t="str">
        <f> IF(ISBLANK(B706), "", COUNTIF(Volunteer_Import!F706, "*Southwest Berkeley Berkeley Bowl*"))</f>
        <v/>
      </c>
      <c r="L706" s="1" t="str">
        <f> IF(ISBLANK(B706), "", COUNTIF(Volunteer_Import!F706, "*Other (open to local stores unlisted above)*"))</f>
        <v/>
      </c>
      <c r="M706" s="19" t="str">
        <f> IF(ISBLANK(B706), "", COUNTIF(Volunteer_Import!G706, "*Monday*"))</f>
        <v/>
      </c>
      <c r="N706" s="19" t="str">
        <f> IF(ISBLANK(B706), "", COUNTIF(Volunteer_Import!G706, "*Tuesday*"))</f>
        <v/>
      </c>
      <c r="O706" s="19" t="str">
        <f> IF(ISBLANK(B706), "", COUNTIF(Volunteer_Import!G706, "*Wednesday*"))</f>
        <v/>
      </c>
      <c r="P706" s="19" t="str">
        <f> IF(ISBLANK(B706), "", COUNTIF(Volunteer_Import!G706, "*Thursday*"))</f>
        <v/>
      </c>
      <c r="Q706" s="19" t="str">
        <f> IF(ISBLANK(B706), "", COUNTIF(Volunteer_Import!G706, "*Friday*"))</f>
        <v/>
      </c>
      <c r="R706" s="19" t="str">
        <f> IF(ISBLANK(B706), "", COUNTIF(Volunteer_Import!G706, "*Saturday*"))</f>
        <v/>
      </c>
      <c r="S706" s="19" t="str">
        <f> IF(ISBLANK(B706), "", COUNTIF(Volunteer_Import!G706, "*Sunday*"))</f>
        <v/>
      </c>
      <c r="T706" s="1" t="str">
        <f> IF(ISBLANK(B706), "", COUNTIF(Volunteer_Import!H706, "*6am - 8am*"))</f>
        <v/>
      </c>
      <c r="U706" s="19" t="str">
        <f> IF(ISBLANK(B706), "", COUNTIF(Volunteer_Import!H706, "*8am - 12pm*"))</f>
        <v/>
      </c>
      <c r="V706" s="19" t="str">
        <f> IF(ISBLANK(B706), "", COUNTIF(Volunteer_Import!H706, "*12pm - 3pm*"))</f>
        <v/>
      </c>
      <c r="W706" s="19" t="str">
        <f> IF(ISBLANK(B706), "", COUNTIF(Volunteer_Import!H706, "*3pm - 6pm*"))</f>
        <v/>
      </c>
      <c r="X706" s="19" t="str">
        <f> IF(ISBLANK(B706), "", COUNTIF(Volunteer_Import!H706, "*6pm - 9pm*"))</f>
        <v/>
      </c>
      <c r="Y706" s="19" t="str">
        <f> IF(ISBLANK(B706), "", COUNTIF(Volunteer_Import!H706, "*9pm - 11pm*"))</f>
        <v/>
      </c>
    </row>
    <row r="707">
      <c r="A707" s="1" t="str">
        <f t="array" ref="A707">IF(ISBLANK(B707), "", concatenate("V", ROW()))</f>
        <v/>
      </c>
      <c r="B707" s="1" t="str">
        <f>IFERROR(__xludf.DUMMYFUNCTION(" QUERY(Volunteer_Import!A707:H707, ""Select B"")"),"")</f>
        <v/>
      </c>
      <c r="C707" s="1" t="str">
        <f>IFERROR(__xludf.DUMMYFUNCTION(" IF(ISBLANK(B707), """", QUERY(Volunteer_Import!B707:I707, ""Select C""))"),"")</f>
        <v/>
      </c>
      <c r="D707" s="1" t="str">
        <f>IFERROR(__xludf.DUMMYFUNCTION(" IF(ISBLANK(B707), """", QUERY(Volunteer_Import!B707:I707, ""Select D""))"),"")</f>
        <v/>
      </c>
      <c r="E707" s="1" t="str">
        <f>IFERROR(__xludf.DUMMYFUNCTION(" IF(ISBLANK(B707), """", QUERY(Volunteer_Import!B707:I707, ""Select E""))"),"")</f>
        <v/>
      </c>
      <c r="F707" s="9" t="str">
        <f> IF(ISBLANK(B707), "", COUNTIF(Volunteer_Import!F707, "*Central Berkeley Trader Joe’s*"))</f>
        <v/>
      </c>
      <c r="G707" s="1" t="str">
        <f> IF(ISBLANK(B707), "", COUNTIF(Volunteer_Import!F707, "*North Berkeley Safeway*"))</f>
        <v/>
      </c>
      <c r="H707" s="1" t="str">
        <f> IF(ISBLANK(B707), "", COUNTIF(Volunteer_Import!F707, "*North Berkeley Trader Joe’s*"))</f>
        <v/>
      </c>
      <c r="I707" s="9" t="str">
        <f> IF(ISBLANK(B707), "", COUNTIF(Volunteer_Import!F707, "*South Berkeley Berkeley Bowl*"))</f>
        <v/>
      </c>
      <c r="J707" s="1" t="str">
        <f> IF(ISBLANK(B707), "", COUNTIF(Volunteer_Import!F707, "*South Berkeley/Oakland Safeway*"))</f>
        <v/>
      </c>
      <c r="K707" s="1" t="str">
        <f> IF(ISBLANK(B707), "", COUNTIF(Volunteer_Import!F707, "*Southwest Berkeley Berkeley Bowl*"))</f>
        <v/>
      </c>
      <c r="L707" s="1" t="str">
        <f> IF(ISBLANK(B707), "", COUNTIF(Volunteer_Import!F707, "*Other (open to local stores unlisted above)*"))</f>
        <v/>
      </c>
      <c r="M707" s="19" t="str">
        <f> IF(ISBLANK(B707), "", COUNTIF(Volunteer_Import!G707, "*Monday*"))</f>
        <v/>
      </c>
      <c r="N707" s="19" t="str">
        <f> IF(ISBLANK(B707), "", COUNTIF(Volunteer_Import!G707, "*Tuesday*"))</f>
        <v/>
      </c>
      <c r="O707" s="19" t="str">
        <f> IF(ISBLANK(B707), "", COUNTIF(Volunteer_Import!G707, "*Wednesday*"))</f>
        <v/>
      </c>
      <c r="P707" s="19" t="str">
        <f> IF(ISBLANK(B707), "", COUNTIF(Volunteer_Import!G707, "*Thursday*"))</f>
        <v/>
      </c>
      <c r="Q707" s="19" t="str">
        <f> IF(ISBLANK(B707), "", COUNTIF(Volunteer_Import!G707, "*Friday*"))</f>
        <v/>
      </c>
      <c r="R707" s="19" t="str">
        <f> IF(ISBLANK(B707), "", COUNTIF(Volunteer_Import!G707, "*Saturday*"))</f>
        <v/>
      </c>
      <c r="S707" s="19" t="str">
        <f> IF(ISBLANK(B707), "", COUNTIF(Volunteer_Import!G707, "*Sunday*"))</f>
        <v/>
      </c>
      <c r="T707" s="1" t="str">
        <f> IF(ISBLANK(B707), "", COUNTIF(Volunteer_Import!H707, "*6am - 8am*"))</f>
        <v/>
      </c>
      <c r="U707" s="19" t="str">
        <f> IF(ISBLANK(B707), "", COUNTIF(Volunteer_Import!H707, "*8am - 12pm*"))</f>
        <v/>
      </c>
      <c r="V707" s="19" t="str">
        <f> IF(ISBLANK(B707), "", COUNTIF(Volunteer_Import!H707, "*12pm - 3pm*"))</f>
        <v/>
      </c>
      <c r="W707" s="19" t="str">
        <f> IF(ISBLANK(B707), "", COUNTIF(Volunteer_Import!H707, "*3pm - 6pm*"))</f>
        <v/>
      </c>
      <c r="X707" s="19" t="str">
        <f> IF(ISBLANK(B707), "", COUNTIF(Volunteer_Import!H707, "*6pm - 9pm*"))</f>
        <v/>
      </c>
      <c r="Y707" s="19" t="str">
        <f> IF(ISBLANK(B707), "", COUNTIF(Volunteer_Import!H707, "*9pm - 11pm*"))</f>
        <v/>
      </c>
    </row>
    <row r="708">
      <c r="A708" s="1" t="str">
        <f t="array" ref="A708">IF(ISBLANK(B708), "", concatenate("V", ROW()))</f>
        <v/>
      </c>
      <c r="B708" s="1" t="str">
        <f>IFERROR(__xludf.DUMMYFUNCTION(" QUERY(Volunteer_Import!A708:H708, ""Select B"")"),"")</f>
        <v/>
      </c>
      <c r="C708" s="1" t="str">
        <f>IFERROR(__xludf.DUMMYFUNCTION(" IF(ISBLANK(B708), """", QUERY(Volunteer_Import!B708:I708, ""Select C""))"),"")</f>
        <v/>
      </c>
      <c r="D708" s="1" t="str">
        <f>IFERROR(__xludf.DUMMYFUNCTION(" IF(ISBLANK(B708), """", QUERY(Volunteer_Import!B708:I708, ""Select D""))"),"")</f>
        <v/>
      </c>
      <c r="E708" s="1" t="str">
        <f>IFERROR(__xludf.DUMMYFUNCTION(" IF(ISBLANK(B708), """", QUERY(Volunteer_Import!B708:I708, ""Select E""))"),"")</f>
        <v/>
      </c>
      <c r="F708" s="9" t="str">
        <f> IF(ISBLANK(B708), "", COUNTIF(Volunteer_Import!F708, "*Central Berkeley Trader Joe’s*"))</f>
        <v/>
      </c>
      <c r="G708" s="1" t="str">
        <f> IF(ISBLANK(B708), "", COUNTIF(Volunteer_Import!F708, "*North Berkeley Safeway*"))</f>
        <v/>
      </c>
      <c r="H708" s="1" t="str">
        <f> IF(ISBLANK(B708), "", COUNTIF(Volunteer_Import!F708, "*North Berkeley Trader Joe’s*"))</f>
        <v/>
      </c>
      <c r="I708" s="9" t="str">
        <f> IF(ISBLANK(B708), "", COUNTIF(Volunteer_Import!F708, "*South Berkeley Berkeley Bowl*"))</f>
        <v/>
      </c>
      <c r="J708" s="1" t="str">
        <f> IF(ISBLANK(B708), "", COUNTIF(Volunteer_Import!F708, "*South Berkeley/Oakland Safeway*"))</f>
        <v/>
      </c>
      <c r="K708" s="1" t="str">
        <f> IF(ISBLANK(B708), "", COUNTIF(Volunteer_Import!F708, "*Southwest Berkeley Berkeley Bowl*"))</f>
        <v/>
      </c>
      <c r="L708" s="1" t="str">
        <f> IF(ISBLANK(B708), "", COUNTIF(Volunteer_Import!F708, "*Other (open to local stores unlisted above)*"))</f>
        <v/>
      </c>
      <c r="M708" s="19" t="str">
        <f> IF(ISBLANK(B708), "", COUNTIF(Volunteer_Import!G708, "*Monday*"))</f>
        <v/>
      </c>
      <c r="N708" s="19" t="str">
        <f> IF(ISBLANK(B708), "", COUNTIF(Volunteer_Import!G708, "*Tuesday*"))</f>
        <v/>
      </c>
      <c r="O708" s="19" t="str">
        <f> IF(ISBLANK(B708), "", COUNTIF(Volunteer_Import!G708, "*Wednesday*"))</f>
        <v/>
      </c>
      <c r="P708" s="19" t="str">
        <f> IF(ISBLANK(B708), "", COUNTIF(Volunteer_Import!G708, "*Thursday*"))</f>
        <v/>
      </c>
      <c r="Q708" s="19" t="str">
        <f> IF(ISBLANK(B708), "", COUNTIF(Volunteer_Import!G708, "*Friday*"))</f>
        <v/>
      </c>
      <c r="R708" s="19" t="str">
        <f> IF(ISBLANK(B708), "", COUNTIF(Volunteer_Import!G708, "*Saturday*"))</f>
        <v/>
      </c>
      <c r="S708" s="19" t="str">
        <f> IF(ISBLANK(B708), "", COUNTIF(Volunteer_Import!G708, "*Sunday*"))</f>
        <v/>
      </c>
      <c r="T708" s="1" t="str">
        <f> IF(ISBLANK(B708), "", COUNTIF(Volunteer_Import!H708, "*6am - 8am*"))</f>
        <v/>
      </c>
      <c r="U708" s="19" t="str">
        <f> IF(ISBLANK(B708), "", COUNTIF(Volunteer_Import!H708, "*8am - 12pm*"))</f>
        <v/>
      </c>
      <c r="V708" s="19" t="str">
        <f> IF(ISBLANK(B708), "", COUNTIF(Volunteer_Import!H708, "*12pm - 3pm*"))</f>
        <v/>
      </c>
      <c r="W708" s="19" t="str">
        <f> IF(ISBLANK(B708), "", COUNTIF(Volunteer_Import!H708, "*3pm - 6pm*"))</f>
        <v/>
      </c>
      <c r="X708" s="19" t="str">
        <f> IF(ISBLANK(B708), "", COUNTIF(Volunteer_Import!H708, "*6pm - 9pm*"))</f>
        <v/>
      </c>
      <c r="Y708" s="19" t="str">
        <f> IF(ISBLANK(B708), "", COUNTIF(Volunteer_Import!H708, "*9pm - 11pm*"))</f>
        <v/>
      </c>
    </row>
    <row r="709">
      <c r="A709" s="1" t="str">
        <f t="array" ref="A709">IF(ISBLANK(B709), "", concatenate("V", ROW()))</f>
        <v/>
      </c>
      <c r="B709" s="1" t="str">
        <f>IFERROR(__xludf.DUMMYFUNCTION(" QUERY(Volunteer_Import!A709:H709, ""Select B"")"),"")</f>
        <v/>
      </c>
      <c r="C709" s="1" t="str">
        <f>IFERROR(__xludf.DUMMYFUNCTION(" IF(ISBLANK(B709), """", QUERY(Volunteer_Import!B709:I709, ""Select C""))"),"")</f>
        <v/>
      </c>
      <c r="D709" s="1" t="str">
        <f>IFERROR(__xludf.DUMMYFUNCTION(" IF(ISBLANK(B709), """", QUERY(Volunteer_Import!B709:I709, ""Select D""))"),"")</f>
        <v/>
      </c>
      <c r="E709" s="1" t="str">
        <f>IFERROR(__xludf.DUMMYFUNCTION(" IF(ISBLANK(B709), """", QUERY(Volunteer_Import!B709:I709, ""Select E""))"),"")</f>
        <v/>
      </c>
      <c r="F709" s="9" t="str">
        <f> IF(ISBLANK(B709), "", COUNTIF(Volunteer_Import!F709, "*Central Berkeley Trader Joe’s*"))</f>
        <v/>
      </c>
      <c r="G709" s="1" t="str">
        <f> IF(ISBLANK(B709), "", COUNTIF(Volunteer_Import!F709, "*North Berkeley Safeway*"))</f>
        <v/>
      </c>
      <c r="H709" s="1" t="str">
        <f> IF(ISBLANK(B709), "", COUNTIF(Volunteer_Import!F709, "*North Berkeley Trader Joe’s*"))</f>
        <v/>
      </c>
      <c r="I709" s="9" t="str">
        <f> IF(ISBLANK(B709), "", COUNTIF(Volunteer_Import!F709, "*South Berkeley Berkeley Bowl*"))</f>
        <v/>
      </c>
      <c r="J709" s="1" t="str">
        <f> IF(ISBLANK(B709), "", COUNTIF(Volunteer_Import!F709, "*South Berkeley/Oakland Safeway*"))</f>
        <v/>
      </c>
      <c r="K709" s="1" t="str">
        <f> IF(ISBLANK(B709), "", COUNTIF(Volunteer_Import!F709, "*Southwest Berkeley Berkeley Bowl*"))</f>
        <v/>
      </c>
      <c r="L709" s="1" t="str">
        <f> IF(ISBLANK(B709), "", COUNTIF(Volunteer_Import!F709, "*Other (open to local stores unlisted above)*"))</f>
        <v/>
      </c>
      <c r="M709" s="19" t="str">
        <f> IF(ISBLANK(B709), "", COUNTIF(Volunteer_Import!G709, "*Monday*"))</f>
        <v/>
      </c>
      <c r="N709" s="19" t="str">
        <f> IF(ISBLANK(B709), "", COUNTIF(Volunteer_Import!G709, "*Tuesday*"))</f>
        <v/>
      </c>
      <c r="O709" s="19" t="str">
        <f> IF(ISBLANK(B709), "", COUNTIF(Volunteer_Import!G709, "*Wednesday*"))</f>
        <v/>
      </c>
      <c r="P709" s="19" t="str">
        <f> IF(ISBLANK(B709), "", COUNTIF(Volunteer_Import!G709, "*Thursday*"))</f>
        <v/>
      </c>
      <c r="Q709" s="19" t="str">
        <f> IF(ISBLANK(B709), "", COUNTIF(Volunteer_Import!G709, "*Friday*"))</f>
        <v/>
      </c>
      <c r="R709" s="19" t="str">
        <f> IF(ISBLANK(B709), "", COUNTIF(Volunteer_Import!G709, "*Saturday*"))</f>
        <v/>
      </c>
      <c r="S709" s="19" t="str">
        <f> IF(ISBLANK(B709), "", COUNTIF(Volunteer_Import!G709, "*Sunday*"))</f>
        <v/>
      </c>
      <c r="T709" s="1" t="str">
        <f> IF(ISBLANK(B709), "", COUNTIF(Volunteer_Import!H709, "*6am - 8am*"))</f>
        <v/>
      </c>
      <c r="U709" s="19" t="str">
        <f> IF(ISBLANK(B709), "", COUNTIF(Volunteer_Import!H709, "*8am - 12pm*"))</f>
        <v/>
      </c>
      <c r="V709" s="19" t="str">
        <f> IF(ISBLANK(B709), "", COUNTIF(Volunteer_Import!H709, "*12pm - 3pm*"))</f>
        <v/>
      </c>
      <c r="W709" s="19" t="str">
        <f> IF(ISBLANK(B709), "", COUNTIF(Volunteer_Import!H709, "*3pm - 6pm*"))</f>
        <v/>
      </c>
      <c r="X709" s="19" t="str">
        <f> IF(ISBLANK(B709), "", COUNTIF(Volunteer_Import!H709, "*6pm - 9pm*"))</f>
        <v/>
      </c>
      <c r="Y709" s="19" t="str">
        <f> IF(ISBLANK(B709), "", COUNTIF(Volunteer_Import!H709, "*9pm - 11pm*"))</f>
        <v/>
      </c>
    </row>
    <row r="710">
      <c r="A710" s="1" t="str">
        <f t="array" ref="A710">IF(ISBLANK(B710), "", concatenate("V", ROW()))</f>
        <v/>
      </c>
      <c r="B710" s="1" t="str">
        <f>IFERROR(__xludf.DUMMYFUNCTION(" QUERY(Volunteer_Import!A710:H710, ""Select B"")"),"")</f>
        <v/>
      </c>
      <c r="C710" s="1" t="str">
        <f>IFERROR(__xludf.DUMMYFUNCTION(" IF(ISBLANK(B710), """", QUERY(Volunteer_Import!B710:I710, ""Select C""))"),"")</f>
        <v/>
      </c>
      <c r="D710" s="1" t="str">
        <f>IFERROR(__xludf.DUMMYFUNCTION(" IF(ISBLANK(B710), """", QUERY(Volunteer_Import!B710:I710, ""Select D""))"),"")</f>
        <v/>
      </c>
      <c r="E710" s="1" t="str">
        <f>IFERROR(__xludf.DUMMYFUNCTION(" IF(ISBLANK(B710), """", QUERY(Volunteer_Import!B710:I710, ""Select E""))"),"")</f>
        <v/>
      </c>
      <c r="F710" s="9" t="str">
        <f> IF(ISBLANK(B710), "", COUNTIF(Volunteer_Import!F710, "*Central Berkeley Trader Joe’s*"))</f>
        <v/>
      </c>
      <c r="G710" s="1" t="str">
        <f> IF(ISBLANK(B710), "", COUNTIF(Volunteer_Import!F710, "*North Berkeley Safeway*"))</f>
        <v/>
      </c>
      <c r="H710" s="1" t="str">
        <f> IF(ISBLANK(B710), "", COUNTIF(Volunteer_Import!F710, "*North Berkeley Trader Joe’s*"))</f>
        <v/>
      </c>
      <c r="I710" s="9" t="str">
        <f> IF(ISBLANK(B710), "", COUNTIF(Volunteer_Import!F710, "*South Berkeley Berkeley Bowl*"))</f>
        <v/>
      </c>
      <c r="J710" s="1" t="str">
        <f> IF(ISBLANK(B710), "", COUNTIF(Volunteer_Import!F710, "*South Berkeley/Oakland Safeway*"))</f>
        <v/>
      </c>
      <c r="K710" s="1" t="str">
        <f> IF(ISBLANK(B710), "", COUNTIF(Volunteer_Import!F710, "*Southwest Berkeley Berkeley Bowl*"))</f>
        <v/>
      </c>
      <c r="L710" s="1" t="str">
        <f> IF(ISBLANK(B710), "", COUNTIF(Volunteer_Import!F710, "*Other (open to local stores unlisted above)*"))</f>
        <v/>
      </c>
      <c r="M710" s="19" t="str">
        <f> IF(ISBLANK(B710), "", COUNTIF(Volunteer_Import!G710, "*Monday*"))</f>
        <v/>
      </c>
      <c r="N710" s="19" t="str">
        <f> IF(ISBLANK(B710), "", COUNTIF(Volunteer_Import!G710, "*Tuesday*"))</f>
        <v/>
      </c>
      <c r="O710" s="19" t="str">
        <f> IF(ISBLANK(B710), "", COUNTIF(Volunteer_Import!G710, "*Wednesday*"))</f>
        <v/>
      </c>
      <c r="P710" s="19" t="str">
        <f> IF(ISBLANK(B710), "", COUNTIF(Volunteer_Import!G710, "*Thursday*"))</f>
        <v/>
      </c>
      <c r="Q710" s="19" t="str">
        <f> IF(ISBLANK(B710), "", COUNTIF(Volunteer_Import!G710, "*Friday*"))</f>
        <v/>
      </c>
      <c r="R710" s="19" t="str">
        <f> IF(ISBLANK(B710), "", COUNTIF(Volunteer_Import!G710, "*Saturday*"))</f>
        <v/>
      </c>
      <c r="S710" s="19" t="str">
        <f> IF(ISBLANK(B710), "", COUNTIF(Volunteer_Import!G710, "*Sunday*"))</f>
        <v/>
      </c>
      <c r="T710" s="1" t="str">
        <f> IF(ISBLANK(B710), "", COUNTIF(Volunteer_Import!H710, "*6am - 8am*"))</f>
        <v/>
      </c>
      <c r="U710" s="19" t="str">
        <f> IF(ISBLANK(B710), "", COUNTIF(Volunteer_Import!H710, "*8am - 12pm*"))</f>
        <v/>
      </c>
      <c r="V710" s="19" t="str">
        <f> IF(ISBLANK(B710), "", COUNTIF(Volunteer_Import!H710, "*12pm - 3pm*"))</f>
        <v/>
      </c>
      <c r="W710" s="19" t="str">
        <f> IF(ISBLANK(B710), "", COUNTIF(Volunteer_Import!H710, "*3pm - 6pm*"))</f>
        <v/>
      </c>
      <c r="X710" s="19" t="str">
        <f> IF(ISBLANK(B710), "", COUNTIF(Volunteer_Import!H710, "*6pm - 9pm*"))</f>
        <v/>
      </c>
      <c r="Y710" s="19" t="str">
        <f> IF(ISBLANK(B710), "", COUNTIF(Volunteer_Import!H710, "*9pm - 11pm*"))</f>
        <v/>
      </c>
    </row>
    <row r="711">
      <c r="A711" s="1" t="str">
        <f t="array" ref="A711">IF(ISBLANK(B711), "", concatenate("V", ROW()))</f>
        <v/>
      </c>
      <c r="B711" s="1" t="str">
        <f>IFERROR(__xludf.DUMMYFUNCTION(" QUERY(Volunteer_Import!A711:H711, ""Select B"")"),"")</f>
        <v/>
      </c>
      <c r="C711" s="1" t="str">
        <f>IFERROR(__xludf.DUMMYFUNCTION(" IF(ISBLANK(B711), """", QUERY(Volunteer_Import!B711:I711, ""Select C""))"),"")</f>
        <v/>
      </c>
      <c r="D711" s="1" t="str">
        <f>IFERROR(__xludf.DUMMYFUNCTION(" IF(ISBLANK(B711), """", QUERY(Volunteer_Import!B711:I711, ""Select D""))"),"")</f>
        <v/>
      </c>
      <c r="E711" s="1" t="str">
        <f>IFERROR(__xludf.DUMMYFUNCTION(" IF(ISBLANK(B711), """", QUERY(Volunteer_Import!B711:I711, ""Select E""))"),"")</f>
        <v/>
      </c>
      <c r="F711" s="9" t="str">
        <f> IF(ISBLANK(B711), "", COUNTIF(Volunteer_Import!F711, "*Central Berkeley Trader Joe’s*"))</f>
        <v/>
      </c>
      <c r="G711" s="1" t="str">
        <f> IF(ISBLANK(B711), "", COUNTIF(Volunteer_Import!F711, "*North Berkeley Safeway*"))</f>
        <v/>
      </c>
      <c r="H711" s="1" t="str">
        <f> IF(ISBLANK(B711), "", COUNTIF(Volunteer_Import!F711, "*North Berkeley Trader Joe’s*"))</f>
        <v/>
      </c>
      <c r="I711" s="9" t="str">
        <f> IF(ISBLANK(B711), "", COUNTIF(Volunteer_Import!F711, "*South Berkeley Berkeley Bowl*"))</f>
        <v/>
      </c>
      <c r="J711" s="1" t="str">
        <f> IF(ISBLANK(B711), "", COUNTIF(Volunteer_Import!F711, "*South Berkeley/Oakland Safeway*"))</f>
        <v/>
      </c>
      <c r="K711" s="1" t="str">
        <f> IF(ISBLANK(B711), "", COUNTIF(Volunteer_Import!F711, "*Southwest Berkeley Berkeley Bowl*"))</f>
        <v/>
      </c>
      <c r="L711" s="1" t="str">
        <f> IF(ISBLANK(B711), "", COUNTIF(Volunteer_Import!F711, "*Other (open to local stores unlisted above)*"))</f>
        <v/>
      </c>
      <c r="M711" s="19" t="str">
        <f> IF(ISBLANK(B711), "", COUNTIF(Volunteer_Import!G711, "*Monday*"))</f>
        <v/>
      </c>
      <c r="N711" s="19" t="str">
        <f> IF(ISBLANK(B711), "", COUNTIF(Volunteer_Import!G711, "*Tuesday*"))</f>
        <v/>
      </c>
      <c r="O711" s="19" t="str">
        <f> IF(ISBLANK(B711), "", COUNTIF(Volunteer_Import!G711, "*Wednesday*"))</f>
        <v/>
      </c>
      <c r="P711" s="19" t="str">
        <f> IF(ISBLANK(B711), "", COUNTIF(Volunteer_Import!G711, "*Thursday*"))</f>
        <v/>
      </c>
      <c r="Q711" s="19" t="str">
        <f> IF(ISBLANK(B711), "", COUNTIF(Volunteer_Import!G711, "*Friday*"))</f>
        <v/>
      </c>
      <c r="R711" s="19" t="str">
        <f> IF(ISBLANK(B711), "", COUNTIF(Volunteer_Import!G711, "*Saturday*"))</f>
        <v/>
      </c>
      <c r="S711" s="19" t="str">
        <f> IF(ISBLANK(B711), "", COUNTIF(Volunteer_Import!G711, "*Sunday*"))</f>
        <v/>
      </c>
      <c r="T711" s="1" t="str">
        <f> IF(ISBLANK(B711), "", COUNTIF(Volunteer_Import!H711, "*6am - 8am*"))</f>
        <v/>
      </c>
      <c r="U711" s="19" t="str">
        <f> IF(ISBLANK(B711), "", COUNTIF(Volunteer_Import!H711, "*8am - 12pm*"))</f>
        <v/>
      </c>
      <c r="V711" s="19" t="str">
        <f> IF(ISBLANK(B711), "", COUNTIF(Volunteer_Import!H711, "*12pm - 3pm*"))</f>
        <v/>
      </c>
      <c r="W711" s="19" t="str">
        <f> IF(ISBLANK(B711), "", COUNTIF(Volunteer_Import!H711, "*3pm - 6pm*"))</f>
        <v/>
      </c>
      <c r="X711" s="19" t="str">
        <f> IF(ISBLANK(B711), "", COUNTIF(Volunteer_Import!H711, "*6pm - 9pm*"))</f>
        <v/>
      </c>
      <c r="Y711" s="19" t="str">
        <f> IF(ISBLANK(B711), "", COUNTIF(Volunteer_Import!H711, "*9pm - 11pm*"))</f>
        <v/>
      </c>
    </row>
    <row r="712">
      <c r="A712" s="1" t="str">
        <f t="array" ref="A712">IF(ISBLANK(B712), "", concatenate("V", ROW()))</f>
        <v/>
      </c>
      <c r="B712" s="1" t="str">
        <f>IFERROR(__xludf.DUMMYFUNCTION(" QUERY(Volunteer_Import!A712:H712, ""Select B"")"),"")</f>
        <v/>
      </c>
      <c r="C712" s="1" t="str">
        <f>IFERROR(__xludf.DUMMYFUNCTION(" IF(ISBLANK(B712), """", QUERY(Volunteer_Import!B712:I712, ""Select C""))"),"")</f>
        <v/>
      </c>
      <c r="D712" s="1" t="str">
        <f>IFERROR(__xludf.DUMMYFUNCTION(" IF(ISBLANK(B712), """", QUERY(Volunteer_Import!B712:I712, ""Select D""))"),"")</f>
        <v/>
      </c>
      <c r="E712" s="1" t="str">
        <f>IFERROR(__xludf.DUMMYFUNCTION(" IF(ISBLANK(B712), """", QUERY(Volunteer_Import!B712:I712, ""Select E""))"),"")</f>
        <v/>
      </c>
      <c r="F712" s="9" t="str">
        <f> IF(ISBLANK(B712), "", COUNTIF(Volunteer_Import!F712, "*Central Berkeley Trader Joe’s*"))</f>
        <v/>
      </c>
      <c r="G712" s="1" t="str">
        <f> IF(ISBLANK(B712), "", COUNTIF(Volunteer_Import!F712, "*North Berkeley Safeway*"))</f>
        <v/>
      </c>
      <c r="H712" s="1" t="str">
        <f> IF(ISBLANK(B712), "", COUNTIF(Volunteer_Import!F712, "*North Berkeley Trader Joe’s*"))</f>
        <v/>
      </c>
      <c r="I712" s="9" t="str">
        <f> IF(ISBLANK(B712), "", COUNTIF(Volunteer_Import!F712, "*South Berkeley Berkeley Bowl*"))</f>
        <v/>
      </c>
      <c r="J712" s="1" t="str">
        <f> IF(ISBLANK(B712), "", COUNTIF(Volunteer_Import!F712, "*South Berkeley/Oakland Safeway*"))</f>
        <v/>
      </c>
      <c r="K712" s="1" t="str">
        <f> IF(ISBLANK(B712), "", COUNTIF(Volunteer_Import!F712, "*Southwest Berkeley Berkeley Bowl*"))</f>
        <v/>
      </c>
      <c r="L712" s="1" t="str">
        <f> IF(ISBLANK(B712), "", COUNTIF(Volunteer_Import!F712, "*Other (open to local stores unlisted above)*"))</f>
        <v/>
      </c>
      <c r="M712" s="19" t="str">
        <f> IF(ISBLANK(B712), "", COUNTIF(Volunteer_Import!G712, "*Monday*"))</f>
        <v/>
      </c>
      <c r="N712" s="19" t="str">
        <f> IF(ISBLANK(B712), "", COUNTIF(Volunteer_Import!G712, "*Tuesday*"))</f>
        <v/>
      </c>
      <c r="O712" s="19" t="str">
        <f> IF(ISBLANK(B712), "", COUNTIF(Volunteer_Import!G712, "*Wednesday*"))</f>
        <v/>
      </c>
      <c r="P712" s="19" t="str">
        <f> IF(ISBLANK(B712), "", COUNTIF(Volunteer_Import!G712, "*Thursday*"))</f>
        <v/>
      </c>
      <c r="Q712" s="19" t="str">
        <f> IF(ISBLANK(B712), "", COUNTIF(Volunteer_Import!G712, "*Friday*"))</f>
        <v/>
      </c>
      <c r="R712" s="19" t="str">
        <f> IF(ISBLANK(B712), "", COUNTIF(Volunteer_Import!G712, "*Saturday*"))</f>
        <v/>
      </c>
      <c r="S712" s="19" t="str">
        <f> IF(ISBLANK(B712), "", COUNTIF(Volunteer_Import!G712, "*Sunday*"))</f>
        <v/>
      </c>
      <c r="T712" s="1" t="str">
        <f> IF(ISBLANK(B712), "", COUNTIF(Volunteer_Import!H712, "*6am - 8am*"))</f>
        <v/>
      </c>
      <c r="U712" s="19" t="str">
        <f> IF(ISBLANK(B712), "", COUNTIF(Volunteer_Import!H712, "*8am - 12pm*"))</f>
        <v/>
      </c>
      <c r="V712" s="19" t="str">
        <f> IF(ISBLANK(B712), "", COUNTIF(Volunteer_Import!H712, "*12pm - 3pm*"))</f>
        <v/>
      </c>
      <c r="W712" s="19" t="str">
        <f> IF(ISBLANK(B712), "", COUNTIF(Volunteer_Import!H712, "*3pm - 6pm*"))</f>
        <v/>
      </c>
      <c r="X712" s="19" t="str">
        <f> IF(ISBLANK(B712), "", COUNTIF(Volunteer_Import!H712, "*6pm - 9pm*"))</f>
        <v/>
      </c>
      <c r="Y712" s="19" t="str">
        <f> IF(ISBLANK(B712), "", COUNTIF(Volunteer_Import!H712, "*9pm - 11pm*"))</f>
        <v/>
      </c>
    </row>
    <row r="713">
      <c r="A713" s="1" t="str">
        <f t="array" ref="A713">IF(ISBLANK(B713), "", concatenate("V", ROW()))</f>
        <v/>
      </c>
      <c r="B713" s="1" t="str">
        <f>IFERROR(__xludf.DUMMYFUNCTION(" QUERY(Volunteer_Import!A713:H713, ""Select B"")"),"")</f>
        <v/>
      </c>
      <c r="C713" s="1" t="str">
        <f>IFERROR(__xludf.DUMMYFUNCTION(" IF(ISBLANK(B713), """", QUERY(Volunteer_Import!B713:I713, ""Select C""))"),"")</f>
        <v/>
      </c>
      <c r="D713" s="1" t="str">
        <f>IFERROR(__xludf.DUMMYFUNCTION(" IF(ISBLANK(B713), """", QUERY(Volunteer_Import!B713:I713, ""Select D""))"),"")</f>
        <v/>
      </c>
      <c r="E713" s="1" t="str">
        <f>IFERROR(__xludf.DUMMYFUNCTION(" IF(ISBLANK(B713), """", QUERY(Volunteer_Import!B713:I713, ""Select E""))"),"")</f>
        <v/>
      </c>
      <c r="F713" s="9" t="str">
        <f> IF(ISBLANK(B713), "", COUNTIF(Volunteer_Import!F713, "*Central Berkeley Trader Joe’s*"))</f>
        <v/>
      </c>
      <c r="G713" s="1" t="str">
        <f> IF(ISBLANK(B713), "", COUNTIF(Volunteer_Import!F713, "*North Berkeley Safeway*"))</f>
        <v/>
      </c>
      <c r="H713" s="1" t="str">
        <f> IF(ISBLANK(B713), "", COUNTIF(Volunteer_Import!F713, "*North Berkeley Trader Joe’s*"))</f>
        <v/>
      </c>
      <c r="I713" s="9" t="str">
        <f> IF(ISBLANK(B713), "", COUNTIF(Volunteer_Import!F713, "*South Berkeley Berkeley Bowl*"))</f>
        <v/>
      </c>
      <c r="J713" s="1" t="str">
        <f> IF(ISBLANK(B713), "", COUNTIF(Volunteer_Import!F713, "*South Berkeley/Oakland Safeway*"))</f>
        <v/>
      </c>
      <c r="K713" s="1" t="str">
        <f> IF(ISBLANK(B713), "", COUNTIF(Volunteer_Import!F713, "*Southwest Berkeley Berkeley Bowl*"))</f>
        <v/>
      </c>
      <c r="L713" s="1" t="str">
        <f> IF(ISBLANK(B713), "", COUNTIF(Volunteer_Import!F713, "*Other (open to local stores unlisted above)*"))</f>
        <v/>
      </c>
      <c r="M713" s="19" t="str">
        <f> IF(ISBLANK(B713), "", COUNTIF(Volunteer_Import!G713, "*Monday*"))</f>
        <v/>
      </c>
      <c r="N713" s="19" t="str">
        <f> IF(ISBLANK(B713), "", COUNTIF(Volunteer_Import!G713, "*Tuesday*"))</f>
        <v/>
      </c>
      <c r="O713" s="19" t="str">
        <f> IF(ISBLANK(B713), "", COUNTIF(Volunteer_Import!G713, "*Wednesday*"))</f>
        <v/>
      </c>
      <c r="P713" s="19" t="str">
        <f> IF(ISBLANK(B713), "", COUNTIF(Volunteer_Import!G713, "*Thursday*"))</f>
        <v/>
      </c>
      <c r="Q713" s="19" t="str">
        <f> IF(ISBLANK(B713), "", COUNTIF(Volunteer_Import!G713, "*Friday*"))</f>
        <v/>
      </c>
      <c r="R713" s="19" t="str">
        <f> IF(ISBLANK(B713), "", COUNTIF(Volunteer_Import!G713, "*Saturday*"))</f>
        <v/>
      </c>
      <c r="S713" s="19" t="str">
        <f> IF(ISBLANK(B713), "", COUNTIF(Volunteer_Import!G713, "*Sunday*"))</f>
        <v/>
      </c>
      <c r="T713" s="1" t="str">
        <f> IF(ISBLANK(B713), "", COUNTIF(Volunteer_Import!H713, "*6am - 8am*"))</f>
        <v/>
      </c>
      <c r="U713" s="19" t="str">
        <f> IF(ISBLANK(B713), "", COUNTIF(Volunteer_Import!H713, "*8am - 12pm*"))</f>
        <v/>
      </c>
      <c r="V713" s="19" t="str">
        <f> IF(ISBLANK(B713), "", COUNTIF(Volunteer_Import!H713, "*12pm - 3pm*"))</f>
        <v/>
      </c>
      <c r="W713" s="19" t="str">
        <f> IF(ISBLANK(B713), "", COUNTIF(Volunteer_Import!H713, "*3pm - 6pm*"))</f>
        <v/>
      </c>
      <c r="X713" s="19" t="str">
        <f> IF(ISBLANK(B713), "", COUNTIF(Volunteer_Import!H713, "*6pm - 9pm*"))</f>
        <v/>
      </c>
      <c r="Y713" s="19" t="str">
        <f> IF(ISBLANK(B713), "", COUNTIF(Volunteer_Import!H713, "*9pm - 11pm*"))</f>
        <v/>
      </c>
    </row>
    <row r="714">
      <c r="A714" s="1" t="str">
        <f t="array" ref="A714">IF(ISBLANK(B714), "", concatenate("V", ROW()))</f>
        <v/>
      </c>
      <c r="B714" s="1" t="str">
        <f>IFERROR(__xludf.DUMMYFUNCTION(" QUERY(Volunteer_Import!A714:H714, ""Select B"")"),"")</f>
        <v/>
      </c>
      <c r="C714" s="1" t="str">
        <f>IFERROR(__xludf.DUMMYFUNCTION(" IF(ISBLANK(B714), """", QUERY(Volunteer_Import!B714:I714, ""Select C""))"),"")</f>
        <v/>
      </c>
      <c r="D714" s="1" t="str">
        <f>IFERROR(__xludf.DUMMYFUNCTION(" IF(ISBLANK(B714), """", QUERY(Volunteer_Import!B714:I714, ""Select D""))"),"")</f>
        <v/>
      </c>
      <c r="E714" s="1" t="str">
        <f>IFERROR(__xludf.DUMMYFUNCTION(" IF(ISBLANK(B714), """", QUERY(Volunteer_Import!B714:I714, ""Select E""))"),"")</f>
        <v/>
      </c>
      <c r="F714" s="9" t="str">
        <f> IF(ISBLANK(B714), "", COUNTIF(Volunteer_Import!F714, "*Central Berkeley Trader Joe’s*"))</f>
        <v/>
      </c>
      <c r="G714" s="1" t="str">
        <f> IF(ISBLANK(B714), "", COUNTIF(Volunteer_Import!F714, "*North Berkeley Safeway*"))</f>
        <v/>
      </c>
      <c r="H714" s="1" t="str">
        <f> IF(ISBLANK(B714), "", COUNTIF(Volunteer_Import!F714, "*North Berkeley Trader Joe’s*"))</f>
        <v/>
      </c>
      <c r="I714" s="9" t="str">
        <f> IF(ISBLANK(B714), "", COUNTIF(Volunteer_Import!F714, "*South Berkeley Berkeley Bowl*"))</f>
        <v/>
      </c>
      <c r="J714" s="1" t="str">
        <f> IF(ISBLANK(B714), "", COUNTIF(Volunteer_Import!F714, "*South Berkeley/Oakland Safeway*"))</f>
        <v/>
      </c>
      <c r="K714" s="1" t="str">
        <f> IF(ISBLANK(B714), "", COUNTIF(Volunteer_Import!F714, "*Southwest Berkeley Berkeley Bowl*"))</f>
        <v/>
      </c>
      <c r="L714" s="1" t="str">
        <f> IF(ISBLANK(B714), "", COUNTIF(Volunteer_Import!F714, "*Other (open to local stores unlisted above)*"))</f>
        <v/>
      </c>
      <c r="M714" s="19" t="str">
        <f> IF(ISBLANK(B714), "", COUNTIF(Volunteer_Import!G714, "*Monday*"))</f>
        <v/>
      </c>
      <c r="N714" s="19" t="str">
        <f> IF(ISBLANK(B714), "", COUNTIF(Volunteer_Import!G714, "*Tuesday*"))</f>
        <v/>
      </c>
      <c r="O714" s="19" t="str">
        <f> IF(ISBLANK(B714), "", COUNTIF(Volunteer_Import!G714, "*Wednesday*"))</f>
        <v/>
      </c>
      <c r="P714" s="19" t="str">
        <f> IF(ISBLANK(B714), "", COUNTIF(Volunteer_Import!G714, "*Thursday*"))</f>
        <v/>
      </c>
      <c r="Q714" s="19" t="str">
        <f> IF(ISBLANK(B714), "", COUNTIF(Volunteer_Import!G714, "*Friday*"))</f>
        <v/>
      </c>
      <c r="R714" s="19" t="str">
        <f> IF(ISBLANK(B714), "", COUNTIF(Volunteer_Import!G714, "*Saturday*"))</f>
        <v/>
      </c>
      <c r="S714" s="19" t="str">
        <f> IF(ISBLANK(B714), "", COUNTIF(Volunteer_Import!G714, "*Sunday*"))</f>
        <v/>
      </c>
      <c r="T714" s="1" t="str">
        <f> IF(ISBLANK(B714), "", COUNTIF(Volunteer_Import!H714, "*6am - 8am*"))</f>
        <v/>
      </c>
      <c r="U714" s="19" t="str">
        <f> IF(ISBLANK(B714), "", COUNTIF(Volunteer_Import!H714, "*8am - 12pm*"))</f>
        <v/>
      </c>
      <c r="V714" s="19" t="str">
        <f> IF(ISBLANK(B714), "", COUNTIF(Volunteer_Import!H714, "*12pm - 3pm*"))</f>
        <v/>
      </c>
      <c r="W714" s="19" t="str">
        <f> IF(ISBLANK(B714), "", COUNTIF(Volunteer_Import!H714, "*3pm - 6pm*"))</f>
        <v/>
      </c>
      <c r="X714" s="19" t="str">
        <f> IF(ISBLANK(B714), "", COUNTIF(Volunteer_Import!H714, "*6pm - 9pm*"))</f>
        <v/>
      </c>
      <c r="Y714" s="19" t="str">
        <f> IF(ISBLANK(B714), "", COUNTIF(Volunteer_Import!H714, "*9pm - 11pm*"))</f>
        <v/>
      </c>
    </row>
    <row r="715">
      <c r="A715" s="1" t="str">
        <f t="array" ref="A715">IF(ISBLANK(B715), "", concatenate("V", ROW()))</f>
        <v/>
      </c>
      <c r="B715" s="1" t="str">
        <f>IFERROR(__xludf.DUMMYFUNCTION(" QUERY(Volunteer_Import!A715:H715, ""Select B"")"),"")</f>
        <v/>
      </c>
      <c r="C715" s="1" t="str">
        <f>IFERROR(__xludf.DUMMYFUNCTION(" IF(ISBLANK(B715), """", QUERY(Volunteer_Import!B715:I715, ""Select C""))"),"")</f>
        <v/>
      </c>
      <c r="D715" s="1" t="str">
        <f>IFERROR(__xludf.DUMMYFUNCTION(" IF(ISBLANK(B715), """", QUERY(Volunteer_Import!B715:I715, ""Select D""))"),"")</f>
        <v/>
      </c>
      <c r="E715" s="1" t="str">
        <f>IFERROR(__xludf.DUMMYFUNCTION(" IF(ISBLANK(B715), """", QUERY(Volunteer_Import!B715:I715, ""Select E""))"),"")</f>
        <v/>
      </c>
      <c r="F715" s="9" t="str">
        <f> IF(ISBLANK(B715), "", COUNTIF(Volunteer_Import!F715, "*Central Berkeley Trader Joe’s*"))</f>
        <v/>
      </c>
      <c r="G715" s="1" t="str">
        <f> IF(ISBLANK(B715), "", COUNTIF(Volunteer_Import!F715, "*North Berkeley Safeway*"))</f>
        <v/>
      </c>
      <c r="H715" s="1" t="str">
        <f> IF(ISBLANK(B715), "", COUNTIF(Volunteer_Import!F715, "*North Berkeley Trader Joe’s*"))</f>
        <v/>
      </c>
      <c r="I715" s="9" t="str">
        <f> IF(ISBLANK(B715), "", COUNTIF(Volunteer_Import!F715, "*South Berkeley Berkeley Bowl*"))</f>
        <v/>
      </c>
      <c r="J715" s="1" t="str">
        <f> IF(ISBLANK(B715), "", COUNTIF(Volunteer_Import!F715, "*South Berkeley/Oakland Safeway*"))</f>
        <v/>
      </c>
      <c r="K715" s="1" t="str">
        <f> IF(ISBLANK(B715), "", COUNTIF(Volunteer_Import!F715, "*Southwest Berkeley Berkeley Bowl*"))</f>
        <v/>
      </c>
      <c r="L715" s="1" t="str">
        <f> IF(ISBLANK(B715), "", COUNTIF(Volunteer_Import!F715, "*Other (open to local stores unlisted above)*"))</f>
        <v/>
      </c>
      <c r="M715" s="19" t="str">
        <f> IF(ISBLANK(B715), "", COUNTIF(Volunteer_Import!G715, "*Monday*"))</f>
        <v/>
      </c>
      <c r="N715" s="19" t="str">
        <f> IF(ISBLANK(B715), "", COUNTIF(Volunteer_Import!G715, "*Tuesday*"))</f>
        <v/>
      </c>
      <c r="O715" s="19" t="str">
        <f> IF(ISBLANK(B715), "", COUNTIF(Volunteer_Import!G715, "*Wednesday*"))</f>
        <v/>
      </c>
      <c r="P715" s="19" t="str">
        <f> IF(ISBLANK(B715), "", COUNTIF(Volunteer_Import!G715, "*Thursday*"))</f>
        <v/>
      </c>
      <c r="Q715" s="19" t="str">
        <f> IF(ISBLANK(B715), "", COUNTIF(Volunteer_Import!G715, "*Friday*"))</f>
        <v/>
      </c>
      <c r="R715" s="19" t="str">
        <f> IF(ISBLANK(B715), "", COUNTIF(Volunteer_Import!G715, "*Saturday*"))</f>
        <v/>
      </c>
      <c r="S715" s="19" t="str">
        <f> IF(ISBLANK(B715), "", COUNTIF(Volunteer_Import!G715, "*Sunday*"))</f>
        <v/>
      </c>
      <c r="T715" s="1" t="str">
        <f> IF(ISBLANK(B715), "", COUNTIF(Volunteer_Import!H715, "*6am - 8am*"))</f>
        <v/>
      </c>
      <c r="U715" s="19" t="str">
        <f> IF(ISBLANK(B715), "", COUNTIF(Volunteer_Import!H715, "*8am - 12pm*"))</f>
        <v/>
      </c>
      <c r="V715" s="19" t="str">
        <f> IF(ISBLANK(B715), "", COUNTIF(Volunteer_Import!H715, "*12pm - 3pm*"))</f>
        <v/>
      </c>
      <c r="W715" s="19" t="str">
        <f> IF(ISBLANK(B715), "", COUNTIF(Volunteer_Import!H715, "*3pm - 6pm*"))</f>
        <v/>
      </c>
      <c r="X715" s="19" t="str">
        <f> IF(ISBLANK(B715), "", COUNTIF(Volunteer_Import!H715, "*6pm - 9pm*"))</f>
        <v/>
      </c>
      <c r="Y715" s="19" t="str">
        <f> IF(ISBLANK(B715), "", COUNTIF(Volunteer_Import!H715, "*9pm - 11pm*"))</f>
        <v/>
      </c>
    </row>
    <row r="716">
      <c r="A716" s="1" t="str">
        <f t="array" ref="A716">IF(ISBLANK(B716), "", concatenate("V", ROW()))</f>
        <v/>
      </c>
      <c r="B716" s="1" t="str">
        <f>IFERROR(__xludf.DUMMYFUNCTION(" QUERY(Volunteer_Import!A716:H716, ""Select B"")"),"")</f>
        <v/>
      </c>
      <c r="C716" s="1" t="str">
        <f>IFERROR(__xludf.DUMMYFUNCTION(" IF(ISBLANK(B716), """", QUERY(Volunteer_Import!B716:I716, ""Select C""))"),"")</f>
        <v/>
      </c>
      <c r="D716" s="1" t="str">
        <f>IFERROR(__xludf.DUMMYFUNCTION(" IF(ISBLANK(B716), """", QUERY(Volunteer_Import!B716:I716, ""Select D""))"),"")</f>
        <v/>
      </c>
      <c r="E716" s="1" t="str">
        <f>IFERROR(__xludf.DUMMYFUNCTION(" IF(ISBLANK(B716), """", QUERY(Volunteer_Import!B716:I716, ""Select E""))"),"")</f>
        <v/>
      </c>
      <c r="F716" s="9" t="str">
        <f> IF(ISBLANK(B716), "", COUNTIF(Volunteer_Import!F716, "*Central Berkeley Trader Joe’s*"))</f>
        <v/>
      </c>
      <c r="G716" s="1" t="str">
        <f> IF(ISBLANK(B716), "", COUNTIF(Volunteer_Import!F716, "*North Berkeley Safeway*"))</f>
        <v/>
      </c>
      <c r="H716" s="1" t="str">
        <f> IF(ISBLANK(B716), "", COUNTIF(Volunteer_Import!F716, "*North Berkeley Trader Joe’s*"))</f>
        <v/>
      </c>
      <c r="I716" s="9" t="str">
        <f> IF(ISBLANK(B716), "", COUNTIF(Volunteer_Import!F716, "*South Berkeley Berkeley Bowl*"))</f>
        <v/>
      </c>
      <c r="J716" s="1" t="str">
        <f> IF(ISBLANK(B716), "", COUNTIF(Volunteer_Import!F716, "*South Berkeley/Oakland Safeway*"))</f>
        <v/>
      </c>
      <c r="K716" s="1" t="str">
        <f> IF(ISBLANK(B716), "", COUNTIF(Volunteer_Import!F716, "*Southwest Berkeley Berkeley Bowl*"))</f>
        <v/>
      </c>
      <c r="L716" s="1" t="str">
        <f> IF(ISBLANK(B716), "", COUNTIF(Volunteer_Import!F716, "*Other (open to local stores unlisted above)*"))</f>
        <v/>
      </c>
      <c r="M716" s="19" t="str">
        <f> IF(ISBLANK(B716), "", COUNTIF(Volunteer_Import!G716, "*Monday*"))</f>
        <v/>
      </c>
      <c r="N716" s="19" t="str">
        <f> IF(ISBLANK(B716), "", COUNTIF(Volunteer_Import!G716, "*Tuesday*"))</f>
        <v/>
      </c>
      <c r="O716" s="19" t="str">
        <f> IF(ISBLANK(B716), "", COUNTIF(Volunteer_Import!G716, "*Wednesday*"))</f>
        <v/>
      </c>
      <c r="P716" s="19" t="str">
        <f> IF(ISBLANK(B716), "", COUNTIF(Volunteer_Import!G716, "*Thursday*"))</f>
        <v/>
      </c>
      <c r="Q716" s="19" t="str">
        <f> IF(ISBLANK(B716), "", COUNTIF(Volunteer_Import!G716, "*Friday*"))</f>
        <v/>
      </c>
      <c r="R716" s="19" t="str">
        <f> IF(ISBLANK(B716), "", COUNTIF(Volunteer_Import!G716, "*Saturday*"))</f>
        <v/>
      </c>
      <c r="S716" s="19" t="str">
        <f> IF(ISBLANK(B716), "", COUNTIF(Volunteer_Import!G716, "*Sunday*"))</f>
        <v/>
      </c>
      <c r="T716" s="1" t="str">
        <f> IF(ISBLANK(B716), "", COUNTIF(Volunteer_Import!H716, "*6am - 8am*"))</f>
        <v/>
      </c>
      <c r="U716" s="19" t="str">
        <f> IF(ISBLANK(B716), "", COUNTIF(Volunteer_Import!H716, "*8am - 12pm*"))</f>
        <v/>
      </c>
      <c r="V716" s="19" t="str">
        <f> IF(ISBLANK(B716), "", COUNTIF(Volunteer_Import!H716, "*12pm - 3pm*"))</f>
        <v/>
      </c>
      <c r="W716" s="19" t="str">
        <f> IF(ISBLANK(B716), "", COUNTIF(Volunteer_Import!H716, "*3pm - 6pm*"))</f>
        <v/>
      </c>
      <c r="X716" s="19" t="str">
        <f> IF(ISBLANK(B716), "", COUNTIF(Volunteer_Import!H716, "*6pm - 9pm*"))</f>
        <v/>
      </c>
      <c r="Y716" s="19" t="str">
        <f> IF(ISBLANK(B716), "", COUNTIF(Volunteer_Import!H716, "*9pm - 11pm*"))</f>
        <v/>
      </c>
    </row>
    <row r="717">
      <c r="A717" s="1" t="str">
        <f t="array" ref="A717">IF(ISBLANK(B717), "", concatenate("V", ROW()))</f>
        <v/>
      </c>
      <c r="B717" s="1" t="str">
        <f>IFERROR(__xludf.DUMMYFUNCTION(" QUERY(Volunteer_Import!A717:H717, ""Select B"")"),"")</f>
        <v/>
      </c>
      <c r="C717" s="1" t="str">
        <f>IFERROR(__xludf.DUMMYFUNCTION(" IF(ISBLANK(B717), """", QUERY(Volunteer_Import!B717:I717, ""Select C""))"),"")</f>
        <v/>
      </c>
      <c r="D717" s="1" t="str">
        <f>IFERROR(__xludf.DUMMYFUNCTION(" IF(ISBLANK(B717), """", QUERY(Volunteer_Import!B717:I717, ""Select D""))"),"")</f>
        <v/>
      </c>
      <c r="E717" s="1" t="str">
        <f>IFERROR(__xludf.DUMMYFUNCTION(" IF(ISBLANK(B717), """", QUERY(Volunteer_Import!B717:I717, ""Select E""))"),"")</f>
        <v/>
      </c>
      <c r="F717" s="9" t="str">
        <f> IF(ISBLANK(B717), "", COUNTIF(Volunteer_Import!F717, "*Central Berkeley Trader Joe’s*"))</f>
        <v/>
      </c>
      <c r="G717" s="1" t="str">
        <f> IF(ISBLANK(B717), "", COUNTIF(Volunteer_Import!F717, "*North Berkeley Safeway*"))</f>
        <v/>
      </c>
      <c r="H717" s="1" t="str">
        <f> IF(ISBLANK(B717), "", COUNTIF(Volunteer_Import!F717, "*North Berkeley Trader Joe’s*"))</f>
        <v/>
      </c>
      <c r="I717" s="9" t="str">
        <f> IF(ISBLANK(B717), "", COUNTIF(Volunteer_Import!F717, "*South Berkeley Berkeley Bowl*"))</f>
        <v/>
      </c>
      <c r="J717" s="1" t="str">
        <f> IF(ISBLANK(B717), "", COUNTIF(Volunteer_Import!F717, "*South Berkeley/Oakland Safeway*"))</f>
        <v/>
      </c>
      <c r="K717" s="1" t="str">
        <f> IF(ISBLANK(B717), "", COUNTIF(Volunteer_Import!F717, "*Southwest Berkeley Berkeley Bowl*"))</f>
        <v/>
      </c>
      <c r="L717" s="1" t="str">
        <f> IF(ISBLANK(B717), "", COUNTIF(Volunteer_Import!F717, "*Other (open to local stores unlisted above)*"))</f>
        <v/>
      </c>
      <c r="M717" s="19" t="str">
        <f> IF(ISBLANK(B717), "", COUNTIF(Volunteer_Import!G717, "*Monday*"))</f>
        <v/>
      </c>
      <c r="N717" s="19" t="str">
        <f> IF(ISBLANK(B717), "", COUNTIF(Volunteer_Import!G717, "*Tuesday*"))</f>
        <v/>
      </c>
      <c r="O717" s="19" t="str">
        <f> IF(ISBLANK(B717), "", COUNTIF(Volunteer_Import!G717, "*Wednesday*"))</f>
        <v/>
      </c>
      <c r="P717" s="19" t="str">
        <f> IF(ISBLANK(B717), "", COUNTIF(Volunteer_Import!G717, "*Thursday*"))</f>
        <v/>
      </c>
      <c r="Q717" s="19" t="str">
        <f> IF(ISBLANK(B717), "", COUNTIF(Volunteer_Import!G717, "*Friday*"))</f>
        <v/>
      </c>
      <c r="R717" s="19" t="str">
        <f> IF(ISBLANK(B717), "", COUNTIF(Volunteer_Import!G717, "*Saturday*"))</f>
        <v/>
      </c>
      <c r="S717" s="19" t="str">
        <f> IF(ISBLANK(B717), "", COUNTIF(Volunteer_Import!G717, "*Sunday*"))</f>
        <v/>
      </c>
      <c r="T717" s="1" t="str">
        <f> IF(ISBLANK(B717), "", COUNTIF(Volunteer_Import!H717, "*6am - 8am*"))</f>
        <v/>
      </c>
      <c r="U717" s="19" t="str">
        <f> IF(ISBLANK(B717), "", COUNTIF(Volunteer_Import!H717, "*8am - 12pm*"))</f>
        <v/>
      </c>
      <c r="V717" s="19" t="str">
        <f> IF(ISBLANK(B717), "", COUNTIF(Volunteer_Import!H717, "*12pm - 3pm*"))</f>
        <v/>
      </c>
      <c r="W717" s="19" t="str">
        <f> IF(ISBLANK(B717), "", COUNTIF(Volunteer_Import!H717, "*3pm - 6pm*"))</f>
        <v/>
      </c>
      <c r="X717" s="19" t="str">
        <f> IF(ISBLANK(B717), "", COUNTIF(Volunteer_Import!H717, "*6pm - 9pm*"))</f>
        <v/>
      </c>
      <c r="Y717" s="19" t="str">
        <f> IF(ISBLANK(B717), "", COUNTIF(Volunteer_Import!H717, "*9pm - 11pm*"))</f>
        <v/>
      </c>
    </row>
    <row r="718">
      <c r="A718" s="1" t="str">
        <f t="array" ref="A718">IF(ISBLANK(B718), "", concatenate("V", ROW()))</f>
        <v/>
      </c>
      <c r="B718" s="1" t="str">
        <f>IFERROR(__xludf.DUMMYFUNCTION(" QUERY(Volunteer_Import!A718:H718, ""Select B"")"),"")</f>
        <v/>
      </c>
      <c r="C718" s="1" t="str">
        <f>IFERROR(__xludf.DUMMYFUNCTION(" IF(ISBLANK(B718), """", QUERY(Volunteer_Import!B718:I718, ""Select C""))"),"")</f>
        <v/>
      </c>
      <c r="D718" s="1" t="str">
        <f>IFERROR(__xludf.DUMMYFUNCTION(" IF(ISBLANK(B718), """", QUERY(Volunteer_Import!B718:I718, ""Select D""))"),"")</f>
        <v/>
      </c>
      <c r="E718" s="1" t="str">
        <f>IFERROR(__xludf.DUMMYFUNCTION(" IF(ISBLANK(B718), """", QUERY(Volunteer_Import!B718:I718, ""Select E""))"),"")</f>
        <v/>
      </c>
      <c r="F718" s="9" t="str">
        <f> IF(ISBLANK(B718), "", COUNTIF(Volunteer_Import!F718, "*Central Berkeley Trader Joe’s*"))</f>
        <v/>
      </c>
      <c r="G718" s="1" t="str">
        <f> IF(ISBLANK(B718), "", COUNTIF(Volunteer_Import!F718, "*North Berkeley Safeway*"))</f>
        <v/>
      </c>
      <c r="H718" s="1" t="str">
        <f> IF(ISBLANK(B718), "", COUNTIF(Volunteer_Import!F718, "*North Berkeley Trader Joe’s*"))</f>
        <v/>
      </c>
      <c r="I718" s="9" t="str">
        <f> IF(ISBLANK(B718), "", COUNTIF(Volunteer_Import!F718, "*South Berkeley Berkeley Bowl*"))</f>
        <v/>
      </c>
      <c r="J718" s="1" t="str">
        <f> IF(ISBLANK(B718), "", COUNTIF(Volunteer_Import!F718, "*South Berkeley/Oakland Safeway*"))</f>
        <v/>
      </c>
      <c r="K718" s="1" t="str">
        <f> IF(ISBLANK(B718), "", COUNTIF(Volunteer_Import!F718, "*Southwest Berkeley Berkeley Bowl*"))</f>
        <v/>
      </c>
      <c r="L718" s="1" t="str">
        <f> IF(ISBLANK(B718), "", COUNTIF(Volunteer_Import!F718, "*Other (open to local stores unlisted above)*"))</f>
        <v/>
      </c>
      <c r="M718" s="19" t="str">
        <f> IF(ISBLANK(B718), "", COUNTIF(Volunteer_Import!G718, "*Monday*"))</f>
        <v/>
      </c>
      <c r="N718" s="19" t="str">
        <f> IF(ISBLANK(B718), "", COUNTIF(Volunteer_Import!G718, "*Tuesday*"))</f>
        <v/>
      </c>
      <c r="O718" s="19" t="str">
        <f> IF(ISBLANK(B718), "", COUNTIF(Volunteer_Import!G718, "*Wednesday*"))</f>
        <v/>
      </c>
      <c r="P718" s="19" t="str">
        <f> IF(ISBLANK(B718), "", COUNTIF(Volunteer_Import!G718, "*Thursday*"))</f>
        <v/>
      </c>
      <c r="Q718" s="19" t="str">
        <f> IF(ISBLANK(B718), "", COUNTIF(Volunteer_Import!G718, "*Friday*"))</f>
        <v/>
      </c>
      <c r="R718" s="19" t="str">
        <f> IF(ISBLANK(B718), "", COUNTIF(Volunteer_Import!G718, "*Saturday*"))</f>
        <v/>
      </c>
      <c r="S718" s="19" t="str">
        <f> IF(ISBLANK(B718), "", COUNTIF(Volunteer_Import!G718, "*Sunday*"))</f>
        <v/>
      </c>
      <c r="T718" s="1" t="str">
        <f> IF(ISBLANK(B718), "", COUNTIF(Volunteer_Import!H718, "*6am - 8am*"))</f>
        <v/>
      </c>
      <c r="U718" s="19" t="str">
        <f> IF(ISBLANK(B718), "", COUNTIF(Volunteer_Import!H718, "*8am - 12pm*"))</f>
        <v/>
      </c>
      <c r="V718" s="19" t="str">
        <f> IF(ISBLANK(B718), "", COUNTIF(Volunteer_Import!H718, "*12pm - 3pm*"))</f>
        <v/>
      </c>
      <c r="W718" s="19" t="str">
        <f> IF(ISBLANK(B718), "", COUNTIF(Volunteer_Import!H718, "*3pm - 6pm*"))</f>
        <v/>
      </c>
      <c r="X718" s="19" t="str">
        <f> IF(ISBLANK(B718), "", COUNTIF(Volunteer_Import!H718, "*6pm - 9pm*"))</f>
        <v/>
      </c>
      <c r="Y718" s="19" t="str">
        <f> IF(ISBLANK(B718), "", COUNTIF(Volunteer_Import!H718, "*9pm - 11pm*"))</f>
        <v/>
      </c>
    </row>
    <row r="719">
      <c r="A719" s="1" t="str">
        <f t="array" ref="A719">IF(ISBLANK(B719), "", concatenate("V", ROW()))</f>
        <v/>
      </c>
      <c r="B719" s="1" t="str">
        <f>IFERROR(__xludf.DUMMYFUNCTION(" QUERY(Volunteer_Import!A719:H719, ""Select B"")"),"")</f>
        <v/>
      </c>
      <c r="C719" s="1" t="str">
        <f>IFERROR(__xludf.DUMMYFUNCTION(" IF(ISBLANK(B719), """", QUERY(Volunteer_Import!B719:I719, ""Select C""))"),"")</f>
        <v/>
      </c>
      <c r="D719" s="1" t="str">
        <f>IFERROR(__xludf.DUMMYFUNCTION(" IF(ISBLANK(B719), """", QUERY(Volunteer_Import!B719:I719, ""Select D""))"),"")</f>
        <v/>
      </c>
      <c r="E719" s="1" t="str">
        <f>IFERROR(__xludf.DUMMYFUNCTION(" IF(ISBLANK(B719), """", QUERY(Volunteer_Import!B719:I719, ""Select E""))"),"")</f>
        <v/>
      </c>
      <c r="F719" s="9" t="str">
        <f> IF(ISBLANK(B719), "", COUNTIF(Volunteer_Import!F719, "*Central Berkeley Trader Joe’s*"))</f>
        <v/>
      </c>
      <c r="G719" s="1" t="str">
        <f> IF(ISBLANK(B719), "", COUNTIF(Volunteer_Import!F719, "*North Berkeley Safeway*"))</f>
        <v/>
      </c>
      <c r="H719" s="1" t="str">
        <f> IF(ISBLANK(B719), "", COUNTIF(Volunteer_Import!F719, "*North Berkeley Trader Joe’s*"))</f>
        <v/>
      </c>
      <c r="I719" s="9" t="str">
        <f> IF(ISBLANK(B719), "", COUNTIF(Volunteer_Import!F719, "*South Berkeley Berkeley Bowl*"))</f>
        <v/>
      </c>
      <c r="J719" s="1" t="str">
        <f> IF(ISBLANK(B719), "", COUNTIF(Volunteer_Import!F719, "*South Berkeley/Oakland Safeway*"))</f>
        <v/>
      </c>
      <c r="K719" s="1" t="str">
        <f> IF(ISBLANK(B719), "", COUNTIF(Volunteer_Import!F719, "*Southwest Berkeley Berkeley Bowl*"))</f>
        <v/>
      </c>
      <c r="L719" s="1" t="str">
        <f> IF(ISBLANK(B719), "", COUNTIF(Volunteer_Import!F719, "*Other (open to local stores unlisted above)*"))</f>
        <v/>
      </c>
      <c r="M719" s="19" t="str">
        <f> IF(ISBLANK(B719), "", COUNTIF(Volunteer_Import!G719, "*Monday*"))</f>
        <v/>
      </c>
      <c r="N719" s="19" t="str">
        <f> IF(ISBLANK(B719), "", COUNTIF(Volunteer_Import!G719, "*Tuesday*"))</f>
        <v/>
      </c>
      <c r="O719" s="19" t="str">
        <f> IF(ISBLANK(B719), "", COUNTIF(Volunteer_Import!G719, "*Wednesday*"))</f>
        <v/>
      </c>
      <c r="P719" s="19" t="str">
        <f> IF(ISBLANK(B719), "", COUNTIF(Volunteer_Import!G719, "*Thursday*"))</f>
        <v/>
      </c>
      <c r="Q719" s="19" t="str">
        <f> IF(ISBLANK(B719), "", COUNTIF(Volunteer_Import!G719, "*Friday*"))</f>
        <v/>
      </c>
      <c r="R719" s="19" t="str">
        <f> IF(ISBLANK(B719), "", COUNTIF(Volunteer_Import!G719, "*Saturday*"))</f>
        <v/>
      </c>
      <c r="S719" s="19" t="str">
        <f> IF(ISBLANK(B719), "", COUNTIF(Volunteer_Import!G719, "*Sunday*"))</f>
        <v/>
      </c>
      <c r="T719" s="1" t="str">
        <f> IF(ISBLANK(B719), "", COUNTIF(Volunteer_Import!H719, "*6am - 8am*"))</f>
        <v/>
      </c>
      <c r="U719" s="19" t="str">
        <f> IF(ISBLANK(B719), "", COUNTIF(Volunteer_Import!H719, "*8am - 12pm*"))</f>
        <v/>
      </c>
      <c r="V719" s="19" t="str">
        <f> IF(ISBLANK(B719), "", COUNTIF(Volunteer_Import!H719, "*12pm - 3pm*"))</f>
        <v/>
      </c>
      <c r="W719" s="19" t="str">
        <f> IF(ISBLANK(B719), "", COUNTIF(Volunteer_Import!H719, "*3pm - 6pm*"))</f>
        <v/>
      </c>
      <c r="X719" s="19" t="str">
        <f> IF(ISBLANK(B719), "", COUNTIF(Volunteer_Import!H719, "*6pm - 9pm*"))</f>
        <v/>
      </c>
      <c r="Y719" s="19" t="str">
        <f> IF(ISBLANK(B719), "", COUNTIF(Volunteer_Import!H719, "*9pm - 11pm*"))</f>
        <v/>
      </c>
    </row>
    <row r="720">
      <c r="A720" s="1" t="str">
        <f t="array" ref="A720">IF(ISBLANK(B720), "", concatenate("V", ROW()))</f>
        <v/>
      </c>
      <c r="B720" s="1" t="str">
        <f>IFERROR(__xludf.DUMMYFUNCTION(" QUERY(Volunteer_Import!A720:H720, ""Select B"")"),"")</f>
        <v/>
      </c>
      <c r="C720" s="1" t="str">
        <f>IFERROR(__xludf.DUMMYFUNCTION(" IF(ISBLANK(B720), """", QUERY(Volunteer_Import!B720:I720, ""Select C""))"),"")</f>
        <v/>
      </c>
      <c r="D720" s="1" t="str">
        <f>IFERROR(__xludf.DUMMYFUNCTION(" IF(ISBLANK(B720), """", QUERY(Volunteer_Import!B720:I720, ""Select D""))"),"")</f>
        <v/>
      </c>
      <c r="E720" s="1" t="str">
        <f>IFERROR(__xludf.DUMMYFUNCTION(" IF(ISBLANK(B720), """", QUERY(Volunteer_Import!B720:I720, ""Select E""))"),"")</f>
        <v/>
      </c>
      <c r="F720" s="9" t="str">
        <f> IF(ISBLANK(B720), "", COUNTIF(Volunteer_Import!F720, "*Central Berkeley Trader Joe’s*"))</f>
        <v/>
      </c>
      <c r="G720" s="1" t="str">
        <f> IF(ISBLANK(B720), "", COUNTIF(Volunteer_Import!F720, "*North Berkeley Safeway*"))</f>
        <v/>
      </c>
      <c r="H720" s="1" t="str">
        <f> IF(ISBLANK(B720), "", COUNTIF(Volunteer_Import!F720, "*North Berkeley Trader Joe’s*"))</f>
        <v/>
      </c>
      <c r="I720" s="9" t="str">
        <f> IF(ISBLANK(B720), "", COUNTIF(Volunteer_Import!F720, "*South Berkeley Berkeley Bowl*"))</f>
        <v/>
      </c>
      <c r="J720" s="1" t="str">
        <f> IF(ISBLANK(B720), "", COUNTIF(Volunteer_Import!F720, "*South Berkeley/Oakland Safeway*"))</f>
        <v/>
      </c>
      <c r="K720" s="1" t="str">
        <f> IF(ISBLANK(B720), "", COUNTIF(Volunteer_Import!F720, "*Southwest Berkeley Berkeley Bowl*"))</f>
        <v/>
      </c>
      <c r="L720" s="1" t="str">
        <f> IF(ISBLANK(B720), "", COUNTIF(Volunteer_Import!F720, "*Other (open to local stores unlisted above)*"))</f>
        <v/>
      </c>
      <c r="M720" s="19" t="str">
        <f> IF(ISBLANK(B720), "", COUNTIF(Volunteer_Import!G720, "*Monday*"))</f>
        <v/>
      </c>
      <c r="N720" s="19" t="str">
        <f> IF(ISBLANK(B720), "", COUNTIF(Volunteer_Import!G720, "*Tuesday*"))</f>
        <v/>
      </c>
      <c r="O720" s="19" t="str">
        <f> IF(ISBLANK(B720), "", COUNTIF(Volunteer_Import!G720, "*Wednesday*"))</f>
        <v/>
      </c>
      <c r="P720" s="19" t="str">
        <f> IF(ISBLANK(B720), "", COUNTIF(Volunteer_Import!G720, "*Thursday*"))</f>
        <v/>
      </c>
      <c r="Q720" s="19" t="str">
        <f> IF(ISBLANK(B720), "", COUNTIF(Volunteer_Import!G720, "*Friday*"))</f>
        <v/>
      </c>
      <c r="R720" s="19" t="str">
        <f> IF(ISBLANK(B720), "", COUNTIF(Volunteer_Import!G720, "*Saturday*"))</f>
        <v/>
      </c>
      <c r="S720" s="19" t="str">
        <f> IF(ISBLANK(B720), "", COUNTIF(Volunteer_Import!G720, "*Sunday*"))</f>
        <v/>
      </c>
      <c r="T720" s="1" t="str">
        <f> IF(ISBLANK(B720), "", COUNTIF(Volunteer_Import!H720, "*6am - 8am*"))</f>
        <v/>
      </c>
      <c r="U720" s="19" t="str">
        <f> IF(ISBLANK(B720), "", COUNTIF(Volunteer_Import!H720, "*8am - 12pm*"))</f>
        <v/>
      </c>
      <c r="V720" s="19" t="str">
        <f> IF(ISBLANK(B720), "", COUNTIF(Volunteer_Import!H720, "*12pm - 3pm*"))</f>
        <v/>
      </c>
      <c r="W720" s="19" t="str">
        <f> IF(ISBLANK(B720), "", COUNTIF(Volunteer_Import!H720, "*3pm - 6pm*"))</f>
        <v/>
      </c>
      <c r="X720" s="19" t="str">
        <f> IF(ISBLANK(B720), "", COUNTIF(Volunteer_Import!H720, "*6pm - 9pm*"))</f>
        <v/>
      </c>
      <c r="Y720" s="19" t="str">
        <f> IF(ISBLANK(B720), "", COUNTIF(Volunteer_Import!H720, "*9pm - 11pm*"))</f>
        <v/>
      </c>
    </row>
    <row r="721">
      <c r="A721" s="1" t="str">
        <f t="array" ref="A721">IF(ISBLANK(B721), "", concatenate("V", ROW()))</f>
        <v/>
      </c>
      <c r="B721" s="1" t="str">
        <f>IFERROR(__xludf.DUMMYFUNCTION(" QUERY(Volunteer_Import!A721:H721, ""Select B"")"),"")</f>
        <v/>
      </c>
      <c r="C721" s="1" t="str">
        <f>IFERROR(__xludf.DUMMYFUNCTION(" IF(ISBLANK(B721), """", QUERY(Volunteer_Import!B721:I721, ""Select C""))"),"")</f>
        <v/>
      </c>
      <c r="D721" s="1" t="str">
        <f>IFERROR(__xludf.DUMMYFUNCTION(" IF(ISBLANK(B721), """", QUERY(Volunteer_Import!B721:I721, ""Select D""))"),"")</f>
        <v/>
      </c>
      <c r="E721" s="1" t="str">
        <f>IFERROR(__xludf.DUMMYFUNCTION(" IF(ISBLANK(B721), """", QUERY(Volunteer_Import!B721:I721, ""Select E""))"),"")</f>
        <v/>
      </c>
      <c r="F721" s="9" t="str">
        <f> IF(ISBLANK(B721), "", COUNTIF(Volunteer_Import!F721, "*Central Berkeley Trader Joe’s*"))</f>
        <v/>
      </c>
      <c r="G721" s="1" t="str">
        <f> IF(ISBLANK(B721), "", COUNTIF(Volunteer_Import!F721, "*North Berkeley Safeway*"))</f>
        <v/>
      </c>
      <c r="H721" s="1" t="str">
        <f> IF(ISBLANK(B721), "", COUNTIF(Volunteer_Import!F721, "*North Berkeley Trader Joe’s*"))</f>
        <v/>
      </c>
      <c r="I721" s="9" t="str">
        <f> IF(ISBLANK(B721), "", COUNTIF(Volunteer_Import!F721, "*South Berkeley Berkeley Bowl*"))</f>
        <v/>
      </c>
      <c r="J721" s="1" t="str">
        <f> IF(ISBLANK(B721), "", COUNTIF(Volunteer_Import!F721, "*South Berkeley/Oakland Safeway*"))</f>
        <v/>
      </c>
      <c r="K721" s="1" t="str">
        <f> IF(ISBLANK(B721), "", COUNTIF(Volunteer_Import!F721, "*Southwest Berkeley Berkeley Bowl*"))</f>
        <v/>
      </c>
      <c r="L721" s="1" t="str">
        <f> IF(ISBLANK(B721), "", COUNTIF(Volunteer_Import!F721, "*Other (open to local stores unlisted above)*"))</f>
        <v/>
      </c>
      <c r="M721" s="19" t="str">
        <f> IF(ISBLANK(B721), "", COUNTIF(Volunteer_Import!G721, "*Monday*"))</f>
        <v/>
      </c>
      <c r="N721" s="19" t="str">
        <f> IF(ISBLANK(B721), "", COUNTIF(Volunteer_Import!G721, "*Tuesday*"))</f>
        <v/>
      </c>
      <c r="O721" s="19" t="str">
        <f> IF(ISBLANK(B721), "", COUNTIF(Volunteer_Import!G721, "*Wednesday*"))</f>
        <v/>
      </c>
      <c r="P721" s="19" t="str">
        <f> IF(ISBLANK(B721), "", COUNTIF(Volunteer_Import!G721, "*Thursday*"))</f>
        <v/>
      </c>
      <c r="Q721" s="19" t="str">
        <f> IF(ISBLANK(B721), "", COUNTIF(Volunteer_Import!G721, "*Friday*"))</f>
        <v/>
      </c>
      <c r="R721" s="19" t="str">
        <f> IF(ISBLANK(B721), "", COUNTIF(Volunteer_Import!G721, "*Saturday*"))</f>
        <v/>
      </c>
      <c r="S721" s="19" t="str">
        <f> IF(ISBLANK(B721), "", COUNTIF(Volunteer_Import!G721, "*Sunday*"))</f>
        <v/>
      </c>
      <c r="T721" s="1" t="str">
        <f> IF(ISBLANK(B721), "", COUNTIF(Volunteer_Import!H721, "*6am - 8am*"))</f>
        <v/>
      </c>
      <c r="U721" s="19" t="str">
        <f> IF(ISBLANK(B721), "", COUNTIF(Volunteer_Import!H721, "*8am - 12pm*"))</f>
        <v/>
      </c>
      <c r="V721" s="19" t="str">
        <f> IF(ISBLANK(B721), "", COUNTIF(Volunteer_Import!H721, "*12pm - 3pm*"))</f>
        <v/>
      </c>
      <c r="W721" s="19" t="str">
        <f> IF(ISBLANK(B721), "", COUNTIF(Volunteer_Import!H721, "*3pm - 6pm*"))</f>
        <v/>
      </c>
      <c r="X721" s="19" t="str">
        <f> IF(ISBLANK(B721), "", COUNTIF(Volunteer_Import!H721, "*6pm - 9pm*"))</f>
        <v/>
      </c>
      <c r="Y721" s="19" t="str">
        <f> IF(ISBLANK(B721), "", COUNTIF(Volunteer_Import!H721, "*9pm - 11pm*"))</f>
        <v/>
      </c>
    </row>
    <row r="722">
      <c r="A722" s="1" t="str">
        <f t="array" ref="A722">IF(ISBLANK(B722), "", concatenate("V", ROW()))</f>
        <v/>
      </c>
      <c r="B722" s="1" t="str">
        <f>IFERROR(__xludf.DUMMYFUNCTION(" QUERY(Volunteer_Import!A722:H722, ""Select B"")"),"")</f>
        <v/>
      </c>
      <c r="C722" s="1" t="str">
        <f>IFERROR(__xludf.DUMMYFUNCTION(" IF(ISBLANK(B722), """", QUERY(Volunteer_Import!B722:I722, ""Select C""))"),"")</f>
        <v/>
      </c>
      <c r="D722" s="1" t="str">
        <f>IFERROR(__xludf.DUMMYFUNCTION(" IF(ISBLANK(B722), """", QUERY(Volunteer_Import!B722:I722, ""Select D""))"),"")</f>
        <v/>
      </c>
      <c r="E722" s="1" t="str">
        <f>IFERROR(__xludf.DUMMYFUNCTION(" IF(ISBLANK(B722), """", QUERY(Volunteer_Import!B722:I722, ""Select E""))"),"")</f>
        <v/>
      </c>
      <c r="F722" s="9" t="str">
        <f> IF(ISBLANK(B722), "", COUNTIF(Volunteer_Import!F722, "*Central Berkeley Trader Joe’s*"))</f>
        <v/>
      </c>
      <c r="G722" s="1" t="str">
        <f> IF(ISBLANK(B722), "", COUNTIF(Volunteer_Import!F722, "*North Berkeley Safeway*"))</f>
        <v/>
      </c>
      <c r="H722" s="1" t="str">
        <f> IF(ISBLANK(B722), "", COUNTIF(Volunteer_Import!F722, "*North Berkeley Trader Joe’s*"))</f>
        <v/>
      </c>
      <c r="I722" s="9" t="str">
        <f> IF(ISBLANK(B722), "", COUNTIF(Volunteer_Import!F722, "*South Berkeley Berkeley Bowl*"))</f>
        <v/>
      </c>
      <c r="J722" s="1" t="str">
        <f> IF(ISBLANK(B722), "", COUNTIF(Volunteer_Import!F722, "*South Berkeley/Oakland Safeway*"))</f>
        <v/>
      </c>
      <c r="K722" s="1" t="str">
        <f> IF(ISBLANK(B722), "", COUNTIF(Volunteer_Import!F722, "*Southwest Berkeley Berkeley Bowl*"))</f>
        <v/>
      </c>
      <c r="L722" s="1" t="str">
        <f> IF(ISBLANK(B722), "", COUNTIF(Volunteer_Import!F722, "*Other (open to local stores unlisted above)*"))</f>
        <v/>
      </c>
      <c r="M722" s="19" t="str">
        <f> IF(ISBLANK(B722), "", COUNTIF(Volunteer_Import!G722, "*Monday*"))</f>
        <v/>
      </c>
      <c r="N722" s="19" t="str">
        <f> IF(ISBLANK(B722), "", COUNTIF(Volunteer_Import!G722, "*Tuesday*"))</f>
        <v/>
      </c>
      <c r="O722" s="19" t="str">
        <f> IF(ISBLANK(B722), "", COUNTIF(Volunteer_Import!G722, "*Wednesday*"))</f>
        <v/>
      </c>
      <c r="P722" s="19" t="str">
        <f> IF(ISBLANK(B722), "", COUNTIF(Volunteer_Import!G722, "*Thursday*"))</f>
        <v/>
      </c>
      <c r="Q722" s="19" t="str">
        <f> IF(ISBLANK(B722), "", COUNTIF(Volunteer_Import!G722, "*Friday*"))</f>
        <v/>
      </c>
      <c r="R722" s="19" t="str">
        <f> IF(ISBLANK(B722), "", COUNTIF(Volunteer_Import!G722, "*Saturday*"))</f>
        <v/>
      </c>
      <c r="S722" s="19" t="str">
        <f> IF(ISBLANK(B722), "", COUNTIF(Volunteer_Import!G722, "*Sunday*"))</f>
        <v/>
      </c>
      <c r="T722" s="1" t="str">
        <f> IF(ISBLANK(B722), "", COUNTIF(Volunteer_Import!H722, "*6am - 8am*"))</f>
        <v/>
      </c>
      <c r="U722" s="19" t="str">
        <f> IF(ISBLANK(B722), "", COUNTIF(Volunteer_Import!H722, "*8am - 12pm*"))</f>
        <v/>
      </c>
      <c r="V722" s="19" t="str">
        <f> IF(ISBLANK(B722), "", COUNTIF(Volunteer_Import!H722, "*12pm - 3pm*"))</f>
        <v/>
      </c>
      <c r="W722" s="19" t="str">
        <f> IF(ISBLANK(B722), "", COUNTIF(Volunteer_Import!H722, "*3pm - 6pm*"))</f>
        <v/>
      </c>
      <c r="X722" s="19" t="str">
        <f> IF(ISBLANK(B722), "", COUNTIF(Volunteer_Import!H722, "*6pm - 9pm*"))</f>
        <v/>
      </c>
      <c r="Y722" s="19" t="str">
        <f> IF(ISBLANK(B722), "", COUNTIF(Volunteer_Import!H722, "*9pm - 11pm*"))</f>
        <v/>
      </c>
    </row>
    <row r="723">
      <c r="A723" s="1" t="str">
        <f t="array" ref="A723">IF(ISBLANK(B723), "", concatenate("V", ROW()))</f>
        <v/>
      </c>
      <c r="B723" s="1" t="str">
        <f>IFERROR(__xludf.DUMMYFUNCTION(" QUERY(Volunteer_Import!A723:H723, ""Select B"")"),"")</f>
        <v/>
      </c>
      <c r="C723" s="1" t="str">
        <f>IFERROR(__xludf.DUMMYFUNCTION(" IF(ISBLANK(B723), """", QUERY(Volunteer_Import!B723:I723, ""Select C""))"),"")</f>
        <v/>
      </c>
      <c r="D723" s="1" t="str">
        <f>IFERROR(__xludf.DUMMYFUNCTION(" IF(ISBLANK(B723), """", QUERY(Volunteer_Import!B723:I723, ""Select D""))"),"")</f>
        <v/>
      </c>
      <c r="E723" s="1" t="str">
        <f>IFERROR(__xludf.DUMMYFUNCTION(" IF(ISBLANK(B723), """", QUERY(Volunteer_Import!B723:I723, ""Select E""))"),"")</f>
        <v/>
      </c>
      <c r="F723" s="9" t="str">
        <f> IF(ISBLANK(B723), "", COUNTIF(Volunteer_Import!F723, "*Central Berkeley Trader Joe’s*"))</f>
        <v/>
      </c>
      <c r="G723" s="1" t="str">
        <f> IF(ISBLANK(B723), "", COUNTIF(Volunteer_Import!F723, "*North Berkeley Safeway*"))</f>
        <v/>
      </c>
      <c r="H723" s="1" t="str">
        <f> IF(ISBLANK(B723), "", COUNTIF(Volunteer_Import!F723, "*North Berkeley Trader Joe’s*"))</f>
        <v/>
      </c>
      <c r="I723" s="9" t="str">
        <f> IF(ISBLANK(B723), "", COUNTIF(Volunteer_Import!F723, "*South Berkeley Berkeley Bowl*"))</f>
        <v/>
      </c>
      <c r="J723" s="1" t="str">
        <f> IF(ISBLANK(B723), "", COUNTIF(Volunteer_Import!F723, "*South Berkeley/Oakland Safeway*"))</f>
        <v/>
      </c>
      <c r="K723" s="1" t="str">
        <f> IF(ISBLANK(B723), "", COUNTIF(Volunteer_Import!F723, "*Southwest Berkeley Berkeley Bowl*"))</f>
        <v/>
      </c>
      <c r="L723" s="1" t="str">
        <f> IF(ISBLANK(B723), "", COUNTIF(Volunteer_Import!F723, "*Other (open to local stores unlisted above)*"))</f>
        <v/>
      </c>
      <c r="M723" s="19" t="str">
        <f> IF(ISBLANK(B723), "", COUNTIF(Volunteer_Import!G723, "*Monday*"))</f>
        <v/>
      </c>
      <c r="N723" s="19" t="str">
        <f> IF(ISBLANK(B723), "", COUNTIF(Volunteer_Import!G723, "*Tuesday*"))</f>
        <v/>
      </c>
      <c r="O723" s="19" t="str">
        <f> IF(ISBLANK(B723), "", COUNTIF(Volunteer_Import!G723, "*Wednesday*"))</f>
        <v/>
      </c>
      <c r="P723" s="19" t="str">
        <f> IF(ISBLANK(B723), "", COUNTIF(Volunteer_Import!G723, "*Thursday*"))</f>
        <v/>
      </c>
      <c r="Q723" s="19" t="str">
        <f> IF(ISBLANK(B723), "", COUNTIF(Volunteer_Import!G723, "*Friday*"))</f>
        <v/>
      </c>
      <c r="R723" s="19" t="str">
        <f> IF(ISBLANK(B723), "", COUNTIF(Volunteer_Import!G723, "*Saturday*"))</f>
        <v/>
      </c>
      <c r="S723" s="19" t="str">
        <f> IF(ISBLANK(B723), "", COUNTIF(Volunteer_Import!G723, "*Sunday*"))</f>
        <v/>
      </c>
      <c r="T723" s="1" t="str">
        <f> IF(ISBLANK(B723), "", COUNTIF(Volunteer_Import!H723, "*6am - 8am*"))</f>
        <v/>
      </c>
      <c r="U723" s="19" t="str">
        <f> IF(ISBLANK(B723), "", COUNTIF(Volunteer_Import!H723, "*8am - 12pm*"))</f>
        <v/>
      </c>
      <c r="V723" s="19" t="str">
        <f> IF(ISBLANK(B723), "", COUNTIF(Volunteer_Import!H723, "*12pm - 3pm*"))</f>
        <v/>
      </c>
      <c r="W723" s="19" t="str">
        <f> IF(ISBLANK(B723), "", COUNTIF(Volunteer_Import!H723, "*3pm - 6pm*"))</f>
        <v/>
      </c>
      <c r="X723" s="19" t="str">
        <f> IF(ISBLANK(B723), "", COUNTIF(Volunteer_Import!H723, "*6pm - 9pm*"))</f>
        <v/>
      </c>
      <c r="Y723" s="19" t="str">
        <f> IF(ISBLANK(B723), "", COUNTIF(Volunteer_Import!H723, "*9pm - 11pm*"))</f>
        <v/>
      </c>
    </row>
    <row r="724">
      <c r="A724" s="1" t="str">
        <f t="array" ref="A724">IF(ISBLANK(B724), "", concatenate("V", ROW()))</f>
        <v/>
      </c>
      <c r="B724" s="1" t="str">
        <f>IFERROR(__xludf.DUMMYFUNCTION(" QUERY(Volunteer_Import!A724:H724, ""Select B"")"),"")</f>
        <v/>
      </c>
      <c r="C724" s="1" t="str">
        <f>IFERROR(__xludf.DUMMYFUNCTION(" IF(ISBLANK(B724), """", QUERY(Volunteer_Import!B724:I724, ""Select C""))"),"")</f>
        <v/>
      </c>
      <c r="D724" s="1" t="str">
        <f>IFERROR(__xludf.DUMMYFUNCTION(" IF(ISBLANK(B724), """", QUERY(Volunteer_Import!B724:I724, ""Select D""))"),"")</f>
        <v/>
      </c>
      <c r="E724" s="1" t="str">
        <f>IFERROR(__xludf.DUMMYFUNCTION(" IF(ISBLANK(B724), """", QUERY(Volunteer_Import!B724:I724, ""Select E""))"),"")</f>
        <v/>
      </c>
      <c r="F724" s="9" t="str">
        <f> IF(ISBLANK(B724), "", COUNTIF(Volunteer_Import!F724, "*Central Berkeley Trader Joe’s*"))</f>
        <v/>
      </c>
      <c r="G724" s="1" t="str">
        <f> IF(ISBLANK(B724), "", COUNTIF(Volunteer_Import!F724, "*North Berkeley Safeway*"))</f>
        <v/>
      </c>
      <c r="H724" s="1" t="str">
        <f> IF(ISBLANK(B724), "", COUNTIF(Volunteer_Import!F724, "*North Berkeley Trader Joe’s*"))</f>
        <v/>
      </c>
      <c r="I724" s="9" t="str">
        <f> IF(ISBLANK(B724), "", COUNTIF(Volunteer_Import!F724, "*South Berkeley Berkeley Bowl*"))</f>
        <v/>
      </c>
      <c r="J724" s="1" t="str">
        <f> IF(ISBLANK(B724), "", COUNTIF(Volunteer_Import!F724, "*South Berkeley/Oakland Safeway*"))</f>
        <v/>
      </c>
      <c r="K724" s="1" t="str">
        <f> IF(ISBLANK(B724), "", COUNTIF(Volunteer_Import!F724, "*Southwest Berkeley Berkeley Bowl*"))</f>
        <v/>
      </c>
      <c r="L724" s="1" t="str">
        <f> IF(ISBLANK(B724), "", COUNTIF(Volunteer_Import!F724, "*Other (open to local stores unlisted above)*"))</f>
        <v/>
      </c>
      <c r="M724" s="19" t="str">
        <f> IF(ISBLANK(B724), "", COUNTIF(Volunteer_Import!G724, "*Monday*"))</f>
        <v/>
      </c>
      <c r="N724" s="19" t="str">
        <f> IF(ISBLANK(B724), "", COUNTIF(Volunteer_Import!G724, "*Tuesday*"))</f>
        <v/>
      </c>
      <c r="O724" s="19" t="str">
        <f> IF(ISBLANK(B724), "", COUNTIF(Volunteer_Import!G724, "*Wednesday*"))</f>
        <v/>
      </c>
      <c r="P724" s="19" t="str">
        <f> IF(ISBLANK(B724), "", COUNTIF(Volunteer_Import!G724, "*Thursday*"))</f>
        <v/>
      </c>
      <c r="Q724" s="19" t="str">
        <f> IF(ISBLANK(B724), "", COUNTIF(Volunteer_Import!G724, "*Friday*"))</f>
        <v/>
      </c>
      <c r="R724" s="19" t="str">
        <f> IF(ISBLANK(B724), "", COUNTIF(Volunteer_Import!G724, "*Saturday*"))</f>
        <v/>
      </c>
      <c r="S724" s="19" t="str">
        <f> IF(ISBLANK(B724), "", COUNTIF(Volunteer_Import!G724, "*Sunday*"))</f>
        <v/>
      </c>
      <c r="T724" s="1" t="str">
        <f> IF(ISBLANK(B724), "", COUNTIF(Volunteer_Import!H724, "*6am - 8am*"))</f>
        <v/>
      </c>
      <c r="U724" s="19" t="str">
        <f> IF(ISBLANK(B724), "", COUNTIF(Volunteer_Import!H724, "*8am - 12pm*"))</f>
        <v/>
      </c>
      <c r="V724" s="19" t="str">
        <f> IF(ISBLANK(B724), "", COUNTIF(Volunteer_Import!H724, "*12pm - 3pm*"))</f>
        <v/>
      </c>
      <c r="W724" s="19" t="str">
        <f> IF(ISBLANK(B724), "", COUNTIF(Volunteer_Import!H724, "*3pm - 6pm*"))</f>
        <v/>
      </c>
      <c r="X724" s="19" t="str">
        <f> IF(ISBLANK(B724), "", COUNTIF(Volunteer_Import!H724, "*6pm - 9pm*"))</f>
        <v/>
      </c>
      <c r="Y724" s="19" t="str">
        <f> IF(ISBLANK(B724), "", COUNTIF(Volunteer_Import!H724, "*9pm - 11pm*"))</f>
        <v/>
      </c>
    </row>
    <row r="725">
      <c r="A725" s="1" t="str">
        <f t="array" ref="A725">IF(ISBLANK(B725), "", concatenate("V", ROW()))</f>
        <v/>
      </c>
      <c r="B725" s="1" t="str">
        <f>IFERROR(__xludf.DUMMYFUNCTION(" QUERY(Volunteer_Import!A725:H725, ""Select B"")"),"")</f>
        <v/>
      </c>
      <c r="C725" s="1" t="str">
        <f>IFERROR(__xludf.DUMMYFUNCTION(" IF(ISBLANK(B725), """", QUERY(Volunteer_Import!B725:I725, ""Select C""))"),"")</f>
        <v/>
      </c>
      <c r="D725" s="1" t="str">
        <f>IFERROR(__xludf.DUMMYFUNCTION(" IF(ISBLANK(B725), """", QUERY(Volunteer_Import!B725:I725, ""Select D""))"),"")</f>
        <v/>
      </c>
      <c r="E725" s="1" t="str">
        <f>IFERROR(__xludf.DUMMYFUNCTION(" IF(ISBLANK(B725), """", QUERY(Volunteer_Import!B725:I725, ""Select E""))"),"")</f>
        <v/>
      </c>
      <c r="F725" s="9" t="str">
        <f> IF(ISBLANK(B725), "", COUNTIF(Volunteer_Import!F725, "*Central Berkeley Trader Joe’s*"))</f>
        <v/>
      </c>
      <c r="G725" s="1" t="str">
        <f> IF(ISBLANK(B725), "", COUNTIF(Volunteer_Import!F725, "*North Berkeley Safeway*"))</f>
        <v/>
      </c>
      <c r="H725" s="1" t="str">
        <f> IF(ISBLANK(B725), "", COUNTIF(Volunteer_Import!F725, "*North Berkeley Trader Joe’s*"))</f>
        <v/>
      </c>
      <c r="I725" s="9" t="str">
        <f> IF(ISBLANK(B725), "", COUNTIF(Volunteer_Import!F725, "*South Berkeley Berkeley Bowl*"))</f>
        <v/>
      </c>
      <c r="J725" s="1" t="str">
        <f> IF(ISBLANK(B725), "", COUNTIF(Volunteer_Import!F725, "*South Berkeley/Oakland Safeway*"))</f>
        <v/>
      </c>
      <c r="K725" s="1" t="str">
        <f> IF(ISBLANK(B725), "", COUNTIF(Volunteer_Import!F725, "*Southwest Berkeley Berkeley Bowl*"))</f>
        <v/>
      </c>
      <c r="L725" s="1" t="str">
        <f> IF(ISBLANK(B725), "", COUNTIF(Volunteer_Import!F725, "*Other (open to local stores unlisted above)*"))</f>
        <v/>
      </c>
      <c r="M725" s="19" t="str">
        <f> IF(ISBLANK(B725), "", COUNTIF(Volunteer_Import!G725, "*Monday*"))</f>
        <v/>
      </c>
      <c r="N725" s="19" t="str">
        <f> IF(ISBLANK(B725), "", COUNTIF(Volunteer_Import!G725, "*Tuesday*"))</f>
        <v/>
      </c>
      <c r="O725" s="19" t="str">
        <f> IF(ISBLANK(B725), "", COUNTIF(Volunteer_Import!G725, "*Wednesday*"))</f>
        <v/>
      </c>
      <c r="P725" s="19" t="str">
        <f> IF(ISBLANK(B725), "", COUNTIF(Volunteer_Import!G725, "*Thursday*"))</f>
        <v/>
      </c>
      <c r="Q725" s="19" t="str">
        <f> IF(ISBLANK(B725), "", COUNTIF(Volunteer_Import!G725, "*Friday*"))</f>
        <v/>
      </c>
      <c r="R725" s="19" t="str">
        <f> IF(ISBLANK(B725), "", COUNTIF(Volunteer_Import!G725, "*Saturday*"))</f>
        <v/>
      </c>
      <c r="S725" s="19" t="str">
        <f> IF(ISBLANK(B725), "", COUNTIF(Volunteer_Import!G725, "*Sunday*"))</f>
        <v/>
      </c>
      <c r="T725" s="1" t="str">
        <f> IF(ISBLANK(B725), "", COUNTIF(Volunteer_Import!H725, "*6am - 8am*"))</f>
        <v/>
      </c>
      <c r="U725" s="19" t="str">
        <f> IF(ISBLANK(B725), "", COUNTIF(Volunteer_Import!H725, "*8am - 12pm*"))</f>
        <v/>
      </c>
      <c r="V725" s="19" t="str">
        <f> IF(ISBLANK(B725), "", COUNTIF(Volunteer_Import!H725, "*12pm - 3pm*"))</f>
        <v/>
      </c>
      <c r="W725" s="19" t="str">
        <f> IF(ISBLANK(B725), "", COUNTIF(Volunteer_Import!H725, "*3pm - 6pm*"))</f>
        <v/>
      </c>
      <c r="X725" s="19" t="str">
        <f> IF(ISBLANK(B725), "", COUNTIF(Volunteer_Import!H725, "*6pm - 9pm*"))</f>
        <v/>
      </c>
      <c r="Y725" s="19" t="str">
        <f> IF(ISBLANK(B725), "", COUNTIF(Volunteer_Import!H725, "*9pm - 11pm*"))</f>
        <v/>
      </c>
    </row>
    <row r="726">
      <c r="A726" s="1" t="str">
        <f t="array" ref="A726">IF(ISBLANK(B726), "", concatenate("V", ROW()))</f>
        <v/>
      </c>
      <c r="B726" s="1" t="str">
        <f>IFERROR(__xludf.DUMMYFUNCTION(" QUERY(Volunteer_Import!A726:H726, ""Select B"")"),"")</f>
        <v/>
      </c>
      <c r="C726" s="1" t="str">
        <f>IFERROR(__xludf.DUMMYFUNCTION(" IF(ISBLANK(B726), """", QUERY(Volunteer_Import!B726:I726, ""Select C""))"),"")</f>
        <v/>
      </c>
      <c r="D726" s="1" t="str">
        <f>IFERROR(__xludf.DUMMYFUNCTION(" IF(ISBLANK(B726), """", QUERY(Volunteer_Import!B726:I726, ""Select D""))"),"")</f>
        <v/>
      </c>
      <c r="E726" s="1" t="str">
        <f>IFERROR(__xludf.DUMMYFUNCTION(" IF(ISBLANK(B726), """", QUERY(Volunteer_Import!B726:I726, ""Select E""))"),"")</f>
        <v/>
      </c>
      <c r="F726" s="9" t="str">
        <f> IF(ISBLANK(B726), "", COUNTIF(Volunteer_Import!F726, "*Central Berkeley Trader Joe’s*"))</f>
        <v/>
      </c>
      <c r="G726" s="1" t="str">
        <f> IF(ISBLANK(B726), "", COUNTIF(Volunteer_Import!F726, "*North Berkeley Safeway*"))</f>
        <v/>
      </c>
      <c r="H726" s="1" t="str">
        <f> IF(ISBLANK(B726), "", COUNTIF(Volunteer_Import!F726, "*North Berkeley Trader Joe’s*"))</f>
        <v/>
      </c>
      <c r="I726" s="9" t="str">
        <f> IF(ISBLANK(B726), "", COUNTIF(Volunteer_Import!F726, "*South Berkeley Berkeley Bowl*"))</f>
        <v/>
      </c>
      <c r="J726" s="1" t="str">
        <f> IF(ISBLANK(B726), "", COUNTIF(Volunteer_Import!F726, "*South Berkeley/Oakland Safeway*"))</f>
        <v/>
      </c>
      <c r="K726" s="1" t="str">
        <f> IF(ISBLANK(B726), "", COUNTIF(Volunteer_Import!F726, "*Southwest Berkeley Berkeley Bowl*"))</f>
        <v/>
      </c>
      <c r="L726" s="1" t="str">
        <f> IF(ISBLANK(B726), "", COUNTIF(Volunteer_Import!F726, "*Other (open to local stores unlisted above)*"))</f>
        <v/>
      </c>
      <c r="M726" s="19" t="str">
        <f> IF(ISBLANK(B726), "", COUNTIF(Volunteer_Import!G726, "*Monday*"))</f>
        <v/>
      </c>
      <c r="N726" s="19" t="str">
        <f> IF(ISBLANK(B726), "", COUNTIF(Volunteer_Import!G726, "*Tuesday*"))</f>
        <v/>
      </c>
      <c r="O726" s="19" t="str">
        <f> IF(ISBLANK(B726), "", COUNTIF(Volunteer_Import!G726, "*Wednesday*"))</f>
        <v/>
      </c>
      <c r="P726" s="19" t="str">
        <f> IF(ISBLANK(B726), "", COUNTIF(Volunteer_Import!G726, "*Thursday*"))</f>
        <v/>
      </c>
      <c r="Q726" s="19" t="str">
        <f> IF(ISBLANK(B726), "", COUNTIF(Volunteer_Import!G726, "*Friday*"))</f>
        <v/>
      </c>
      <c r="R726" s="19" t="str">
        <f> IF(ISBLANK(B726), "", COUNTIF(Volunteer_Import!G726, "*Saturday*"))</f>
        <v/>
      </c>
      <c r="S726" s="19" t="str">
        <f> IF(ISBLANK(B726), "", COUNTIF(Volunteer_Import!G726, "*Sunday*"))</f>
        <v/>
      </c>
      <c r="T726" s="1" t="str">
        <f> IF(ISBLANK(B726), "", COUNTIF(Volunteer_Import!H726, "*6am - 8am*"))</f>
        <v/>
      </c>
      <c r="U726" s="19" t="str">
        <f> IF(ISBLANK(B726), "", COUNTIF(Volunteer_Import!H726, "*8am - 12pm*"))</f>
        <v/>
      </c>
      <c r="V726" s="19" t="str">
        <f> IF(ISBLANK(B726), "", COUNTIF(Volunteer_Import!H726, "*12pm - 3pm*"))</f>
        <v/>
      </c>
      <c r="W726" s="19" t="str">
        <f> IF(ISBLANK(B726), "", COUNTIF(Volunteer_Import!H726, "*3pm - 6pm*"))</f>
        <v/>
      </c>
      <c r="X726" s="19" t="str">
        <f> IF(ISBLANK(B726), "", COUNTIF(Volunteer_Import!H726, "*6pm - 9pm*"))</f>
        <v/>
      </c>
      <c r="Y726" s="19" t="str">
        <f> IF(ISBLANK(B726), "", COUNTIF(Volunteer_Import!H726, "*9pm - 11pm*"))</f>
        <v/>
      </c>
    </row>
    <row r="727">
      <c r="A727" s="1" t="str">
        <f t="array" ref="A727">IF(ISBLANK(B727), "", concatenate("V", ROW()))</f>
        <v/>
      </c>
      <c r="B727" s="1" t="str">
        <f>IFERROR(__xludf.DUMMYFUNCTION(" QUERY(Volunteer_Import!A727:H727, ""Select B"")"),"")</f>
        <v/>
      </c>
      <c r="C727" s="1" t="str">
        <f>IFERROR(__xludf.DUMMYFUNCTION(" IF(ISBLANK(B727), """", QUERY(Volunteer_Import!B727:I727, ""Select C""))"),"")</f>
        <v/>
      </c>
      <c r="D727" s="1" t="str">
        <f>IFERROR(__xludf.DUMMYFUNCTION(" IF(ISBLANK(B727), """", QUERY(Volunteer_Import!B727:I727, ""Select D""))"),"")</f>
        <v/>
      </c>
      <c r="E727" s="1" t="str">
        <f>IFERROR(__xludf.DUMMYFUNCTION(" IF(ISBLANK(B727), """", QUERY(Volunteer_Import!B727:I727, ""Select E""))"),"")</f>
        <v/>
      </c>
      <c r="F727" s="9" t="str">
        <f> IF(ISBLANK(B727), "", COUNTIF(Volunteer_Import!F727, "*Central Berkeley Trader Joe’s*"))</f>
        <v/>
      </c>
      <c r="G727" s="1" t="str">
        <f> IF(ISBLANK(B727), "", COUNTIF(Volunteer_Import!F727, "*North Berkeley Safeway*"))</f>
        <v/>
      </c>
      <c r="H727" s="1" t="str">
        <f> IF(ISBLANK(B727), "", COUNTIF(Volunteer_Import!F727, "*North Berkeley Trader Joe’s*"))</f>
        <v/>
      </c>
      <c r="I727" s="9" t="str">
        <f> IF(ISBLANK(B727), "", COUNTIF(Volunteer_Import!F727, "*South Berkeley Berkeley Bowl*"))</f>
        <v/>
      </c>
      <c r="J727" s="1" t="str">
        <f> IF(ISBLANK(B727), "", COUNTIF(Volunteer_Import!F727, "*South Berkeley/Oakland Safeway*"))</f>
        <v/>
      </c>
      <c r="K727" s="1" t="str">
        <f> IF(ISBLANK(B727), "", COUNTIF(Volunteer_Import!F727, "*Southwest Berkeley Berkeley Bowl*"))</f>
        <v/>
      </c>
      <c r="L727" s="1" t="str">
        <f> IF(ISBLANK(B727), "", COUNTIF(Volunteer_Import!F727, "*Other (open to local stores unlisted above)*"))</f>
        <v/>
      </c>
      <c r="M727" s="19" t="str">
        <f> IF(ISBLANK(B727), "", COUNTIF(Volunteer_Import!G727, "*Monday*"))</f>
        <v/>
      </c>
      <c r="N727" s="19" t="str">
        <f> IF(ISBLANK(B727), "", COUNTIF(Volunteer_Import!G727, "*Tuesday*"))</f>
        <v/>
      </c>
      <c r="O727" s="19" t="str">
        <f> IF(ISBLANK(B727), "", COUNTIF(Volunteer_Import!G727, "*Wednesday*"))</f>
        <v/>
      </c>
      <c r="P727" s="19" t="str">
        <f> IF(ISBLANK(B727), "", COUNTIF(Volunteer_Import!G727, "*Thursday*"))</f>
        <v/>
      </c>
      <c r="Q727" s="19" t="str">
        <f> IF(ISBLANK(B727), "", COUNTIF(Volunteer_Import!G727, "*Friday*"))</f>
        <v/>
      </c>
      <c r="R727" s="19" t="str">
        <f> IF(ISBLANK(B727), "", COUNTIF(Volunteer_Import!G727, "*Saturday*"))</f>
        <v/>
      </c>
      <c r="S727" s="19" t="str">
        <f> IF(ISBLANK(B727), "", COUNTIF(Volunteer_Import!G727, "*Sunday*"))</f>
        <v/>
      </c>
      <c r="T727" s="1" t="str">
        <f> IF(ISBLANK(B727), "", COUNTIF(Volunteer_Import!H727, "*6am - 8am*"))</f>
        <v/>
      </c>
      <c r="U727" s="19" t="str">
        <f> IF(ISBLANK(B727), "", COUNTIF(Volunteer_Import!H727, "*8am - 12pm*"))</f>
        <v/>
      </c>
      <c r="V727" s="19" t="str">
        <f> IF(ISBLANK(B727), "", COUNTIF(Volunteer_Import!H727, "*12pm - 3pm*"))</f>
        <v/>
      </c>
      <c r="W727" s="19" t="str">
        <f> IF(ISBLANK(B727), "", COUNTIF(Volunteer_Import!H727, "*3pm - 6pm*"))</f>
        <v/>
      </c>
      <c r="X727" s="19" t="str">
        <f> IF(ISBLANK(B727), "", COUNTIF(Volunteer_Import!H727, "*6pm - 9pm*"))</f>
        <v/>
      </c>
      <c r="Y727" s="19" t="str">
        <f> IF(ISBLANK(B727), "", COUNTIF(Volunteer_Import!H727, "*9pm - 11pm*"))</f>
        <v/>
      </c>
    </row>
    <row r="728">
      <c r="A728" s="1" t="str">
        <f t="array" ref="A728">IF(ISBLANK(B728), "", concatenate("V", ROW()))</f>
        <v/>
      </c>
      <c r="B728" s="1" t="str">
        <f>IFERROR(__xludf.DUMMYFUNCTION(" QUERY(Volunteer_Import!A728:H728, ""Select B"")"),"")</f>
        <v/>
      </c>
      <c r="C728" s="1" t="str">
        <f>IFERROR(__xludf.DUMMYFUNCTION(" IF(ISBLANK(B728), """", QUERY(Volunteer_Import!B728:I728, ""Select C""))"),"")</f>
        <v/>
      </c>
      <c r="D728" s="1" t="str">
        <f>IFERROR(__xludf.DUMMYFUNCTION(" IF(ISBLANK(B728), """", QUERY(Volunteer_Import!B728:I728, ""Select D""))"),"")</f>
        <v/>
      </c>
      <c r="E728" s="1" t="str">
        <f>IFERROR(__xludf.DUMMYFUNCTION(" IF(ISBLANK(B728), """", QUERY(Volunteer_Import!B728:I728, ""Select E""))"),"")</f>
        <v/>
      </c>
      <c r="F728" s="9" t="str">
        <f> IF(ISBLANK(B728), "", COUNTIF(Volunteer_Import!F728, "*Central Berkeley Trader Joe’s*"))</f>
        <v/>
      </c>
      <c r="G728" s="1" t="str">
        <f> IF(ISBLANK(B728), "", COUNTIF(Volunteer_Import!F728, "*North Berkeley Safeway*"))</f>
        <v/>
      </c>
      <c r="H728" s="1" t="str">
        <f> IF(ISBLANK(B728), "", COUNTIF(Volunteer_Import!F728, "*North Berkeley Trader Joe’s*"))</f>
        <v/>
      </c>
      <c r="I728" s="9" t="str">
        <f> IF(ISBLANK(B728), "", COUNTIF(Volunteer_Import!F728, "*South Berkeley Berkeley Bowl*"))</f>
        <v/>
      </c>
      <c r="J728" s="1" t="str">
        <f> IF(ISBLANK(B728), "", COUNTIF(Volunteer_Import!F728, "*South Berkeley/Oakland Safeway*"))</f>
        <v/>
      </c>
      <c r="K728" s="1" t="str">
        <f> IF(ISBLANK(B728), "", COUNTIF(Volunteer_Import!F728, "*Southwest Berkeley Berkeley Bowl*"))</f>
        <v/>
      </c>
      <c r="L728" s="1" t="str">
        <f> IF(ISBLANK(B728), "", COUNTIF(Volunteer_Import!F728, "*Other (open to local stores unlisted above)*"))</f>
        <v/>
      </c>
      <c r="M728" s="19" t="str">
        <f> IF(ISBLANK(B728), "", COUNTIF(Volunteer_Import!G728, "*Monday*"))</f>
        <v/>
      </c>
      <c r="N728" s="19" t="str">
        <f> IF(ISBLANK(B728), "", COUNTIF(Volunteer_Import!G728, "*Tuesday*"))</f>
        <v/>
      </c>
      <c r="O728" s="19" t="str">
        <f> IF(ISBLANK(B728), "", COUNTIF(Volunteer_Import!G728, "*Wednesday*"))</f>
        <v/>
      </c>
      <c r="P728" s="19" t="str">
        <f> IF(ISBLANK(B728), "", COUNTIF(Volunteer_Import!G728, "*Thursday*"))</f>
        <v/>
      </c>
      <c r="Q728" s="19" t="str">
        <f> IF(ISBLANK(B728), "", COUNTIF(Volunteer_Import!G728, "*Friday*"))</f>
        <v/>
      </c>
      <c r="R728" s="19" t="str">
        <f> IF(ISBLANK(B728), "", COUNTIF(Volunteer_Import!G728, "*Saturday*"))</f>
        <v/>
      </c>
      <c r="S728" s="19" t="str">
        <f> IF(ISBLANK(B728), "", COUNTIF(Volunteer_Import!G728, "*Sunday*"))</f>
        <v/>
      </c>
      <c r="T728" s="1" t="str">
        <f> IF(ISBLANK(B728), "", COUNTIF(Volunteer_Import!H728, "*6am - 8am*"))</f>
        <v/>
      </c>
      <c r="U728" s="19" t="str">
        <f> IF(ISBLANK(B728), "", COUNTIF(Volunteer_Import!H728, "*8am - 12pm*"))</f>
        <v/>
      </c>
      <c r="V728" s="19" t="str">
        <f> IF(ISBLANK(B728), "", COUNTIF(Volunteer_Import!H728, "*12pm - 3pm*"))</f>
        <v/>
      </c>
      <c r="W728" s="19" t="str">
        <f> IF(ISBLANK(B728), "", COUNTIF(Volunteer_Import!H728, "*3pm - 6pm*"))</f>
        <v/>
      </c>
      <c r="X728" s="19" t="str">
        <f> IF(ISBLANK(B728), "", COUNTIF(Volunteer_Import!H728, "*6pm - 9pm*"))</f>
        <v/>
      </c>
      <c r="Y728" s="19" t="str">
        <f> IF(ISBLANK(B728), "", COUNTIF(Volunteer_Import!H728, "*9pm - 11pm*"))</f>
        <v/>
      </c>
    </row>
    <row r="729">
      <c r="A729" s="1" t="str">
        <f t="array" ref="A729">IF(ISBLANK(B729), "", concatenate("V", ROW()))</f>
        <v/>
      </c>
      <c r="B729" s="1" t="str">
        <f>IFERROR(__xludf.DUMMYFUNCTION(" QUERY(Volunteer_Import!A729:H729, ""Select B"")"),"")</f>
        <v/>
      </c>
      <c r="C729" s="1" t="str">
        <f>IFERROR(__xludf.DUMMYFUNCTION(" IF(ISBLANK(B729), """", QUERY(Volunteer_Import!B729:I729, ""Select C""))"),"")</f>
        <v/>
      </c>
      <c r="D729" s="1" t="str">
        <f>IFERROR(__xludf.DUMMYFUNCTION(" IF(ISBLANK(B729), """", QUERY(Volunteer_Import!B729:I729, ""Select D""))"),"")</f>
        <v/>
      </c>
      <c r="E729" s="1" t="str">
        <f>IFERROR(__xludf.DUMMYFUNCTION(" IF(ISBLANK(B729), """", QUERY(Volunteer_Import!B729:I729, ""Select E""))"),"")</f>
        <v/>
      </c>
      <c r="F729" s="9" t="str">
        <f> IF(ISBLANK(B729), "", COUNTIF(Volunteer_Import!F729, "*Central Berkeley Trader Joe’s*"))</f>
        <v/>
      </c>
      <c r="G729" s="1" t="str">
        <f> IF(ISBLANK(B729), "", COUNTIF(Volunteer_Import!F729, "*North Berkeley Safeway*"))</f>
        <v/>
      </c>
      <c r="H729" s="1" t="str">
        <f> IF(ISBLANK(B729), "", COUNTIF(Volunteer_Import!F729, "*North Berkeley Trader Joe’s*"))</f>
        <v/>
      </c>
      <c r="I729" s="9" t="str">
        <f> IF(ISBLANK(B729), "", COUNTIF(Volunteer_Import!F729, "*South Berkeley Berkeley Bowl*"))</f>
        <v/>
      </c>
      <c r="J729" s="1" t="str">
        <f> IF(ISBLANK(B729), "", COUNTIF(Volunteer_Import!F729, "*South Berkeley/Oakland Safeway*"))</f>
        <v/>
      </c>
      <c r="K729" s="1" t="str">
        <f> IF(ISBLANK(B729), "", COUNTIF(Volunteer_Import!F729, "*Southwest Berkeley Berkeley Bowl*"))</f>
        <v/>
      </c>
      <c r="L729" s="1" t="str">
        <f> IF(ISBLANK(B729), "", COUNTIF(Volunteer_Import!F729, "*Other (open to local stores unlisted above)*"))</f>
        <v/>
      </c>
      <c r="M729" s="19" t="str">
        <f> IF(ISBLANK(B729), "", COUNTIF(Volunteer_Import!G729, "*Monday*"))</f>
        <v/>
      </c>
      <c r="N729" s="19" t="str">
        <f> IF(ISBLANK(B729), "", COUNTIF(Volunteer_Import!G729, "*Tuesday*"))</f>
        <v/>
      </c>
      <c r="O729" s="19" t="str">
        <f> IF(ISBLANK(B729), "", COUNTIF(Volunteer_Import!G729, "*Wednesday*"))</f>
        <v/>
      </c>
      <c r="P729" s="19" t="str">
        <f> IF(ISBLANK(B729), "", COUNTIF(Volunteer_Import!G729, "*Thursday*"))</f>
        <v/>
      </c>
      <c r="Q729" s="19" t="str">
        <f> IF(ISBLANK(B729), "", COUNTIF(Volunteer_Import!G729, "*Friday*"))</f>
        <v/>
      </c>
      <c r="R729" s="19" t="str">
        <f> IF(ISBLANK(B729), "", COUNTIF(Volunteer_Import!G729, "*Saturday*"))</f>
        <v/>
      </c>
      <c r="S729" s="19" t="str">
        <f> IF(ISBLANK(B729), "", COUNTIF(Volunteer_Import!G729, "*Sunday*"))</f>
        <v/>
      </c>
      <c r="T729" s="1" t="str">
        <f> IF(ISBLANK(B729), "", COUNTIF(Volunteer_Import!H729, "*6am - 8am*"))</f>
        <v/>
      </c>
      <c r="U729" s="19" t="str">
        <f> IF(ISBLANK(B729), "", COUNTIF(Volunteer_Import!H729, "*8am - 12pm*"))</f>
        <v/>
      </c>
      <c r="V729" s="19" t="str">
        <f> IF(ISBLANK(B729), "", COUNTIF(Volunteer_Import!H729, "*12pm - 3pm*"))</f>
        <v/>
      </c>
      <c r="W729" s="19" t="str">
        <f> IF(ISBLANK(B729), "", COUNTIF(Volunteer_Import!H729, "*3pm - 6pm*"))</f>
        <v/>
      </c>
      <c r="X729" s="19" t="str">
        <f> IF(ISBLANK(B729), "", COUNTIF(Volunteer_Import!H729, "*6pm - 9pm*"))</f>
        <v/>
      </c>
      <c r="Y729" s="19" t="str">
        <f> IF(ISBLANK(B729), "", COUNTIF(Volunteer_Import!H729, "*9pm - 11pm*"))</f>
        <v/>
      </c>
    </row>
    <row r="730">
      <c r="A730" s="1" t="str">
        <f t="array" ref="A730">IF(ISBLANK(B730), "", concatenate("V", ROW()))</f>
        <v/>
      </c>
      <c r="B730" s="1" t="str">
        <f>IFERROR(__xludf.DUMMYFUNCTION(" QUERY(Volunteer_Import!A730:H730, ""Select B"")"),"")</f>
        <v/>
      </c>
      <c r="C730" s="1" t="str">
        <f>IFERROR(__xludf.DUMMYFUNCTION(" IF(ISBLANK(B730), """", QUERY(Volunteer_Import!B730:I730, ""Select C""))"),"")</f>
        <v/>
      </c>
      <c r="D730" s="1" t="str">
        <f>IFERROR(__xludf.DUMMYFUNCTION(" IF(ISBLANK(B730), """", QUERY(Volunteer_Import!B730:I730, ""Select D""))"),"")</f>
        <v/>
      </c>
      <c r="E730" s="1" t="str">
        <f>IFERROR(__xludf.DUMMYFUNCTION(" IF(ISBLANK(B730), """", QUERY(Volunteer_Import!B730:I730, ""Select E""))"),"")</f>
        <v/>
      </c>
      <c r="F730" s="9" t="str">
        <f> IF(ISBLANK(B730), "", COUNTIF(Volunteer_Import!F730, "*Central Berkeley Trader Joe’s*"))</f>
        <v/>
      </c>
      <c r="G730" s="1" t="str">
        <f> IF(ISBLANK(B730), "", COUNTIF(Volunteer_Import!F730, "*North Berkeley Safeway*"))</f>
        <v/>
      </c>
      <c r="H730" s="1" t="str">
        <f> IF(ISBLANK(B730), "", COUNTIF(Volunteer_Import!F730, "*North Berkeley Trader Joe’s*"))</f>
        <v/>
      </c>
      <c r="I730" s="9" t="str">
        <f> IF(ISBLANK(B730), "", COUNTIF(Volunteer_Import!F730, "*South Berkeley Berkeley Bowl*"))</f>
        <v/>
      </c>
      <c r="J730" s="1" t="str">
        <f> IF(ISBLANK(B730), "", COUNTIF(Volunteer_Import!F730, "*South Berkeley/Oakland Safeway*"))</f>
        <v/>
      </c>
      <c r="K730" s="1" t="str">
        <f> IF(ISBLANK(B730), "", COUNTIF(Volunteer_Import!F730, "*Southwest Berkeley Berkeley Bowl*"))</f>
        <v/>
      </c>
      <c r="L730" s="1" t="str">
        <f> IF(ISBLANK(B730), "", COUNTIF(Volunteer_Import!F730, "*Other (open to local stores unlisted above)*"))</f>
        <v/>
      </c>
      <c r="M730" s="19" t="str">
        <f> IF(ISBLANK(B730), "", COUNTIF(Volunteer_Import!G730, "*Monday*"))</f>
        <v/>
      </c>
      <c r="N730" s="19" t="str">
        <f> IF(ISBLANK(B730), "", COUNTIF(Volunteer_Import!G730, "*Tuesday*"))</f>
        <v/>
      </c>
      <c r="O730" s="19" t="str">
        <f> IF(ISBLANK(B730), "", COUNTIF(Volunteer_Import!G730, "*Wednesday*"))</f>
        <v/>
      </c>
      <c r="P730" s="19" t="str">
        <f> IF(ISBLANK(B730), "", COUNTIF(Volunteer_Import!G730, "*Thursday*"))</f>
        <v/>
      </c>
      <c r="Q730" s="19" t="str">
        <f> IF(ISBLANK(B730), "", COUNTIF(Volunteer_Import!G730, "*Friday*"))</f>
        <v/>
      </c>
      <c r="R730" s="19" t="str">
        <f> IF(ISBLANK(B730), "", COUNTIF(Volunteer_Import!G730, "*Saturday*"))</f>
        <v/>
      </c>
      <c r="S730" s="19" t="str">
        <f> IF(ISBLANK(B730), "", COUNTIF(Volunteer_Import!G730, "*Sunday*"))</f>
        <v/>
      </c>
      <c r="T730" s="1" t="str">
        <f> IF(ISBLANK(B730), "", COUNTIF(Volunteer_Import!H730, "*6am - 8am*"))</f>
        <v/>
      </c>
      <c r="U730" s="19" t="str">
        <f> IF(ISBLANK(B730), "", COUNTIF(Volunteer_Import!H730, "*8am - 12pm*"))</f>
        <v/>
      </c>
      <c r="V730" s="19" t="str">
        <f> IF(ISBLANK(B730), "", COUNTIF(Volunteer_Import!H730, "*12pm - 3pm*"))</f>
        <v/>
      </c>
      <c r="W730" s="19" t="str">
        <f> IF(ISBLANK(B730), "", COUNTIF(Volunteer_Import!H730, "*3pm - 6pm*"))</f>
        <v/>
      </c>
      <c r="X730" s="19" t="str">
        <f> IF(ISBLANK(B730), "", COUNTIF(Volunteer_Import!H730, "*6pm - 9pm*"))</f>
        <v/>
      </c>
      <c r="Y730" s="19" t="str">
        <f> IF(ISBLANK(B730), "", COUNTIF(Volunteer_Import!H730, "*9pm - 11pm*"))</f>
        <v/>
      </c>
    </row>
    <row r="731">
      <c r="A731" s="1" t="str">
        <f t="array" ref="A731">IF(ISBLANK(B731), "", concatenate("V", ROW()))</f>
        <v/>
      </c>
      <c r="B731" s="1" t="str">
        <f>IFERROR(__xludf.DUMMYFUNCTION(" QUERY(Volunteer_Import!A731:H731, ""Select B"")"),"")</f>
        <v/>
      </c>
      <c r="C731" s="1" t="str">
        <f>IFERROR(__xludf.DUMMYFUNCTION(" IF(ISBLANK(B731), """", QUERY(Volunteer_Import!B731:I731, ""Select C""))"),"")</f>
        <v/>
      </c>
      <c r="D731" s="1" t="str">
        <f>IFERROR(__xludf.DUMMYFUNCTION(" IF(ISBLANK(B731), """", QUERY(Volunteer_Import!B731:I731, ""Select D""))"),"")</f>
        <v/>
      </c>
      <c r="E731" s="1" t="str">
        <f>IFERROR(__xludf.DUMMYFUNCTION(" IF(ISBLANK(B731), """", QUERY(Volunteer_Import!B731:I731, ""Select E""))"),"")</f>
        <v/>
      </c>
      <c r="F731" s="9" t="str">
        <f> IF(ISBLANK(B731), "", COUNTIF(Volunteer_Import!F731, "*Central Berkeley Trader Joe’s*"))</f>
        <v/>
      </c>
      <c r="G731" s="1" t="str">
        <f> IF(ISBLANK(B731), "", COUNTIF(Volunteer_Import!F731, "*North Berkeley Safeway*"))</f>
        <v/>
      </c>
      <c r="H731" s="1" t="str">
        <f> IF(ISBLANK(B731), "", COUNTIF(Volunteer_Import!F731, "*North Berkeley Trader Joe’s*"))</f>
        <v/>
      </c>
      <c r="I731" s="9" t="str">
        <f> IF(ISBLANK(B731), "", COUNTIF(Volunteer_Import!F731, "*South Berkeley Berkeley Bowl*"))</f>
        <v/>
      </c>
      <c r="J731" s="1" t="str">
        <f> IF(ISBLANK(B731), "", COUNTIF(Volunteer_Import!F731, "*South Berkeley/Oakland Safeway*"))</f>
        <v/>
      </c>
      <c r="K731" s="1" t="str">
        <f> IF(ISBLANK(B731), "", COUNTIF(Volunteer_Import!F731, "*Southwest Berkeley Berkeley Bowl*"))</f>
        <v/>
      </c>
      <c r="L731" s="1" t="str">
        <f> IF(ISBLANK(B731), "", COUNTIF(Volunteer_Import!F731, "*Other (open to local stores unlisted above)*"))</f>
        <v/>
      </c>
      <c r="M731" s="19" t="str">
        <f> IF(ISBLANK(B731), "", COUNTIF(Volunteer_Import!G731, "*Monday*"))</f>
        <v/>
      </c>
      <c r="N731" s="19" t="str">
        <f> IF(ISBLANK(B731), "", COUNTIF(Volunteer_Import!G731, "*Tuesday*"))</f>
        <v/>
      </c>
      <c r="O731" s="19" t="str">
        <f> IF(ISBLANK(B731), "", COUNTIF(Volunteer_Import!G731, "*Wednesday*"))</f>
        <v/>
      </c>
      <c r="P731" s="19" t="str">
        <f> IF(ISBLANK(B731), "", COUNTIF(Volunteer_Import!G731, "*Thursday*"))</f>
        <v/>
      </c>
      <c r="Q731" s="19" t="str">
        <f> IF(ISBLANK(B731), "", COUNTIF(Volunteer_Import!G731, "*Friday*"))</f>
        <v/>
      </c>
      <c r="R731" s="19" t="str">
        <f> IF(ISBLANK(B731), "", COUNTIF(Volunteer_Import!G731, "*Saturday*"))</f>
        <v/>
      </c>
      <c r="S731" s="19" t="str">
        <f> IF(ISBLANK(B731), "", COUNTIF(Volunteer_Import!G731, "*Sunday*"))</f>
        <v/>
      </c>
      <c r="T731" s="1" t="str">
        <f> IF(ISBLANK(B731), "", COUNTIF(Volunteer_Import!H731, "*6am - 8am*"))</f>
        <v/>
      </c>
      <c r="U731" s="19" t="str">
        <f> IF(ISBLANK(B731), "", COUNTIF(Volunteer_Import!H731, "*8am - 12pm*"))</f>
        <v/>
      </c>
      <c r="V731" s="19" t="str">
        <f> IF(ISBLANK(B731), "", COUNTIF(Volunteer_Import!H731, "*12pm - 3pm*"))</f>
        <v/>
      </c>
      <c r="W731" s="19" t="str">
        <f> IF(ISBLANK(B731), "", COUNTIF(Volunteer_Import!H731, "*3pm - 6pm*"))</f>
        <v/>
      </c>
      <c r="X731" s="19" t="str">
        <f> IF(ISBLANK(B731), "", COUNTIF(Volunteer_Import!H731, "*6pm - 9pm*"))</f>
        <v/>
      </c>
      <c r="Y731" s="19" t="str">
        <f> IF(ISBLANK(B731), "", COUNTIF(Volunteer_Import!H731, "*9pm - 11pm*"))</f>
        <v/>
      </c>
    </row>
    <row r="732">
      <c r="A732" s="1" t="str">
        <f t="array" ref="A732">IF(ISBLANK(B732), "", concatenate("V", ROW()))</f>
        <v/>
      </c>
      <c r="B732" s="1" t="str">
        <f>IFERROR(__xludf.DUMMYFUNCTION(" QUERY(Volunteer_Import!A732:H732, ""Select B"")"),"")</f>
        <v/>
      </c>
      <c r="C732" s="1" t="str">
        <f>IFERROR(__xludf.DUMMYFUNCTION(" IF(ISBLANK(B732), """", QUERY(Volunteer_Import!B732:I732, ""Select C""))"),"")</f>
        <v/>
      </c>
      <c r="D732" s="1" t="str">
        <f>IFERROR(__xludf.DUMMYFUNCTION(" IF(ISBLANK(B732), """", QUERY(Volunteer_Import!B732:I732, ""Select D""))"),"")</f>
        <v/>
      </c>
      <c r="E732" s="1" t="str">
        <f>IFERROR(__xludf.DUMMYFUNCTION(" IF(ISBLANK(B732), """", QUERY(Volunteer_Import!B732:I732, ""Select E""))"),"")</f>
        <v/>
      </c>
      <c r="F732" s="9" t="str">
        <f> IF(ISBLANK(B732), "", COUNTIF(Volunteer_Import!F732, "*Central Berkeley Trader Joe’s*"))</f>
        <v/>
      </c>
      <c r="G732" s="1" t="str">
        <f> IF(ISBLANK(B732), "", COUNTIF(Volunteer_Import!F732, "*North Berkeley Safeway*"))</f>
        <v/>
      </c>
      <c r="H732" s="1" t="str">
        <f> IF(ISBLANK(B732), "", COUNTIF(Volunteer_Import!F732, "*North Berkeley Trader Joe’s*"))</f>
        <v/>
      </c>
      <c r="I732" s="9" t="str">
        <f> IF(ISBLANK(B732), "", COUNTIF(Volunteer_Import!F732, "*South Berkeley Berkeley Bowl*"))</f>
        <v/>
      </c>
      <c r="J732" s="1" t="str">
        <f> IF(ISBLANK(B732), "", COUNTIF(Volunteer_Import!F732, "*South Berkeley/Oakland Safeway*"))</f>
        <v/>
      </c>
      <c r="K732" s="1" t="str">
        <f> IF(ISBLANK(B732), "", COUNTIF(Volunteer_Import!F732, "*Southwest Berkeley Berkeley Bowl*"))</f>
        <v/>
      </c>
      <c r="L732" s="1" t="str">
        <f> IF(ISBLANK(B732), "", COUNTIF(Volunteer_Import!F732, "*Other (open to local stores unlisted above)*"))</f>
        <v/>
      </c>
      <c r="M732" s="19" t="str">
        <f> IF(ISBLANK(B732), "", COUNTIF(Volunteer_Import!G732, "*Monday*"))</f>
        <v/>
      </c>
      <c r="N732" s="19" t="str">
        <f> IF(ISBLANK(B732), "", COUNTIF(Volunteer_Import!G732, "*Tuesday*"))</f>
        <v/>
      </c>
      <c r="O732" s="19" t="str">
        <f> IF(ISBLANK(B732), "", COUNTIF(Volunteer_Import!G732, "*Wednesday*"))</f>
        <v/>
      </c>
      <c r="P732" s="19" t="str">
        <f> IF(ISBLANK(B732), "", COUNTIF(Volunteer_Import!G732, "*Thursday*"))</f>
        <v/>
      </c>
      <c r="Q732" s="19" t="str">
        <f> IF(ISBLANK(B732), "", COUNTIF(Volunteer_Import!G732, "*Friday*"))</f>
        <v/>
      </c>
      <c r="R732" s="19" t="str">
        <f> IF(ISBLANK(B732), "", COUNTIF(Volunteer_Import!G732, "*Saturday*"))</f>
        <v/>
      </c>
      <c r="S732" s="19" t="str">
        <f> IF(ISBLANK(B732), "", COUNTIF(Volunteer_Import!G732, "*Sunday*"))</f>
        <v/>
      </c>
      <c r="T732" s="1" t="str">
        <f> IF(ISBLANK(B732), "", COUNTIF(Volunteer_Import!H732, "*6am - 8am*"))</f>
        <v/>
      </c>
      <c r="U732" s="19" t="str">
        <f> IF(ISBLANK(B732), "", COUNTIF(Volunteer_Import!H732, "*8am - 12pm*"))</f>
        <v/>
      </c>
      <c r="V732" s="19" t="str">
        <f> IF(ISBLANK(B732), "", COUNTIF(Volunteer_Import!H732, "*12pm - 3pm*"))</f>
        <v/>
      </c>
      <c r="W732" s="19" t="str">
        <f> IF(ISBLANK(B732), "", COUNTIF(Volunteer_Import!H732, "*3pm - 6pm*"))</f>
        <v/>
      </c>
      <c r="X732" s="19" t="str">
        <f> IF(ISBLANK(B732), "", COUNTIF(Volunteer_Import!H732, "*6pm - 9pm*"))</f>
        <v/>
      </c>
      <c r="Y732" s="19" t="str">
        <f> IF(ISBLANK(B732), "", COUNTIF(Volunteer_Import!H732, "*9pm - 11pm*"))</f>
        <v/>
      </c>
    </row>
    <row r="733">
      <c r="A733" s="1" t="str">
        <f t="array" ref="A733">IF(ISBLANK(B733), "", concatenate("V", ROW()))</f>
        <v/>
      </c>
      <c r="B733" s="1" t="str">
        <f>IFERROR(__xludf.DUMMYFUNCTION(" QUERY(Volunteer_Import!A733:H733, ""Select B"")"),"")</f>
        <v/>
      </c>
      <c r="C733" s="1" t="str">
        <f>IFERROR(__xludf.DUMMYFUNCTION(" IF(ISBLANK(B733), """", QUERY(Volunteer_Import!B733:I733, ""Select C""))"),"")</f>
        <v/>
      </c>
      <c r="D733" s="1" t="str">
        <f>IFERROR(__xludf.DUMMYFUNCTION(" IF(ISBLANK(B733), """", QUERY(Volunteer_Import!B733:I733, ""Select D""))"),"")</f>
        <v/>
      </c>
      <c r="E733" s="1" t="str">
        <f>IFERROR(__xludf.DUMMYFUNCTION(" IF(ISBLANK(B733), """", QUERY(Volunteer_Import!B733:I733, ""Select E""))"),"")</f>
        <v/>
      </c>
      <c r="F733" s="9" t="str">
        <f> IF(ISBLANK(B733), "", COUNTIF(Volunteer_Import!F733, "*Central Berkeley Trader Joe’s*"))</f>
        <v/>
      </c>
      <c r="G733" s="1" t="str">
        <f> IF(ISBLANK(B733), "", COUNTIF(Volunteer_Import!F733, "*North Berkeley Safeway*"))</f>
        <v/>
      </c>
      <c r="H733" s="1" t="str">
        <f> IF(ISBLANK(B733), "", COUNTIF(Volunteer_Import!F733, "*North Berkeley Trader Joe’s*"))</f>
        <v/>
      </c>
      <c r="I733" s="9" t="str">
        <f> IF(ISBLANK(B733), "", COUNTIF(Volunteer_Import!F733, "*South Berkeley Berkeley Bowl*"))</f>
        <v/>
      </c>
      <c r="J733" s="1" t="str">
        <f> IF(ISBLANK(B733), "", COUNTIF(Volunteer_Import!F733, "*South Berkeley/Oakland Safeway*"))</f>
        <v/>
      </c>
      <c r="K733" s="1" t="str">
        <f> IF(ISBLANK(B733), "", COUNTIF(Volunteer_Import!F733, "*Southwest Berkeley Berkeley Bowl*"))</f>
        <v/>
      </c>
      <c r="L733" s="1" t="str">
        <f> IF(ISBLANK(B733), "", COUNTIF(Volunteer_Import!F733, "*Other (open to local stores unlisted above)*"))</f>
        <v/>
      </c>
      <c r="M733" s="19" t="str">
        <f> IF(ISBLANK(B733), "", COUNTIF(Volunteer_Import!G733, "*Monday*"))</f>
        <v/>
      </c>
      <c r="N733" s="19" t="str">
        <f> IF(ISBLANK(B733), "", COUNTIF(Volunteer_Import!G733, "*Tuesday*"))</f>
        <v/>
      </c>
      <c r="O733" s="19" t="str">
        <f> IF(ISBLANK(B733), "", COUNTIF(Volunteer_Import!G733, "*Wednesday*"))</f>
        <v/>
      </c>
      <c r="P733" s="19" t="str">
        <f> IF(ISBLANK(B733), "", COUNTIF(Volunteer_Import!G733, "*Thursday*"))</f>
        <v/>
      </c>
      <c r="Q733" s="19" t="str">
        <f> IF(ISBLANK(B733), "", COUNTIF(Volunteer_Import!G733, "*Friday*"))</f>
        <v/>
      </c>
      <c r="R733" s="19" t="str">
        <f> IF(ISBLANK(B733), "", COUNTIF(Volunteer_Import!G733, "*Saturday*"))</f>
        <v/>
      </c>
      <c r="S733" s="19" t="str">
        <f> IF(ISBLANK(B733), "", COUNTIF(Volunteer_Import!G733, "*Sunday*"))</f>
        <v/>
      </c>
      <c r="T733" s="1" t="str">
        <f> IF(ISBLANK(B733), "", COUNTIF(Volunteer_Import!H733, "*6am - 8am*"))</f>
        <v/>
      </c>
      <c r="U733" s="19" t="str">
        <f> IF(ISBLANK(B733), "", COUNTIF(Volunteer_Import!H733, "*8am - 12pm*"))</f>
        <v/>
      </c>
      <c r="V733" s="19" t="str">
        <f> IF(ISBLANK(B733), "", COUNTIF(Volunteer_Import!H733, "*12pm - 3pm*"))</f>
        <v/>
      </c>
      <c r="W733" s="19" t="str">
        <f> IF(ISBLANK(B733), "", COUNTIF(Volunteer_Import!H733, "*3pm - 6pm*"))</f>
        <v/>
      </c>
      <c r="X733" s="19" t="str">
        <f> IF(ISBLANK(B733), "", COUNTIF(Volunteer_Import!H733, "*6pm - 9pm*"))</f>
        <v/>
      </c>
      <c r="Y733" s="19" t="str">
        <f> IF(ISBLANK(B733), "", COUNTIF(Volunteer_Import!H733, "*9pm - 11pm*"))</f>
        <v/>
      </c>
    </row>
    <row r="734">
      <c r="A734" s="1" t="str">
        <f t="array" ref="A734">IF(ISBLANK(B734), "", concatenate("V", ROW()))</f>
        <v/>
      </c>
      <c r="B734" s="1" t="str">
        <f>IFERROR(__xludf.DUMMYFUNCTION(" QUERY(Volunteer_Import!A734:H734, ""Select B"")"),"")</f>
        <v/>
      </c>
      <c r="C734" s="1" t="str">
        <f>IFERROR(__xludf.DUMMYFUNCTION(" IF(ISBLANK(B734), """", QUERY(Volunteer_Import!B734:I734, ""Select C""))"),"")</f>
        <v/>
      </c>
      <c r="D734" s="1" t="str">
        <f>IFERROR(__xludf.DUMMYFUNCTION(" IF(ISBLANK(B734), """", QUERY(Volunteer_Import!B734:I734, ""Select D""))"),"")</f>
        <v/>
      </c>
      <c r="E734" s="1" t="str">
        <f>IFERROR(__xludf.DUMMYFUNCTION(" IF(ISBLANK(B734), """", QUERY(Volunteer_Import!B734:I734, ""Select E""))"),"")</f>
        <v/>
      </c>
      <c r="F734" s="9" t="str">
        <f> IF(ISBLANK(B734), "", COUNTIF(Volunteer_Import!F734, "*Central Berkeley Trader Joe’s*"))</f>
        <v/>
      </c>
      <c r="G734" s="1" t="str">
        <f> IF(ISBLANK(B734), "", COUNTIF(Volunteer_Import!F734, "*North Berkeley Safeway*"))</f>
        <v/>
      </c>
      <c r="H734" s="1" t="str">
        <f> IF(ISBLANK(B734), "", COUNTIF(Volunteer_Import!F734, "*North Berkeley Trader Joe’s*"))</f>
        <v/>
      </c>
      <c r="I734" s="9" t="str">
        <f> IF(ISBLANK(B734), "", COUNTIF(Volunteer_Import!F734, "*South Berkeley Berkeley Bowl*"))</f>
        <v/>
      </c>
      <c r="J734" s="1" t="str">
        <f> IF(ISBLANK(B734), "", COUNTIF(Volunteer_Import!F734, "*South Berkeley/Oakland Safeway*"))</f>
        <v/>
      </c>
      <c r="K734" s="1" t="str">
        <f> IF(ISBLANK(B734), "", COUNTIF(Volunteer_Import!F734, "*Southwest Berkeley Berkeley Bowl*"))</f>
        <v/>
      </c>
      <c r="L734" s="1" t="str">
        <f> IF(ISBLANK(B734), "", COUNTIF(Volunteer_Import!F734, "*Other (open to local stores unlisted above)*"))</f>
        <v/>
      </c>
      <c r="M734" s="19" t="str">
        <f> IF(ISBLANK(B734), "", COUNTIF(Volunteer_Import!G734, "*Monday*"))</f>
        <v/>
      </c>
      <c r="N734" s="19" t="str">
        <f> IF(ISBLANK(B734), "", COUNTIF(Volunteer_Import!G734, "*Tuesday*"))</f>
        <v/>
      </c>
      <c r="O734" s="19" t="str">
        <f> IF(ISBLANK(B734), "", COUNTIF(Volunteer_Import!G734, "*Wednesday*"))</f>
        <v/>
      </c>
      <c r="P734" s="19" t="str">
        <f> IF(ISBLANK(B734), "", COUNTIF(Volunteer_Import!G734, "*Thursday*"))</f>
        <v/>
      </c>
      <c r="Q734" s="19" t="str">
        <f> IF(ISBLANK(B734), "", COUNTIF(Volunteer_Import!G734, "*Friday*"))</f>
        <v/>
      </c>
      <c r="R734" s="19" t="str">
        <f> IF(ISBLANK(B734), "", COUNTIF(Volunteer_Import!G734, "*Saturday*"))</f>
        <v/>
      </c>
      <c r="S734" s="19" t="str">
        <f> IF(ISBLANK(B734), "", COUNTIF(Volunteer_Import!G734, "*Sunday*"))</f>
        <v/>
      </c>
      <c r="T734" s="1" t="str">
        <f> IF(ISBLANK(B734), "", COUNTIF(Volunteer_Import!H734, "*6am - 8am*"))</f>
        <v/>
      </c>
      <c r="U734" s="19" t="str">
        <f> IF(ISBLANK(B734), "", COUNTIF(Volunteer_Import!H734, "*8am - 12pm*"))</f>
        <v/>
      </c>
      <c r="V734" s="19" t="str">
        <f> IF(ISBLANK(B734), "", COUNTIF(Volunteer_Import!H734, "*12pm - 3pm*"))</f>
        <v/>
      </c>
      <c r="W734" s="19" t="str">
        <f> IF(ISBLANK(B734), "", COUNTIF(Volunteer_Import!H734, "*3pm - 6pm*"))</f>
        <v/>
      </c>
      <c r="X734" s="19" t="str">
        <f> IF(ISBLANK(B734), "", COUNTIF(Volunteer_Import!H734, "*6pm - 9pm*"))</f>
        <v/>
      </c>
      <c r="Y734" s="19" t="str">
        <f> IF(ISBLANK(B734), "", COUNTIF(Volunteer_Import!H734, "*9pm - 11pm*"))</f>
        <v/>
      </c>
    </row>
    <row r="735">
      <c r="A735" s="1" t="str">
        <f t="array" ref="A735">IF(ISBLANK(B735), "", concatenate("V", ROW()))</f>
        <v/>
      </c>
      <c r="B735" s="1" t="str">
        <f>IFERROR(__xludf.DUMMYFUNCTION(" QUERY(Volunteer_Import!A735:H735, ""Select B"")"),"")</f>
        <v/>
      </c>
      <c r="C735" s="1" t="str">
        <f>IFERROR(__xludf.DUMMYFUNCTION(" IF(ISBLANK(B735), """", QUERY(Volunteer_Import!B735:I735, ""Select C""))"),"")</f>
        <v/>
      </c>
      <c r="D735" s="1" t="str">
        <f>IFERROR(__xludf.DUMMYFUNCTION(" IF(ISBLANK(B735), """", QUERY(Volunteer_Import!B735:I735, ""Select D""))"),"")</f>
        <v/>
      </c>
      <c r="E735" s="1" t="str">
        <f>IFERROR(__xludf.DUMMYFUNCTION(" IF(ISBLANK(B735), """", QUERY(Volunteer_Import!B735:I735, ""Select E""))"),"")</f>
        <v/>
      </c>
      <c r="F735" s="9" t="str">
        <f> IF(ISBLANK(B735), "", COUNTIF(Volunteer_Import!F735, "*Central Berkeley Trader Joe’s*"))</f>
        <v/>
      </c>
      <c r="G735" s="1" t="str">
        <f> IF(ISBLANK(B735), "", COUNTIF(Volunteer_Import!F735, "*North Berkeley Safeway*"))</f>
        <v/>
      </c>
      <c r="H735" s="1" t="str">
        <f> IF(ISBLANK(B735), "", COUNTIF(Volunteer_Import!F735, "*North Berkeley Trader Joe’s*"))</f>
        <v/>
      </c>
      <c r="I735" s="9" t="str">
        <f> IF(ISBLANK(B735), "", COUNTIF(Volunteer_Import!F735, "*South Berkeley Berkeley Bowl*"))</f>
        <v/>
      </c>
      <c r="J735" s="1" t="str">
        <f> IF(ISBLANK(B735), "", COUNTIF(Volunteer_Import!F735, "*South Berkeley/Oakland Safeway*"))</f>
        <v/>
      </c>
      <c r="K735" s="1" t="str">
        <f> IF(ISBLANK(B735), "", COUNTIF(Volunteer_Import!F735, "*Southwest Berkeley Berkeley Bowl*"))</f>
        <v/>
      </c>
      <c r="L735" s="1" t="str">
        <f> IF(ISBLANK(B735), "", COUNTIF(Volunteer_Import!F735, "*Other (open to local stores unlisted above)*"))</f>
        <v/>
      </c>
      <c r="M735" s="19" t="str">
        <f> IF(ISBLANK(B735), "", COUNTIF(Volunteer_Import!G735, "*Monday*"))</f>
        <v/>
      </c>
      <c r="N735" s="19" t="str">
        <f> IF(ISBLANK(B735), "", COUNTIF(Volunteer_Import!G735, "*Tuesday*"))</f>
        <v/>
      </c>
      <c r="O735" s="19" t="str">
        <f> IF(ISBLANK(B735), "", COUNTIF(Volunteer_Import!G735, "*Wednesday*"))</f>
        <v/>
      </c>
      <c r="P735" s="19" t="str">
        <f> IF(ISBLANK(B735), "", COUNTIF(Volunteer_Import!G735, "*Thursday*"))</f>
        <v/>
      </c>
      <c r="Q735" s="19" t="str">
        <f> IF(ISBLANK(B735), "", COUNTIF(Volunteer_Import!G735, "*Friday*"))</f>
        <v/>
      </c>
      <c r="R735" s="19" t="str">
        <f> IF(ISBLANK(B735), "", COUNTIF(Volunteer_Import!G735, "*Saturday*"))</f>
        <v/>
      </c>
      <c r="S735" s="19" t="str">
        <f> IF(ISBLANK(B735), "", COUNTIF(Volunteer_Import!G735, "*Sunday*"))</f>
        <v/>
      </c>
      <c r="T735" s="1" t="str">
        <f> IF(ISBLANK(B735), "", COUNTIF(Volunteer_Import!H735, "*6am - 8am*"))</f>
        <v/>
      </c>
      <c r="U735" s="19" t="str">
        <f> IF(ISBLANK(B735), "", COUNTIF(Volunteer_Import!H735, "*8am - 12pm*"))</f>
        <v/>
      </c>
      <c r="V735" s="19" t="str">
        <f> IF(ISBLANK(B735), "", COUNTIF(Volunteer_Import!H735, "*12pm - 3pm*"))</f>
        <v/>
      </c>
      <c r="W735" s="19" t="str">
        <f> IF(ISBLANK(B735), "", COUNTIF(Volunteer_Import!H735, "*3pm - 6pm*"))</f>
        <v/>
      </c>
      <c r="X735" s="19" t="str">
        <f> IF(ISBLANK(B735), "", COUNTIF(Volunteer_Import!H735, "*6pm - 9pm*"))</f>
        <v/>
      </c>
      <c r="Y735" s="19" t="str">
        <f> IF(ISBLANK(B735), "", COUNTIF(Volunteer_Import!H735, "*9pm - 11pm*"))</f>
        <v/>
      </c>
    </row>
    <row r="736">
      <c r="A736" s="1" t="str">
        <f t="array" ref="A736">IF(ISBLANK(B736), "", concatenate("V", ROW()))</f>
        <v/>
      </c>
      <c r="B736" s="1" t="str">
        <f>IFERROR(__xludf.DUMMYFUNCTION(" QUERY(Volunteer_Import!A736:H736, ""Select B"")"),"")</f>
        <v/>
      </c>
      <c r="C736" s="1" t="str">
        <f>IFERROR(__xludf.DUMMYFUNCTION(" IF(ISBLANK(B736), """", QUERY(Volunteer_Import!B736:I736, ""Select C""))"),"")</f>
        <v/>
      </c>
      <c r="D736" s="1" t="str">
        <f>IFERROR(__xludf.DUMMYFUNCTION(" IF(ISBLANK(B736), """", QUERY(Volunteer_Import!B736:I736, ""Select D""))"),"")</f>
        <v/>
      </c>
      <c r="E736" s="1" t="str">
        <f>IFERROR(__xludf.DUMMYFUNCTION(" IF(ISBLANK(B736), """", QUERY(Volunteer_Import!B736:I736, ""Select E""))"),"")</f>
        <v/>
      </c>
      <c r="F736" s="9" t="str">
        <f> IF(ISBLANK(B736), "", COUNTIF(Volunteer_Import!F736, "*Central Berkeley Trader Joe’s*"))</f>
        <v/>
      </c>
      <c r="G736" s="1" t="str">
        <f> IF(ISBLANK(B736), "", COUNTIF(Volunteer_Import!F736, "*North Berkeley Safeway*"))</f>
        <v/>
      </c>
      <c r="H736" s="1" t="str">
        <f> IF(ISBLANK(B736), "", COUNTIF(Volunteer_Import!F736, "*North Berkeley Trader Joe’s*"))</f>
        <v/>
      </c>
      <c r="I736" s="9" t="str">
        <f> IF(ISBLANK(B736), "", COUNTIF(Volunteer_Import!F736, "*South Berkeley Berkeley Bowl*"))</f>
        <v/>
      </c>
      <c r="J736" s="1" t="str">
        <f> IF(ISBLANK(B736), "", COUNTIF(Volunteer_Import!F736, "*South Berkeley/Oakland Safeway*"))</f>
        <v/>
      </c>
      <c r="K736" s="1" t="str">
        <f> IF(ISBLANK(B736), "", COUNTIF(Volunteer_Import!F736, "*Southwest Berkeley Berkeley Bowl*"))</f>
        <v/>
      </c>
      <c r="L736" s="1" t="str">
        <f> IF(ISBLANK(B736), "", COUNTIF(Volunteer_Import!F736, "*Other (open to local stores unlisted above)*"))</f>
        <v/>
      </c>
      <c r="M736" s="19" t="str">
        <f> IF(ISBLANK(B736), "", COUNTIF(Volunteer_Import!G736, "*Monday*"))</f>
        <v/>
      </c>
      <c r="N736" s="19" t="str">
        <f> IF(ISBLANK(B736), "", COUNTIF(Volunteer_Import!G736, "*Tuesday*"))</f>
        <v/>
      </c>
      <c r="O736" s="19" t="str">
        <f> IF(ISBLANK(B736), "", COUNTIF(Volunteer_Import!G736, "*Wednesday*"))</f>
        <v/>
      </c>
      <c r="P736" s="19" t="str">
        <f> IF(ISBLANK(B736), "", COUNTIF(Volunteer_Import!G736, "*Thursday*"))</f>
        <v/>
      </c>
      <c r="Q736" s="19" t="str">
        <f> IF(ISBLANK(B736), "", COUNTIF(Volunteer_Import!G736, "*Friday*"))</f>
        <v/>
      </c>
      <c r="R736" s="19" t="str">
        <f> IF(ISBLANK(B736), "", COUNTIF(Volunteer_Import!G736, "*Saturday*"))</f>
        <v/>
      </c>
      <c r="S736" s="19" t="str">
        <f> IF(ISBLANK(B736), "", COUNTIF(Volunteer_Import!G736, "*Sunday*"))</f>
        <v/>
      </c>
      <c r="T736" s="1" t="str">
        <f> IF(ISBLANK(B736), "", COUNTIF(Volunteer_Import!H736, "*6am - 8am*"))</f>
        <v/>
      </c>
      <c r="U736" s="19" t="str">
        <f> IF(ISBLANK(B736), "", COUNTIF(Volunteer_Import!H736, "*8am - 12pm*"))</f>
        <v/>
      </c>
      <c r="V736" s="19" t="str">
        <f> IF(ISBLANK(B736), "", COUNTIF(Volunteer_Import!H736, "*12pm - 3pm*"))</f>
        <v/>
      </c>
      <c r="W736" s="19" t="str">
        <f> IF(ISBLANK(B736), "", COUNTIF(Volunteer_Import!H736, "*3pm - 6pm*"))</f>
        <v/>
      </c>
      <c r="X736" s="19" t="str">
        <f> IF(ISBLANK(B736), "", COUNTIF(Volunteer_Import!H736, "*6pm - 9pm*"))</f>
        <v/>
      </c>
      <c r="Y736" s="19" t="str">
        <f> IF(ISBLANK(B736), "", COUNTIF(Volunteer_Import!H736, "*9pm - 11pm*"))</f>
        <v/>
      </c>
    </row>
    <row r="737">
      <c r="A737" s="1" t="str">
        <f t="array" ref="A737">IF(ISBLANK(B737), "", concatenate("V", ROW()))</f>
        <v/>
      </c>
      <c r="B737" s="1" t="str">
        <f>IFERROR(__xludf.DUMMYFUNCTION(" QUERY(Volunteer_Import!A737:H737, ""Select B"")"),"")</f>
        <v/>
      </c>
      <c r="C737" s="1" t="str">
        <f>IFERROR(__xludf.DUMMYFUNCTION(" IF(ISBLANK(B737), """", QUERY(Volunteer_Import!B737:I737, ""Select C""))"),"")</f>
        <v/>
      </c>
      <c r="D737" s="1" t="str">
        <f>IFERROR(__xludf.DUMMYFUNCTION(" IF(ISBLANK(B737), """", QUERY(Volunteer_Import!B737:I737, ""Select D""))"),"")</f>
        <v/>
      </c>
      <c r="E737" s="1" t="str">
        <f>IFERROR(__xludf.DUMMYFUNCTION(" IF(ISBLANK(B737), """", QUERY(Volunteer_Import!B737:I737, ""Select E""))"),"")</f>
        <v/>
      </c>
      <c r="F737" s="9" t="str">
        <f> IF(ISBLANK(B737), "", COUNTIF(Volunteer_Import!F737, "*Central Berkeley Trader Joe’s*"))</f>
        <v/>
      </c>
      <c r="G737" s="1" t="str">
        <f> IF(ISBLANK(B737), "", COUNTIF(Volunteer_Import!F737, "*North Berkeley Safeway*"))</f>
        <v/>
      </c>
      <c r="H737" s="1" t="str">
        <f> IF(ISBLANK(B737), "", COUNTIF(Volunteer_Import!F737, "*North Berkeley Trader Joe’s*"))</f>
        <v/>
      </c>
      <c r="I737" s="9" t="str">
        <f> IF(ISBLANK(B737), "", COUNTIF(Volunteer_Import!F737, "*South Berkeley Berkeley Bowl*"))</f>
        <v/>
      </c>
      <c r="J737" s="1" t="str">
        <f> IF(ISBLANK(B737), "", COUNTIF(Volunteer_Import!F737, "*South Berkeley/Oakland Safeway*"))</f>
        <v/>
      </c>
      <c r="K737" s="1" t="str">
        <f> IF(ISBLANK(B737), "", COUNTIF(Volunteer_Import!F737, "*Southwest Berkeley Berkeley Bowl*"))</f>
        <v/>
      </c>
      <c r="L737" s="1" t="str">
        <f> IF(ISBLANK(B737), "", COUNTIF(Volunteer_Import!F737, "*Other (open to local stores unlisted above)*"))</f>
        <v/>
      </c>
      <c r="M737" s="19" t="str">
        <f> IF(ISBLANK(B737), "", COUNTIF(Volunteer_Import!G737, "*Monday*"))</f>
        <v/>
      </c>
      <c r="N737" s="19" t="str">
        <f> IF(ISBLANK(B737), "", COUNTIF(Volunteer_Import!G737, "*Tuesday*"))</f>
        <v/>
      </c>
      <c r="O737" s="19" t="str">
        <f> IF(ISBLANK(B737), "", COUNTIF(Volunteer_Import!G737, "*Wednesday*"))</f>
        <v/>
      </c>
      <c r="P737" s="19" t="str">
        <f> IF(ISBLANK(B737), "", COUNTIF(Volunteer_Import!G737, "*Thursday*"))</f>
        <v/>
      </c>
      <c r="Q737" s="19" t="str">
        <f> IF(ISBLANK(B737), "", COUNTIF(Volunteer_Import!G737, "*Friday*"))</f>
        <v/>
      </c>
      <c r="R737" s="19" t="str">
        <f> IF(ISBLANK(B737), "", COUNTIF(Volunteer_Import!G737, "*Saturday*"))</f>
        <v/>
      </c>
      <c r="S737" s="19" t="str">
        <f> IF(ISBLANK(B737), "", COUNTIF(Volunteer_Import!G737, "*Sunday*"))</f>
        <v/>
      </c>
      <c r="T737" s="1" t="str">
        <f> IF(ISBLANK(B737), "", COUNTIF(Volunteer_Import!H737, "*6am - 8am*"))</f>
        <v/>
      </c>
      <c r="U737" s="19" t="str">
        <f> IF(ISBLANK(B737), "", COUNTIF(Volunteer_Import!H737, "*8am - 12pm*"))</f>
        <v/>
      </c>
      <c r="V737" s="19" t="str">
        <f> IF(ISBLANK(B737), "", COUNTIF(Volunteer_Import!H737, "*12pm - 3pm*"))</f>
        <v/>
      </c>
      <c r="W737" s="19" t="str">
        <f> IF(ISBLANK(B737), "", COUNTIF(Volunteer_Import!H737, "*3pm - 6pm*"))</f>
        <v/>
      </c>
      <c r="X737" s="19" t="str">
        <f> IF(ISBLANK(B737), "", COUNTIF(Volunteer_Import!H737, "*6pm - 9pm*"))</f>
        <v/>
      </c>
      <c r="Y737" s="19" t="str">
        <f> IF(ISBLANK(B737), "", COUNTIF(Volunteer_Import!H737, "*9pm - 11pm*"))</f>
        <v/>
      </c>
    </row>
    <row r="738">
      <c r="A738" s="1" t="str">
        <f t="array" ref="A738">IF(ISBLANK(B738), "", concatenate("V", ROW()))</f>
        <v/>
      </c>
      <c r="B738" s="1" t="str">
        <f>IFERROR(__xludf.DUMMYFUNCTION(" QUERY(Volunteer_Import!A738:H738, ""Select B"")"),"")</f>
        <v/>
      </c>
      <c r="C738" s="1" t="str">
        <f>IFERROR(__xludf.DUMMYFUNCTION(" IF(ISBLANK(B738), """", QUERY(Volunteer_Import!B738:I738, ""Select C""))"),"")</f>
        <v/>
      </c>
      <c r="D738" s="1" t="str">
        <f>IFERROR(__xludf.DUMMYFUNCTION(" IF(ISBLANK(B738), """", QUERY(Volunteer_Import!B738:I738, ""Select D""))"),"")</f>
        <v/>
      </c>
      <c r="E738" s="1" t="str">
        <f>IFERROR(__xludf.DUMMYFUNCTION(" IF(ISBLANK(B738), """", QUERY(Volunteer_Import!B738:I738, ""Select E""))"),"")</f>
        <v/>
      </c>
      <c r="F738" s="9" t="str">
        <f> IF(ISBLANK(B738), "", COUNTIF(Volunteer_Import!F738, "*Central Berkeley Trader Joe’s*"))</f>
        <v/>
      </c>
      <c r="G738" s="1" t="str">
        <f> IF(ISBLANK(B738), "", COUNTIF(Volunteer_Import!F738, "*North Berkeley Safeway*"))</f>
        <v/>
      </c>
      <c r="H738" s="1" t="str">
        <f> IF(ISBLANK(B738), "", COUNTIF(Volunteer_Import!F738, "*North Berkeley Trader Joe’s*"))</f>
        <v/>
      </c>
      <c r="I738" s="9" t="str">
        <f> IF(ISBLANK(B738), "", COUNTIF(Volunteer_Import!F738, "*South Berkeley Berkeley Bowl*"))</f>
        <v/>
      </c>
      <c r="J738" s="1" t="str">
        <f> IF(ISBLANK(B738), "", COUNTIF(Volunteer_Import!F738, "*South Berkeley/Oakland Safeway*"))</f>
        <v/>
      </c>
      <c r="K738" s="1" t="str">
        <f> IF(ISBLANK(B738), "", COUNTIF(Volunteer_Import!F738, "*Southwest Berkeley Berkeley Bowl*"))</f>
        <v/>
      </c>
      <c r="L738" s="1" t="str">
        <f> IF(ISBLANK(B738), "", COUNTIF(Volunteer_Import!F738, "*Other (open to local stores unlisted above)*"))</f>
        <v/>
      </c>
      <c r="M738" s="19" t="str">
        <f> IF(ISBLANK(B738), "", COUNTIF(Volunteer_Import!G738, "*Monday*"))</f>
        <v/>
      </c>
      <c r="N738" s="19" t="str">
        <f> IF(ISBLANK(B738), "", COUNTIF(Volunteer_Import!G738, "*Tuesday*"))</f>
        <v/>
      </c>
      <c r="O738" s="19" t="str">
        <f> IF(ISBLANK(B738), "", COUNTIF(Volunteer_Import!G738, "*Wednesday*"))</f>
        <v/>
      </c>
      <c r="P738" s="19" t="str">
        <f> IF(ISBLANK(B738), "", COUNTIF(Volunteer_Import!G738, "*Thursday*"))</f>
        <v/>
      </c>
      <c r="Q738" s="19" t="str">
        <f> IF(ISBLANK(B738), "", COUNTIF(Volunteer_Import!G738, "*Friday*"))</f>
        <v/>
      </c>
      <c r="R738" s="19" t="str">
        <f> IF(ISBLANK(B738), "", COUNTIF(Volunteer_Import!G738, "*Saturday*"))</f>
        <v/>
      </c>
      <c r="S738" s="19" t="str">
        <f> IF(ISBLANK(B738), "", COUNTIF(Volunteer_Import!G738, "*Sunday*"))</f>
        <v/>
      </c>
      <c r="T738" s="1" t="str">
        <f> IF(ISBLANK(B738), "", COUNTIF(Volunteer_Import!H738, "*6am - 8am*"))</f>
        <v/>
      </c>
      <c r="U738" s="19" t="str">
        <f> IF(ISBLANK(B738), "", COUNTIF(Volunteer_Import!H738, "*8am - 12pm*"))</f>
        <v/>
      </c>
      <c r="V738" s="19" t="str">
        <f> IF(ISBLANK(B738), "", COUNTIF(Volunteer_Import!H738, "*12pm - 3pm*"))</f>
        <v/>
      </c>
      <c r="W738" s="19" t="str">
        <f> IF(ISBLANK(B738), "", COUNTIF(Volunteer_Import!H738, "*3pm - 6pm*"))</f>
        <v/>
      </c>
      <c r="X738" s="19" t="str">
        <f> IF(ISBLANK(B738), "", COUNTIF(Volunteer_Import!H738, "*6pm - 9pm*"))</f>
        <v/>
      </c>
      <c r="Y738" s="19" t="str">
        <f> IF(ISBLANK(B738), "", COUNTIF(Volunteer_Import!H738, "*9pm - 11pm*"))</f>
        <v/>
      </c>
    </row>
    <row r="739">
      <c r="A739" s="1" t="str">
        <f t="array" ref="A739">IF(ISBLANK(B739), "", concatenate("V", ROW()))</f>
        <v/>
      </c>
      <c r="B739" s="1" t="str">
        <f>IFERROR(__xludf.DUMMYFUNCTION(" QUERY(Volunteer_Import!A739:H739, ""Select B"")"),"")</f>
        <v/>
      </c>
      <c r="C739" s="1" t="str">
        <f>IFERROR(__xludf.DUMMYFUNCTION(" IF(ISBLANK(B739), """", QUERY(Volunteer_Import!B739:I739, ""Select C""))"),"")</f>
        <v/>
      </c>
      <c r="D739" s="1" t="str">
        <f>IFERROR(__xludf.DUMMYFUNCTION(" IF(ISBLANK(B739), """", QUERY(Volunteer_Import!B739:I739, ""Select D""))"),"")</f>
        <v/>
      </c>
      <c r="E739" s="1" t="str">
        <f>IFERROR(__xludf.DUMMYFUNCTION(" IF(ISBLANK(B739), """", QUERY(Volunteer_Import!B739:I739, ""Select E""))"),"")</f>
        <v/>
      </c>
      <c r="F739" s="9" t="str">
        <f> IF(ISBLANK(B739), "", COUNTIF(Volunteer_Import!F739, "*Central Berkeley Trader Joe’s*"))</f>
        <v/>
      </c>
      <c r="G739" s="1" t="str">
        <f> IF(ISBLANK(B739), "", COUNTIF(Volunteer_Import!F739, "*North Berkeley Safeway*"))</f>
        <v/>
      </c>
      <c r="H739" s="1" t="str">
        <f> IF(ISBLANK(B739), "", COUNTIF(Volunteer_Import!F739, "*North Berkeley Trader Joe’s*"))</f>
        <v/>
      </c>
      <c r="I739" s="9" t="str">
        <f> IF(ISBLANK(B739), "", COUNTIF(Volunteer_Import!F739, "*South Berkeley Berkeley Bowl*"))</f>
        <v/>
      </c>
      <c r="J739" s="1" t="str">
        <f> IF(ISBLANK(B739), "", COUNTIF(Volunteer_Import!F739, "*South Berkeley/Oakland Safeway*"))</f>
        <v/>
      </c>
      <c r="K739" s="1" t="str">
        <f> IF(ISBLANK(B739), "", COUNTIF(Volunteer_Import!F739, "*Southwest Berkeley Berkeley Bowl*"))</f>
        <v/>
      </c>
      <c r="L739" s="1" t="str">
        <f> IF(ISBLANK(B739), "", COUNTIF(Volunteer_Import!F739, "*Other (open to local stores unlisted above)*"))</f>
        <v/>
      </c>
      <c r="M739" s="19" t="str">
        <f> IF(ISBLANK(B739), "", COUNTIF(Volunteer_Import!G739, "*Monday*"))</f>
        <v/>
      </c>
      <c r="N739" s="19" t="str">
        <f> IF(ISBLANK(B739), "", COUNTIF(Volunteer_Import!G739, "*Tuesday*"))</f>
        <v/>
      </c>
      <c r="O739" s="19" t="str">
        <f> IF(ISBLANK(B739), "", COUNTIF(Volunteer_Import!G739, "*Wednesday*"))</f>
        <v/>
      </c>
      <c r="P739" s="19" t="str">
        <f> IF(ISBLANK(B739), "", COUNTIF(Volunteer_Import!G739, "*Thursday*"))</f>
        <v/>
      </c>
      <c r="Q739" s="19" t="str">
        <f> IF(ISBLANK(B739), "", COUNTIF(Volunteer_Import!G739, "*Friday*"))</f>
        <v/>
      </c>
      <c r="R739" s="19" t="str">
        <f> IF(ISBLANK(B739), "", COUNTIF(Volunteer_Import!G739, "*Saturday*"))</f>
        <v/>
      </c>
      <c r="S739" s="19" t="str">
        <f> IF(ISBLANK(B739), "", COUNTIF(Volunteer_Import!G739, "*Sunday*"))</f>
        <v/>
      </c>
      <c r="T739" s="1" t="str">
        <f> IF(ISBLANK(B739), "", COUNTIF(Volunteer_Import!H739, "*6am - 8am*"))</f>
        <v/>
      </c>
      <c r="U739" s="19" t="str">
        <f> IF(ISBLANK(B739), "", COUNTIF(Volunteer_Import!H739, "*8am - 12pm*"))</f>
        <v/>
      </c>
      <c r="V739" s="19" t="str">
        <f> IF(ISBLANK(B739), "", COUNTIF(Volunteer_Import!H739, "*12pm - 3pm*"))</f>
        <v/>
      </c>
      <c r="W739" s="19" t="str">
        <f> IF(ISBLANK(B739), "", COUNTIF(Volunteer_Import!H739, "*3pm - 6pm*"))</f>
        <v/>
      </c>
      <c r="X739" s="19" t="str">
        <f> IF(ISBLANK(B739), "", COUNTIF(Volunteer_Import!H739, "*6pm - 9pm*"))</f>
        <v/>
      </c>
      <c r="Y739" s="19" t="str">
        <f> IF(ISBLANK(B739), "", COUNTIF(Volunteer_Import!H739, "*9pm - 11pm*"))</f>
        <v/>
      </c>
    </row>
    <row r="740">
      <c r="A740" s="1" t="str">
        <f t="array" ref="A740">IF(ISBLANK(B740), "", concatenate("V", ROW()))</f>
        <v/>
      </c>
      <c r="B740" s="1" t="str">
        <f>IFERROR(__xludf.DUMMYFUNCTION(" QUERY(Volunteer_Import!A740:H740, ""Select B"")"),"")</f>
        <v/>
      </c>
      <c r="C740" s="1" t="str">
        <f>IFERROR(__xludf.DUMMYFUNCTION(" IF(ISBLANK(B740), """", QUERY(Volunteer_Import!B740:I740, ""Select C""))"),"")</f>
        <v/>
      </c>
      <c r="D740" s="1" t="str">
        <f>IFERROR(__xludf.DUMMYFUNCTION(" IF(ISBLANK(B740), """", QUERY(Volunteer_Import!B740:I740, ""Select D""))"),"")</f>
        <v/>
      </c>
      <c r="E740" s="1" t="str">
        <f>IFERROR(__xludf.DUMMYFUNCTION(" IF(ISBLANK(B740), """", QUERY(Volunteer_Import!B740:I740, ""Select E""))"),"")</f>
        <v/>
      </c>
      <c r="F740" s="9" t="str">
        <f> IF(ISBLANK(B740), "", COUNTIF(Volunteer_Import!F740, "*Central Berkeley Trader Joe’s*"))</f>
        <v/>
      </c>
      <c r="G740" s="1" t="str">
        <f> IF(ISBLANK(B740), "", COUNTIF(Volunteer_Import!F740, "*North Berkeley Safeway*"))</f>
        <v/>
      </c>
      <c r="H740" s="1" t="str">
        <f> IF(ISBLANK(B740), "", COUNTIF(Volunteer_Import!F740, "*North Berkeley Trader Joe’s*"))</f>
        <v/>
      </c>
      <c r="I740" s="9" t="str">
        <f> IF(ISBLANK(B740), "", COUNTIF(Volunteer_Import!F740, "*South Berkeley Berkeley Bowl*"))</f>
        <v/>
      </c>
      <c r="J740" s="1" t="str">
        <f> IF(ISBLANK(B740), "", COUNTIF(Volunteer_Import!F740, "*South Berkeley/Oakland Safeway*"))</f>
        <v/>
      </c>
      <c r="K740" s="1" t="str">
        <f> IF(ISBLANK(B740), "", COUNTIF(Volunteer_Import!F740, "*Southwest Berkeley Berkeley Bowl*"))</f>
        <v/>
      </c>
      <c r="L740" s="1" t="str">
        <f> IF(ISBLANK(B740), "", COUNTIF(Volunteer_Import!F740, "*Other (open to local stores unlisted above)*"))</f>
        <v/>
      </c>
      <c r="M740" s="19" t="str">
        <f> IF(ISBLANK(B740), "", COUNTIF(Volunteer_Import!G740, "*Monday*"))</f>
        <v/>
      </c>
      <c r="N740" s="19" t="str">
        <f> IF(ISBLANK(B740), "", COUNTIF(Volunteer_Import!G740, "*Tuesday*"))</f>
        <v/>
      </c>
      <c r="O740" s="19" t="str">
        <f> IF(ISBLANK(B740), "", COUNTIF(Volunteer_Import!G740, "*Wednesday*"))</f>
        <v/>
      </c>
      <c r="P740" s="19" t="str">
        <f> IF(ISBLANK(B740), "", COUNTIF(Volunteer_Import!G740, "*Thursday*"))</f>
        <v/>
      </c>
      <c r="Q740" s="19" t="str">
        <f> IF(ISBLANK(B740), "", COUNTIF(Volunteer_Import!G740, "*Friday*"))</f>
        <v/>
      </c>
      <c r="R740" s="19" t="str">
        <f> IF(ISBLANK(B740), "", COUNTIF(Volunteer_Import!G740, "*Saturday*"))</f>
        <v/>
      </c>
      <c r="S740" s="19" t="str">
        <f> IF(ISBLANK(B740), "", COUNTIF(Volunteer_Import!G740, "*Sunday*"))</f>
        <v/>
      </c>
      <c r="T740" s="1" t="str">
        <f> IF(ISBLANK(B740), "", COUNTIF(Volunteer_Import!H740, "*6am - 8am*"))</f>
        <v/>
      </c>
      <c r="U740" s="19" t="str">
        <f> IF(ISBLANK(B740), "", COUNTIF(Volunteer_Import!H740, "*8am - 12pm*"))</f>
        <v/>
      </c>
      <c r="V740" s="19" t="str">
        <f> IF(ISBLANK(B740), "", COUNTIF(Volunteer_Import!H740, "*12pm - 3pm*"))</f>
        <v/>
      </c>
      <c r="W740" s="19" t="str">
        <f> IF(ISBLANK(B740), "", COUNTIF(Volunteer_Import!H740, "*3pm - 6pm*"))</f>
        <v/>
      </c>
      <c r="X740" s="19" t="str">
        <f> IF(ISBLANK(B740), "", COUNTIF(Volunteer_Import!H740, "*6pm - 9pm*"))</f>
        <v/>
      </c>
      <c r="Y740" s="19" t="str">
        <f> IF(ISBLANK(B740), "", COUNTIF(Volunteer_Import!H740, "*9pm - 11pm*"))</f>
        <v/>
      </c>
    </row>
    <row r="741">
      <c r="A741" s="1" t="str">
        <f t="array" ref="A741">IF(ISBLANK(B741), "", concatenate("V", ROW()))</f>
        <v/>
      </c>
      <c r="B741" s="1" t="str">
        <f>IFERROR(__xludf.DUMMYFUNCTION(" QUERY(Volunteer_Import!A741:H741, ""Select B"")"),"")</f>
        <v/>
      </c>
      <c r="C741" s="1" t="str">
        <f>IFERROR(__xludf.DUMMYFUNCTION(" IF(ISBLANK(B741), """", QUERY(Volunteer_Import!B741:I741, ""Select C""))"),"")</f>
        <v/>
      </c>
      <c r="D741" s="1" t="str">
        <f>IFERROR(__xludf.DUMMYFUNCTION(" IF(ISBLANK(B741), """", QUERY(Volunteer_Import!B741:I741, ""Select D""))"),"")</f>
        <v/>
      </c>
      <c r="E741" s="1" t="str">
        <f>IFERROR(__xludf.DUMMYFUNCTION(" IF(ISBLANK(B741), """", QUERY(Volunteer_Import!B741:I741, ""Select E""))"),"")</f>
        <v/>
      </c>
      <c r="F741" s="9" t="str">
        <f> IF(ISBLANK(B741), "", COUNTIF(Volunteer_Import!F741, "*Central Berkeley Trader Joe’s*"))</f>
        <v/>
      </c>
      <c r="G741" s="1" t="str">
        <f> IF(ISBLANK(B741), "", COUNTIF(Volunteer_Import!F741, "*North Berkeley Safeway*"))</f>
        <v/>
      </c>
      <c r="H741" s="1" t="str">
        <f> IF(ISBLANK(B741), "", COUNTIF(Volunteer_Import!F741, "*North Berkeley Trader Joe’s*"))</f>
        <v/>
      </c>
      <c r="I741" s="9" t="str">
        <f> IF(ISBLANK(B741), "", COUNTIF(Volunteer_Import!F741, "*South Berkeley Berkeley Bowl*"))</f>
        <v/>
      </c>
      <c r="J741" s="1" t="str">
        <f> IF(ISBLANK(B741), "", COUNTIF(Volunteer_Import!F741, "*South Berkeley/Oakland Safeway*"))</f>
        <v/>
      </c>
      <c r="K741" s="1" t="str">
        <f> IF(ISBLANK(B741), "", COUNTIF(Volunteer_Import!F741, "*Southwest Berkeley Berkeley Bowl*"))</f>
        <v/>
      </c>
      <c r="L741" s="1" t="str">
        <f> IF(ISBLANK(B741), "", COUNTIF(Volunteer_Import!F741, "*Other (open to local stores unlisted above)*"))</f>
        <v/>
      </c>
      <c r="M741" s="19" t="str">
        <f> IF(ISBLANK(B741), "", COUNTIF(Volunteer_Import!G741, "*Monday*"))</f>
        <v/>
      </c>
      <c r="N741" s="19" t="str">
        <f> IF(ISBLANK(B741), "", COUNTIF(Volunteer_Import!G741, "*Tuesday*"))</f>
        <v/>
      </c>
      <c r="O741" s="19" t="str">
        <f> IF(ISBLANK(B741), "", COUNTIF(Volunteer_Import!G741, "*Wednesday*"))</f>
        <v/>
      </c>
      <c r="P741" s="19" t="str">
        <f> IF(ISBLANK(B741), "", COUNTIF(Volunteer_Import!G741, "*Thursday*"))</f>
        <v/>
      </c>
      <c r="Q741" s="19" t="str">
        <f> IF(ISBLANK(B741), "", COUNTIF(Volunteer_Import!G741, "*Friday*"))</f>
        <v/>
      </c>
      <c r="R741" s="19" t="str">
        <f> IF(ISBLANK(B741), "", COUNTIF(Volunteer_Import!G741, "*Saturday*"))</f>
        <v/>
      </c>
      <c r="S741" s="19" t="str">
        <f> IF(ISBLANK(B741), "", COUNTIF(Volunteer_Import!G741, "*Sunday*"))</f>
        <v/>
      </c>
      <c r="T741" s="1" t="str">
        <f> IF(ISBLANK(B741), "", COUNTIF(Volunteer_Import!H741, "*6am - 8am*"))</f>
        <v/>
      </c>
      <c r="U741" s="19" t="str">
        <f> IF(ISBLANK(B741), "", COUNTIF(Volunteer_Import!H741, "*8am - 12pm*"))</f>
        <v/>
      </c>
      <c r="V741" s="19" t="str">
        <f> IF(ISBLANK(B741), "", COUNTIF(Volunteer_Import!H741, "*12pm - 3pm*"))</f>
        <v/>
      </c>
      <c r="W741" s="19" t="str">
        <f> IF(ISBLANK(B741), "", COUNTIF(Volunteer_Import!H741, "*3pm - 6pm*"))</f>
        <v/>
      </c>
      <c r="X741" s="19" t="str">
        <f> IF(ISBLANK(B741), "", COUNTIF(Volunteer_Import!H741, "*6pm - 9pm*"))</f>
        <v/>
      </c>
      <c r="Y741" s="19" t="str">
        <f> IF(ISBLANK(B741), "", COUNTIF(Volunteer_Import!H741, "*9pm - 11pm*"))</f>
        <v/>
      </c>
    </row>
    <row r="742">
      <c r="A742" s="1" t="str">
        <f t="array" ref="A742">IF(ISBLANK(B742), "", concatenate("V", ROW()))</f>
        <v/>
      </c>
      <c r="B742" s="1" t="str">
        <f>IFERROR(__xludf.DUMMYFUNCTION(" QUERY(Volunteer_Import!A742:H742, ""Select B"")"),"")</f>
        <v/>
      </c>
      <c r="C742" s="1" t="str">
        <f>IFERROR(__xludf.DUMMYFUNCTION(" IF(ISBLANK(B742), """", QUERY(Volunteer_Import!B742:I742, ""Select C""))"),"")</f>
        <v/>
      </c>
      <c r="D742" s="1" t="str">
        <f>IFERROR(__xludf.DUMMYFUNCTION(" IF(ISBLANK(B742), """", QUERY(Volunteer_Import!B742:I742, ""Select D""))"),"")</f>
        <v/>
      </c>
      <c r="E742" s="1" t="str">
        <f>IFERROR(__xludf.DUMMYFUNCTION(" IF(ISBLANK(B742), """", QUERY(Volunteer_Import!B742:I742, ""Select E""))"),"")</f>
        <v/>
      </c>
      <c r="F742" s="9" t="str">
        <f> IF(ISBLANK(B742), "", COUNTIF(Volunteer_Import!F742, "*Central Berkeley Trader Joe’s*"))</f>
        <v/>
      </c>
      <c r="G742" s="1" t="str">
        <f> IF(ISBLANK(B742), "", COUNTIF(Volunteer_Import!F742, "*North Berkeley Safeway*"))</f>
        <v/>
      </c>
      <c r="H742" s="1" t="str">
        <f> IF(ISBLANK(B742), "", COUNTIF(Volunteer_Import!F742, "*North Berkeley Trader Joe’s*"))</f>
        <v/>
      </c>
      <c r="I742" s="9" t="str">
        <f> IF(ISBLANK(B742), "", COUNTIF(Volunteer_Import!F742, "*South Berkeley Berkeley Bowl*"))</f>
        <v/>
      </c>
      <c r="J742" s="1" t="str">
        <f> IF(ISBLANK(B742), "", COUNTIF(Volunteer_Import!F742, "*South Berkeley/Oakland Safeway*"))</f>
        <v/>
      </c>
      <c r="K742" s="1" t="str">
        <f> IF(ISBLANK(B742), "", COUNTIF(Volunteer_Import!F742, "*Southwest Berkeley Berkeley Bowl*"))</f>
        <v/>
      </c>
      <c r="L742" s="1" t="str">
        <f> IF(ISBLANK(B742), "", COUNTIF(Volunteer_Import!F742, "*Other (open to local stores unlisted above)*"))</f>
        <v/>
      </c>
      <c r="M742" s="19" t="str">
        <f> IF(ISBLANK(B742), "", COUNTIF(Volunteer_Import!G742, "*Monday*"))</f>
        <v/>
      </c>
      <c r="N742" s="19" t="str">
        <f> IF(ISBLANK(B742), "", COUNTIF(Volunteer_Import!G742, "*Tuesday*"))</f>
        <v/>
      </c>
      <c r="O742" s="19" t="str">
        <f> IF(ISBLANK(B742), "", COUNTIF(Volunteer_Import!G742, "*Wednesday*"))</f>
        <v/>
      </c>
      <c r="P742" s="19" t="str">
        <f> IF(ISBLANK(B742), "", COUNTIF(Volunteer_Import!G742, "*Thursday*"))</f>
        <v/>
      </c>
      <c r="Q742" s="19" t="str">
        <f> IF(ISBLANK(B742), "", COUNTIF(Volunteer_Import!G742, "*Friday*"))</f>
        <v/>
      </c>
      <c r="R742" s="19" t="str">
        <f> IF(ISBLANK(B742), "", COUNTIF(Volunteer_Import!G742, "*Saturday*"))</f>
        <v/>
      </c>
      <c r="S742" s="19" t="str">
        <f> IF(ISBLANK(B742), "", COUNTIF(Volunteer_Import!G742, "*Sunday*"))</f>
        <v/>
      </c>
      <c r="T742" s="1" t="str">
        <f> IF(ISBLANK(B742), "", COUNTIF(Volunteer_Import!H742, "*6am - 8am*"))</f>
        <v/>
      </c>
      <c r="U742" s="19" t="str">
        <f> IF(ISBLANK(B742), "", COUNTIF(Volunteer_Import!H742, "*8am - 12pm*"))</f>
        <v/>
      </c>
      <c r="V742" s="19" t="str">
        <f> IF(ISBLANK(B742), "", COUNTIF(Volunteer_Import!H742, "*12pm - 3pm*"))</f>
        <v/>
      </c>
      <c r="W742" s="19" t="str">
        <f> IF(ISBLANK(B742), "", COUNTIF(Volunteer_Import!H742, "*3pm - 6pm*"))</f>
        <v/>
      </c>
      <c r="X742" s="19" t="str">
        <f> IF(ISBLANK(B742), "", COUNTIF(Volunteer_Import!H742, "*6pm - 9pm*"))</f>
        <v/>
      </c>
      <c r="Y742" s="19" t="str">
        <f> IF(ISBLANK(B742), "", COUNTIF(Volunteer_Import!H742, "*9pm - 11pm*"))</f>
        <v/>
      </c>
    </row>
    <row r="743">
      <c r="A743" s="1" t="str">
        <f t="array" ref="A743">IF(ISBLANK(B743), "", concatenate("V", ROW()))</f>
        <v/>
      </c>
      <c r="B743" s="1" t="str">
        <f>IFERROR(__xludf.DUMMYFUNCTION(" QUERY(Volunteer_Import!A743:H743, ""Select B"")"),"")</f>
        <v/>
      </c>
      <c r="C743" s="1" t="str">
        <f>IFERROR(__xludf.DUMMYFUNCTION(" IF(ISBLANK(B743), """", QUERY(Volunteer_Import!B743:I743, ""Select C""))"),"")</f>
        <v/>
      </c>
      <c r="D743" s="1" t="str">
        <f>IFERROR(__xludf.DUMMYFUNCTION(" IF(ISBLANK(B743), """", QUERY(Volunteer_Import!B743:I743, ""Select D""))"),"")</f>
        <v/>
      </c>
      <c r="E743" s="1" t="str">
        <f>IFERROR(__xludf.DUMMYFUNCTION(" IF(ISBLANK(B743), """", QUERY(Volunteer_Import!B743:I743, ""Select E""))"),"")</f>
        <v/>
      </c>
      <c r="F743" s="9" t="str">
        <f> IF(ISBLANK(B743), "", COUNTIF(Volunteer_Import!F743, "*Central Berkeley Trader Joe’s*"))</f>
        <v/>
      </c>
      <c r="G743" s="1" t="str">
        <f> IF(ISBLANK(B743), "", COUNTIF(Volunteer_Import!F743, "*North Berkeley Safeway*"))</f>
        <v/>
      </c>
      <c r="H743" s="1" t="str">
        <f> IF(ISBLANK(B743), "", COUNTIF(Volunteer_Import!F743, "*North Berkeley Trader Joe’s*"))</f>
        <v/>
      </c>
      <c r="I743" s="9" t="str">
        <f> IF(ISBLANK(B743), "", COUNTIF(Volunteer_Import!F743, "*South Berkeley Berkeley Bowl*"))</f>
        <v/>
      </c>
      <c r="J743" s="1" t="str">
        <f> IF(ISBLANK(B743), "", COUNTIF(Volunteer_Import!F743, "*South Berkeley/Oakland Safeway*"))</f>
        <v/>
      </c>
      <c r="K743" s="1" t="str">
        <f> IF(ISBLANK(B743), "", COUNTIF(Volunteer_Import!F743, "*Southwest Berkeley Berkeley Bowl*"))</f>
        <v/>
      </c>
      <c r="L743" s="1" t="str">
        <f> IF(ISBLANK(B743), "", COUNTIF(Volunteer_Import!F743, "*Other (open to local stores unlisted above)*"))</f>
        <v/>
      </c>
      <c r="M743" s="19" t="str">
        <f> IF(ISBLANK(B743), "", COUNTIF(Volunteer_Import!G743, "*Monday*"))</f>
        <v/>
      </c>
      <c r="N743" s="19" t="str">
        <f> IF(ISBLANK(B743), "", COUNTIF(Volunteer_Import!G743, "*Tuesday*"))</f>
        <v/>
      </c>
      <c r="O743" s="19" t="str">
        <f> IF(ISBLANK(B743), "", COUNTIF(Volunteer_Import!G743, "*Wednesday*"))</f>
        <v/>
      </c>
      <c r="P743" s="19" t="str">
        <f> IF(ISBLANK(B743), "", COUNTIF(Volunteer_Import!G743, "*Thursday*"))</f>
        <v/>
      </c>
      <c r="Q743" s="19" t="str">
        <f> IF(ISBLANK(B743), "", COUNTIF(Volunteer_Import!G743, "*Friday*"))</f>
        <v/>
      </c>
      <c r="R743" s="19" t="str">
        <f> IF(ISBLANK(B743), "", COUNTIF(Volunteer_Import!G743, "*Saturday*"))</f>
        <v/>
      </c>
      <c r="S743" s="19" t="str">
        <f> IF(ISBLANK(B743), "", COUNTIF(Volunteer_Import!G743, "*Sunday*"))</f>
        <v/>
      </c>
      <c r="T743" s="1" t="str">
        <f> IF(ISBLANK(B743), "", COUNTIF(Volunteer_Import!H743, "*6am - 8am*"))</f>
        <v/>
      </c>
      <c r="U743" s="19" t="str">
        <f> IF(ISBLANK(B743), "", COUNTIF(Volunteer_Import!H743, "*8am - 12pm*"))</f>
        <v/>
      </c>
      <c r="V743" s="19" t="str">
        <f> IF(ISBLANK(B743), "", COUNTIF(Volunteer_Import!H743, "*12pm - 3pm*"))</f>
        <v/>
      </c>
      <c r="W743" s="19" t="str">
        <f> IF(ISBLANK(B743), "", COUNTIF(Volunteer_Import!H743, "*3pm - 6pm*"))</f>
        <v/>
      </c>
      <c r="X743" s="19" t="str">
        <f> IF(ISBLANK(B743), "", COUNTIF(Volunteer_Import!H743, "*6pm - 9pm*"))</f>
        <v/>
      </c>
      <c r="Y743" s="19" t="str">
        <f> IF(ISBLANK(B743), "", COUNTIF(Volunteer_Import!H743, "*9pm - 11pm*"))</f>
        <v/>
      </c>
    </row>
    <row r="744">
      <c r="A744" s="1" t="str">
        <f t="array" ref="A744">IF(ISBLANK(B744), "", concatenate("V", ROW()))</f>
        <v/>
      </c>
      <c r="B744" s="1" t="str">
        <f>IFERROR(__xludf.DUMMYFUNCTION(" QUERY(Volunteer_Import!A744:H744, ""Select B"")"),"")</f>
        <v/>
      </c>
      <c r="C744" s="1" t="str">
        <f>IFERROR(__xludf.DUMMYFUNCTION(" IF(ISBLANK(B744), """", QUERY(Volunteer_Import!B744:I744, ""Select C""))"),"")</f>
        <v/>
      </c>
      <c r="D744" s="1" t="str">
        <f>IFERROR(__xludf.DUMMYFUNCTION(" IF(ISBLANK(B744), """", QUERY(Volunteer_Import!B744:I744, ""Select D""))"),"")</f>
        <v/>
      </c>
      <c r="E744" s="1" t="str">
        <f>IFERROR(__xludf.DUMMYFUNCTION(" IF(ISBLANK(B744), """", QUERY(Volunteer_Import!B744:I744, ""Select E""))"),"")</f>
        <v/>
      </c>
      <c r="F744" s="9" t="str">
        <f> IF(ISBLANK(B744), "", COUNTIF(Volunteer_Import!F744, "*Central Berkeley Trader Joe’s*"))</f>
        <v/>
      </c>
      <c r="G744" s="1" t="str">
        <f> IF(ISBLANK(B744), "", COUNTIF(Volunteer_Import!F744, "*North Berkeley Safeway*"))</f>
        <v/>
      </c>
      <c r="H744" s="1" t="str">
        <f> IF(ISBLANK(B744), "", COUNTIF(Volunteer_Import!F744, "*North Berkeley Trader Joe’s*"))</f>
        <v/>
      </c>
      <c r="I744" s="9" t="str">
        <f> IF(ISBLANK(B744), "", COUNTIF(Volunteer_Import!F744, "*South Berkeley Berkeley Bowl*"))</f>
        <v/>
      </c>
      <c r="J744" s="1" t="str">
        <f> IF(ISBLANK(B744), "", COUNTIF(Volunteer_Import!F744, "*South Berkeley/Oakland Safeway*"))</f>
        <v/>
      </c>
      <c r="K744" s="1" t="str">
        <f> IF(ISBLANK(B744), "", COUNTIF(Volunteer_Import!F744, "*Southwest Berkeley Berkeley Bowl*"))</f>
        <v/>
      </c>
      <c r="L744" s="1" t="str">
        <f> IF(ISBLANK(B744), "", COUNTIF(Volunteer_Import!F744, "*Other (open to local stores unlisted above)*"))</f>
        <v/>
      </c>
      <c r="M744" s="19" t="str">
        <f> IF(ISBLANK(B744), "", COUNTIF(Volunteer_Import!G744, "*Monday*"))</f>
        <v/>
      </c>
      <c r="N744" s="19" t="str">
        <f> IF(ISBLANK(B744), "", COUNTIF(Volunteer_Import!G744, "*Tuesday*"))</f>
        <v/>
      </c>
      <c r="O744" s="19" t="str">
        <f> IF(ISBLANK(B744), "", COUNTIF(Volunteer_Import!G744, "*Wednesday*"))</f>
        <v/>
      </c>
      <c r="P744" s="19" t="str">
        <f> IF(ISBLANK(B744), "", COUNTIF(Volunteer_Import!G744, "*Thursday*"))</f>
        <v/>
      </c>
      <c r="Q744" s="19" t="str">
        <f> IF(ISBLANK(B744), "", COUNTIF(Volunteer_Import!G744, "*Friday*"))</f>
        <v/>
      </c>
      <c r="R744" s="19" t="str">
        <f> IF(ISBLANK(B744), "", COUNTIF(Volunteer_Import!G744, "*Saturday*"))</f>
        <v/>
      </c>
      <c r="S744" s="19" t="str">
        <f> IF(ISBLANK(B744), "", COUNTIF(Volunteer_Import!G744, "*Sunday*"))</f>
        <v/>
      </c>
      <c r="T744" s="1" t="str">
        <f> IF(ISBLANK(B744), "", COUNTIF(Volunteer_Import!H744, "*6am - 8am*"))</f>
        <v/>
      </c>
      <c r="U744" s="19" t="str">
        <f> IF(ISBLANK(B744), "", COUNTIF(Volunteer_Import!H744, "*8am - 12pm*"))</f>
        <v/>
      </c>
      <c r="V744" s="19" t="str">
        <f> IF(ISBLANK(B744), "", COUNTIF(Volunteer_Import!H744, "*12pm - 3pm*"))</f>
        <v/>
      </c>
      <c r="W744" s="19" t="str">
        <f> IF(ISBLANK(B744), "", COUNTIF(Volunteer_Import!H744, "*3pm - 6pm*"))</f>
        <v/>
      </c>
      <c r="X744" s="19" t="str">
        <f> IF(ISBLANK(B744), "", COUNTIF(Volunteer_Import!H744, "*6pm - 9pm*"))</f>
        <v/>
      </c>
      <c r="Y744" s="19" t="str">
        <f> IF(ISBLANK(B744), "", COUNTIF(Volunteer_Import!H744, "*9pm - 11pm*"))</f>
        <v/>
      </c>
    </row>
    <row r="745">
      <c r="A745" s="1" t="str">
        <f t="array" ref="A745">IF(ISBLANK(B745), "", concatenate("V", ROW()))</f>
        <v/>
      </c>
      <c r="B745" s="1" t="str">
        <f>IFERROR(__xludf.DUMMYFUNCTION(" QUERY(Volunteer_Import!A745:H745, ""Select B"")"),"")</f>
        <v/>
      </c>
      <c r="C745" s="1" t="str">
        <f>IFERROR(__xludf.DUMMYFUNCTION(" IF(ISBLANK(B745), """", QUERY(Volunteer_Import!B745:I745, ""Select C""))"),"")</f>
        <v/>
      </c>
      <c r="D745" s="1" t="str">
        <f>IFERROR(__xludf.DUMMYFUNCTION(" IF(ISBLANK(B745), """", QUERY(Volunteer_Import!B745:I745, ""Select D""))"),"")</f>
        <v/>
      </c>
      <c r="E745" s="1" t="str">
        <f>IFERROR(__xludf.DUMMYFUNCTION(" IF(ISBLANK(B745), """", QUERY(Volunteer_Import!B745:I745, ""Select E""))"),"")</f>
        <v/>
      </c>
      <c r="F745" s="9" t="str">
        <f> IF(ISBLANK(B745), "", COUNTIF(Volunteer_Import!F745, "*Central Berkeley Trader Joe’s*"))</f>
        <v/>
      </c>
      <c r="G745" s="1" t="str">
        <f> IF(ISBLANK(B745), "", COUNTIF(Volunteer_Import!F745, "*North Berkeley Safeway*"))</f>
        <v/>
      </c>
      <c r="H745" s="1" t="str">
        <f> IF(ISBLANK(B745), "", COUNTIF(Volunteer_Import!F745, "*North Berkeley Trader Joe’s*"))</f>
        <v/>
      </c>
      <c r="I745" s="9" t="str">
        <f> IF(ISBLANK(B745), "", COUNTIF(Volunteer_Import!F745, "*South Berkeley Berkeley Bowl*"))</f>
        <v/>
      </c>
      <c r="J745" s="1" t="str">
        <f> IF(ISBLANK(B745), "", COUNTIF(Volunteer_Import!F745, "*South Berkeley/Oakland Safeway*"))</f>
        <v/>
      </c>
      <c r="K745" s="1" t="str">
        <f> IF(ISBLANK(B745), "", COUNTIF(Volunteer_Import!F745, "*Southwest Berkeley Berkeley Bowl*"))</f>
        <v/>
      </c>
      <c r="L745" s="1" t="str">
        <f> IF(ISBLANK(B745), "", COUNTIF(Volunteer_Import!F745, "*Other (open to local stores unlisted above)*"))</f>
        <v/>
      </c>
      <c r="M745" s="19" t="str">
        <f> IF(ISBLANK(B745), "", COUNTIF(Volunteer_Import!G745, "*Monday*"))</f>
        <v/>
      </c>
      <c r="N745" s="19" t="str">
        <f> IF(ISBLANK(B745), "", COUNTIF(Volunteer_Import!G745, "*Tuesday*"))</f>
        <v/>
      </c>
      <c r="O745" s="19" t="str">
        <f> IF(ISBLANK(B745), "", COUNTIF(Volunteer_Import!G745, "*Wednesday*"))</f>
        <v/>
      </c>
      <c r="P745" s="19" t="str">
        <f> IF(ISBLANK(B745), "", COUNTIF(Volunteer_Import!G745, "*Thursday*"))</f>
        <v/>
      </c>
      <c r="Q745" s="19" t="str">
        <f> IF(ISBLANK(B745), "", COUNTIF(Volunteer_Import!G745, "*Friday*"))</f>
        <v/>
      </c>
      <c r="R745" s="19" t="str">
        <f> IF(ISBLANK(B745), "", COUNTIF(Volunteer_Import!G745, "*Saturday*"))</f>
        <v/>
      </c>
      <c r="S745" s="19" t="str">
        <f> IF(ISBLANK(B745), "", COUNTIF(Volunteer_Import!G745, "*Sunday*"))</f>
        <v/>
      </c>
      <c r="T745" s="1" t="str">
        <f> IF(ISBLANK(B745), "", COUNTIF(Volunteer_Import!H745, "*6am - 8am*"))</f>
        <v/>
      </c>
      <c r="U745" s="19" t="str">
        <f> IF(ISBLANK(B745), "", COUNTIF(Volunteer_Import!H745, "*8am - 12pm*"))</f>
        <v/>
      </c>
      <c r="V745" s="19" t="str">
        <f> IF(ISBLANK(B745), "", COUNTIF(Volunteer_Import!H745, "*12pm - 3pm*"))</f>
        <v/>
      </c>
      <c r="W745" s="19" t="str">
        <f> IF(ISBLANK(B745), "", COUNTIF(Volunteer_Import!H745, "*3pm - 6pm*"))</f>
        <v/>
      </c>
      <c r="X745" s="19" t="str">
        <f> IF(ISBLANK(B745), "", COUNTIF(Volunteer_Import!H745, "*6pm - 9pm*"))</f>
        <v/>
      </c>
      <c r="Y745" s="19" t="str">
        <f> IF(ISBLANK(B745), "", COUNTIF(Volunteer_Import!H745, "*9pm - 11pm*"))</f>
        <v/>
      </c>
    </row>
    <row r="746">
      <c r="A746" s="1" t="str">
        <f t="array" ref="A746">IF(ISBLANK(B746), "", concatenate("V", ROW()))</f>
        <v/>
      </c>
      <c r="B746" s="1" t="str">
        <f>IFERROR(__xludf.DUMMYFUNCTION(" QUERY(Volunteer_Import!A746:H746, ""Select B"")"),"")</f>
        <v/>
      </c>
      <c r="C746" s="1" t="str">
        <f>IFERROR(__xludf.DUMMYFUNCTION(" IF(ISBLANK(B746), """", QUERY(Volunteer_Import!B746:I746, ""Select C""))"),"")</f>
        <v/>
      </c>
      <c r="D746" s="1" t="str">
        <f>IFERROR(__xludf.DUMMYFUNCTION(" IF(ISBLANK(B746), """", QUERY(Volunteer_Import!B746:I746, ""Select D""))"),"")</f>
        <v/>
      </c>
      <c r="E746" s="1" t="str">
        <f>IFERROR(__xludf.DUMMYFUNCTION(" IF(ISBLANK(B746), """", QUERY(Volunteer_Import!B746:I746, ""Select E""))"),"")</f>
        <v/>
      </c>
      <c r="F746" s="9" t="str">
        <f> IF(ISBLANK(B746), "", COUNTIF(Volunteer_Import!F746, "*Central Berkeley Trader Joe’s*"))</f>
        <v/>
      </c>
      <c r="G746" s="1" t="str">
        <f> IF(ISBLANK(B746), "", COUNTIF(Volunteer_Import!F746, "*North Berkeley Safeway*"))</f>
        <v/>
      </c>
      <c r="H746" s="1" t="str">
        <f> IF(ISBLANK(B746), "", COUNTIF(Volunteer_Import!F746, "*North Berkeley Trader Joe’s*"))</f>
        <v/>
      </c>
      <c r="I746" s="9" t="str">
        <f> IF(ISBLANK(B746), "", COUNTIF(Volunteer_Import!F746, "*South Berkeley Berkeley Bowl*"))</f>
        <v/>
      </c>
      <c r="J746" s="1" t="str">
        <f> IF(ISBLANK(B746), "", COUNTIF(Volunteer_Import!F746, "*South Berkeley/Oakland Safeway*"))</f>
        <v/>
      </c>
      <c r="K746" s="1" t="str">
        <f> IF(ISBLANK(B746), "", COUNTIF(Volunteer_Import!F746, "*Southwest Berkeley Berkeley Bowl*"))</f>
        <v/>
      </c>
      <c r="L746" s="1" t="str">
        <f> IF(ISBLANK(B746), "", COUNTIF(Volunteer_Import!F746, "*Other (open to local stores unlisted above)*"))</f>
        <v/>
      </c>
      <c r="M746" s="19" t="str">
        <f> IF(ISBLANK(B746), "", COUNTIF(Volunteer_Import!G746, "*Monday*"))</f>
        <v/>
      </c>
      <c r="N746" s="19" t="str">
        <f> IF(ISBLANK(B746), "", COUNTIF(Volunteer_Import!G746, "*Tuesday*"))</f>
        <v/>
      </c>
      <c r="O746" s="19" t="str">
        <f> IF(ISBLANK(B746), "", COUNTIF(Volunteer_Import!G746, "*Wednesday*"))</f>
        <v/>
      </c>
      <c r="P746" s="19" t="str">
        <f> IF(ISBLANK(B746), "", COUNTIF(Volunteer_Import!G746, "*Thursday*"))</f>
        <v/>
      </c>
      <c r="Q746" s="19" t="str">
        <f> IF(ISBLANK(B746), "", COUNTIF(Volunteer_Import!G746, "*Friday*"))</f>
        <v/>
      </c>
      <c r="R746" s="19" t="str">
        <f> IF(ISBLANK(B746), "", COUNTIF(Volunteer_Import!G746, "*Saturday*"))</f>
        <v/>
      </c>
      <c r="S746" s="19" t="str">
        <f> IF(ISBLANK(B746), "", COUNTIF(Volunteer_Import!G746, "*Sunday*"))</f>
        <v/>
      </c>
      <c r="T746" s="1" t="str">
        <f> IF(ISBLANK(B746), "", COUNTIF(Volunteer_Import!H746, "*6am - 8am*"))</f>
        <v/>
      </c>
      <c r="U746" s="19" t="str">
        <f> IF(ISBLANK(B746), "", COUNTIF(Volunteer_Import!H746, "*8am - 12pm*"))</f>
        <v/>
      </c>
      <c r="V746" s="19" t="str">
        <f> IF(ISBLANK(B746), "", COUNTIF(Volunteer_Import!H746, "*12pm - 3pm*"))</f>
        <v/>
      </c>
      <c r="W746" s="19" t="str">
        <f> IF(ISBLANK(B746), "", COUNTIF(Volunteer_Import!H746, "*3pm - 6pm*"))</f>
        <v/>
      </c>
      <c r="X746" s="19" t="str">
        <f> IF(ISBLANK(B746), "", COUNTIF(Volunteer_Import!H746, "*6pm - 9pm*"))</f>
        <v/>
      </c>
      <c r="Y746" s="19" t="str">
        <f> IF(ISBLANK(B746), "", COUNTIF(Volunteer_Import!H746, "*9pm - 11pm*"))</f>
        <v/>
      </c>
    </row>
    <row r="747">
      <c r="A747" s="1" t="str">
        <f t="array" ref="A747">IF(ISBLANK(B747), "", concatenate("V", ROW()))</f>
        <v/>
      </c>
      <c r="B747" s="1" t="str">
        <f>IFERROR(__xludf.DUMMYFUNCTION(" QUERY(Volunteer_Import!A747:H747, ""Select B"")"),"")</f>
        <v/>
      </c>
      <c r="C747" s="1" t="str">
        <f>IFERROR(__xludf.DUMMYFUNCTION(" IF(ISBLANK(B747), """", QUERY(Volunteer_Import!B747:I747, ""Select C""))"),"")</f>
        <v/>
      </c>
      <c r="D747" s="1" t="str">
        <f>IFERROR(__xludf.DUMMYFUNCTION(" IF(ISBLANK(B747), """", QUERY(Volunteer_Import!B747:I747, ""Select D""))"),"")</f>
        <v/>
      </c>
      <c r="E747" s="1" t="str">
        <f>IFERROR(__xludf.DUMMYFUNCTION(" IF(ISBLANK(B747), """", QUERY(Volunteer_Import!B747:I747, ""Select E""))"),"")</f>
        <v/>
      </c>
      <c r="F747" s="9" t="str">
        <f> IF(ISBLANK(B747), "", COUNTIF(Volunteer_Import!F747, "*Central Berkeley Trader Joe’s*"))</f>
        <v/>
      </c>
      <c r="G747" s="1" t="str">
        <f> IF(ISBLANK(B747), "", COUNTIF(Volunteer_Import!F747, "*North Berkeley Safeway*"))</f>
        <v/>
      </c>
      <c r="H747" s="1" t="str">
        <f> IF(ISBLANK(B747), "", COUNTIF(Volunteer_Import!F747, "*North Berkeley Trader Joe’s*"))</f>
        <v/>
      </c>
      <c r="I747" s="9" t="str">
        <f> IF(ISBLANK(B747), "", COUNTIF(Volunteer_Import!F747, "*South Berkeley Berkeley Bowl*"))</f>
        <v/>
      </c>
      <c r="J747" s="1" t="str">
        <f> IF(ISBLANK(B747), "", COUNTIF(Volunteer_Import!F747, "*South Berkeley/Oakland Safeway*"))</f>
        <v/>
      </c>
      <c r="K747" s="1" t="str">
        <f> IF(ISBLANK(B747), "", COUNTIF(Volunteer_Import!F747, "*Southwest Berkeley Berkeley Bowl*"))</f>
        <v/>
      </c>
      <c r="L747" s="1" t="str">
        <f> IF(ISBLANK(B747), "", COUNTIF(Volunteer_Import!F747, "*Other (open to local stores unlisted above)*"))</f>
        <v/>
      </c>
      <c r="M747" s="19" t="str">
        <f> IF(ISBLANK(B747), "", COUNTIF(Volunteer_Import!G747, "*Monday*"))</f>
        <v/>
      </c>
      <c r="N747" s="19" t="str">
        <f> IF(ISBLANK(B747), "", COUNTIF(Volunteer_Import!G747, "*Tuesday*"))</f>
        <v/>
      </c>
      <c r="O747" s="19" t="str">
        <f> IF(ISBLANK(B747), "", COUNTIF(Volunteer_Import!G747, "*Wednesday*"))</f>
        <v/>
      </c>
      <c r="P747" s="19" t="str">
        <f> IF(ISBLANK(B747), "", COUNTIF(Volunteer_Import!G747, "*Thursday*"))</f>
        <v/>
      </c>
      <c r="Q747" s="19" t="str">
        <f> IF(ISBLANK(B747), "", COUNTIF(Volunteer_Import!G747, "*Friday*"))</f>
        <v/>
      </c>
      <c r="R747" s="19" t="str">
        <f> IF(ISBLANK(B747), "", COUNTIF(Volunteer_Import!G747, "*Saturday*"))</f>
        <v/>
      </c>
      <c r="S747" s="19" t="str">
        <f> IF(ISBLANK(B747), "", COUNTIF(Volunteer_Import!G747, "*Sunday*"))</f>
        <v/>
      </c>
      <c r="T747" s="1" t="str">
        <f> IF(ISBLANK(B747), "", COUNTIF(Volunteer_Import!H747, "*6am - 8am*"))</f>
        <v/>
      </c>
      <c r="U747" s="19" t="str">
        <f> IF(ISBLANK(B747), "", COUNTIF(Volunteer_Import!H747, "*8am - 12pm*"))</f>
        <v/>
      </c>
      <c r="V747" s="19" t="str">
        <f> IF(ISBLANK(B747), "", COUNTIF(Volunteer_Import!H747, "*12pm - 3pm*"))</f>
        <v/>
      </c>
      <c r="W747" s="19" t="str">
        <f> IF(ISBLANK(B747), "", COUNTIF(Volunteer_Import!H747, "*3pm - 6pm*"))</f>
        <v/>
      </c>
      <c r="X747" s="19" t="str">
        <f> IF(ISBLANK(B747), "", COUNTIF(Volunteer_Import!H747, "*6pm - 9pm*"))</f>
        <v/>
      </c>
      <c r="Y747" s="19" t="str">
        <f> IF(ISBLANK(B747), "", COUNTIF(Volunteer_Import!H747, "*9pm - 11pm*"))</f>
        <v/>
      </c>
    </row>
    <row r="748">
      <c r="A748" s="1" t="str">
        <f t="array" ref="A748">IF(ISBLANK(B748), "", concatenate("V", ROW()))</f>
        <v/>
      </c>
      <c r="B748" s="1" t="str">
        <f>IFERROR(__xludf.DUMMYFUNCTION(" QUERY(Volunteer_Import!A748:H748, ""Select B"")"),"")</f>
        <v/>
      </c>
      <c r="C748" s="1" t="str">
        <f>IFERROR(__xludf.DUMMYFUNCTION(" IF(ISBLANK(B748), """", QUERY(Volunteer_Import!B748:I748, ""Select C""))"),"")</f>
        <v/>
      </c>
      <c r="D748" s="1" t="str">
        <f>IFERROR(__xludf.DUMMYFUNCTION(" IF(ISBLANK(B748), """", QUERY(Volunteer_Import!B748:I748, ""Select D""))"),"")</f>
        <v/>
      </c>
      <c r="E748" s="1" t="str">
        <f>IFERROR(__xludf.DUMMYFUNCTION(" IF(ISBLANK(B748), """", QUERY(Volunteer_Import!B748:I748, ""Select E""))"),"")</f>
        <v/>
      </c>
      <c r="F748" s="9" t="str">
        <f> IF(ISBLANK(B748), "", COUNTIF(Volunteer_Import!F748, "*Central Berkeley Trader Joe’s*"))</f>
        <v/>
      </c>
      <c r="G748" s="1" t="str">
        <f> IF(ISBLANK(B748), "", COUNTIF(Volunteer_Import!F748, "*North Berkeley Safeway*"))</f>
        <v/>
      </c>
      <c r="H748" s="1" t="str">
        <f> IF(ISBLANK(B748), "", COUNTIF(Volunteer_Import!F748, "*North Berkeley Trader Joe’s*"))</f>
        <v/>
      </c>
      <c r="I748" s="9" t="str">
        <f> IF(ISBLANK(B748), "", COUNTIF(Volunteer_Import!F748, "*South Berkeley Berkeley Bowl*"))</f>
        <v/>
      </c>
      <c r="J748" s="1" t="str">
        <f> IF(ISBLANK(B748), "", COUNTIF(Volunteer_Import!F748, "*South Berkeley/Oakland Safeway*"))</f>
        <v/>
      </c>
      <c r="K748" s="1" t="str">
        <f> IF(ISBLANK(B748), "", COUNTIF(Volunteer_Import!F748, "*Southwest Berkeley Berkeley Bowl*"))</f>
        <v/>
      </c>
      <c r="L748" s="1" t="str">
        <f> IF(ISBLANK(B748), "", COUNTIF(Volunteer_Import!F748, "*Other (open to local stores unlisted above)*"))</f>
        <v/>
      </c>
      <c r="M748" s="19" t="str">
        <f> IF(ISBLANK(B748), "", COUNTIF(Volunteer_Import!G748, "*Monday*"))</f>
        <v/>
      </c>
      <c r="N748" s="19" t="str">
        <f> IF(ISBLANK(B748), "", COUNTIF(Volunteer_Import!G748, "*Tuesday*"))</f>
        <v/>
      </c>
      <c r="O748" s="19" t="str">
        <f> IF(ISBLANK(B748), "", COUNTIF(Volunteer_Import!G748, "*Wednesday*"))</f>
        <v/>
      </c>
      <c r="P748" s="19" t="str">
        <f> IF(ISBLANK(B748), "", COUNTIF(Volunteer_Import!G748, "*Thursday*"))</f>
        <v/>
      </c>
      <c r="Q748" s="19" t="str">
        <f> IF(ISBLANK(B748), "", COUNTIF(Volunteer_Import!G748, "*Friday*"))</f>
        <v/>
      </c>
      <c r="R748" s="19" t="str">
        <f> IF(ISBLANK(B748), "", COUNTIF(Volunteer_Import!G748, "*Saturday*"))</f>
        <v/>
      </c>
      <c r="S748" s="19" t="str">
        <f> IF(ISBLANK(B748), "", COUNTIF(Volunteer_Import!G748, "*Sunday*"))</f>
        <v/>
      </c>
      <c r="T748" s="1" t="str">
        <f> IF(ISBLANK(B748), "", COUNTIF(Volunteer_Import!H748, "*6am - 8am*"))</f>
        <v/>
      </c>
      <c r="U748" s="19" t="str">
        <f> IF(ISBLANK(B748), "", COUNTIF(Volunteer_Import!H748, "*8am - 12pm*"))</f>
        <v/>
      </c>
      <c r="V748" s="19" t="str">
        <f> IF(ISBLANK(B748), "", COUNTIF(Volunteer_Import!H748, "*12pm - 3pm*"))</f>
        <v/>
      </c>
      <c r="W748" s="19" t="str">
        <f> IF(ISBLANK(B748), "", COUNTIF(Volunteer_Import!H748, "*3pm - 6pm*"))</f>
        <v/>
      </c>
      <c r="X748" s="19" t="str">
        <f> IF(ISBLANK(B748), "", COUNTIF(Volunteer_Import!H748, "*6pm - 9pm*"))</f>
        <v/>
      </c>
      <c r="Y748" s="19" t="str">
        <f> IF(ISBLANK(B748), "", COUNTIF(Volunteer_Import!H748, "*9pm - 11pm*"))</f>
        <v/>
      </c>
    </row>
    <row r="749">
      <c r="A749" s="1" t="str">
        <f t="array" ref="A749">IF(ISBLANK(B749), "", concatenate("V", ROW()))</f>
        <v/>
      </c>
      <c r="B749" s="1" t="str">
        <f>IFERROR(__xludf.DUMMYFUNCTION(" QUERY(Volunteer_Import!A749:H749, ""Select B"")"),"")</f>
        <v/>
      </c>
      <c r="C749" s="1" t="str">
        <f>IFERROR(__xludf.DUMMYFUNCTION(" IF(ISBLANK(B749), """", QUERY(Volunteer_Import!B749:I749, ""Select C""))"),"")</f>
        <v/>
      </c>
      <c r="D749" s="1" t="str">
        <f>IFERROR(__xludf.DUMMYFUNCTION(" IF(ISBLANK(B749), """", QUERY(Volunteer_Import!B749:I749, ""Select D""))"),"")</f>
        <v/>
      </c>
      <c r="E749" s="1" t="str">
        <f>IFERROR(__xludf.DUMMYFUNCTION(" IF(ISBLANK(B749), """", QUERY(Volunteer_Import!B749:I749, ""Select E""))"),"")</f>
        <v/>
      </c>
      <c r="F749" s="9" t="str">
        <f> IF(ISBLANK(B749), "", COUNTIF(Volunteer_Import!F749, "*Central Berkeley Trader Joe’s*"))</f>
        <v/>
      </c>
      <c r="G749" s="1" t="str">
        <f> IF(ISBLANK(B749), "", COUNTIF(Volunteer_Import!F749, "*North Berkeley Safeway*"))</f>
        <v/>
      </c>
      <c r="H749" s="1" t="str">
        <f> IF(ISBLANK(B749), "", COUNTIF(Volunteer_Import!F749, "*North Berkeley Trader Joe’s*"))</f>
        <v/>
      </c>
      <c r="I749" s="9" t="str">
        <f> IF(ISBLANK(B749), "", COUNTIF(Volunteer_Import!F749, "*South Berkeley Berkeley Bowl*"))</f>
        <v/>
      </c>
      <c r="J749" s="1" t="str">
        <f> IF(ISBLANK(B749), "", COUNTIF(Volunteer_Import!F749, "*South Berkeley/Oakland Safeway*"))</f>
        <v/>
      </c>
      <c r="K749" s="1" t="str">
        <f> IF(ISBLANK(B749), "", COUNTIF(Volunteer_Import!F749, "*Southwest Berkeley Berkeley Bowl*"))</f>
        <v/>
      </c>
      <c r="L749" s="1" t="str">
        <f> IF(ISBLANK(B749), "", COUNTIF(Volunteer_Import!F749, "*Other (open to local stores unlisted above)*"))</f>
        <v/>
      </c>
      <c r="M749" s="19" t="str">
        <f> IF(ISBLANK(B749), "", COUNTIF(Volunteer_Import!G749, "*Monday*"))</f>
        <v/>
      </c>
      <c r="N749" s="19" t="str">
        <f> IF(ISBLANK(B749), "", COUNTIF(Volunteer_Import!G749, "*Tuesday*"))</f>
        <v/>
      </c>
      <c r="O749" s="19" t="str">
        <f> IF(ISBLANK(B749), "", COUNTIF(Volunteer_Import!G749, "*Wednesday*"))</f>
        <v/>
      </c>
      <c r="P749" s="19" t="str">
        <f> IF(ISBLANK(B749), "", COUNTIF(Volunteer_Import!G749, "*Thursday*"))</f>
        <v/>
      </c>
      <c r="Q749" s="19" t="str">
        <f> IF(ISBLANK(B749), "", COUNTIF(Volunteer_Import!G749, "*Friday*"))</f>
        <v/>
      </c>
      <c r="R749" s="19" t="str">
        <f> IF(ISBLANK(B749), "", COUNTIF(Volunteer_Import!G749, "*Saturday*"))</f>
        <v/>
      </c>
      <c r="S749" s="19" t="str">
        <f> IF(ISBLANK(B749), "", COUNTIF(Volunteer_Import!G749, "*Sunday*"))</f>
        <v/>
      </c>
      <c r="T749" s="1" t="str">
        <f> IF(ISBLANK(B749), "", COUNTIF(Volunteer_Import!H749, "*6am - 8am*"))</f>
        <v/>
      </c>
      <c r="U749" s="19" t="str">
        <f> IF(ISBLANK(B749), "", COUNTIF(Volunteer_Import!H749, "*8am - 12pm*"))</f>
        <v/>
      </c>
      <c r="V749" s="19" t="str">
        <f> IF(ISBLANK(B749), "", COUNTIF(Volunteer_Import!H749, "*12pm - 3pm*"))</f>
        <v/>
      </c>
      <c r="W749" s="19" t="str">
        <f> IF(ISBLANK(B749), "", COUNTIF(Volunteer_Import!H749, "*3pm - 6pm*"))</f>
        <v/>
      </c>
      <c r="X749" s="19" t="str">
        <f> IF(ISBLANK(B749), "", COUNTIF(Volunteer_Import!H749, "*6pm - 9pm*"))</f>
        <v/>
      </c>
      <c r="Y749" s="19" t="str">
        <f> IF(ISBLANK(B749), "", COUNTIF(Volunteer_Import!H749, "*9pm - 11pm*"))</f>
        <v/>
      </c>
    </row>
    <row r="750">
      <c r="A750" s="1" t="str">
        <f t="array" ref="A750">IF(ISBLANK(B750), "", concatenate("V", ROW()))</f>
        <v/>
      </c>
      <c r="B750" s="1" t="str">
        <f>IFERROR(__xludf.DUMMYFUNCTION(" QUERY(Volunteer_Import!A750:H750, ""Select B"")"),"")</f>
        <v/>
      </c>
      <c r="C750" s="1" t="str">
        <f>IFERROR(__xludf.DUMMYFUNCTION(" IF(ISBLANK(B750), """", QUERY(Volunteer_Import!B750:I750, ""Select C""))"),"")</f>
        <v/>
      </c>
      <c r="D750" s="1" t="str">
        <f>IFERROR(__xludf.DUMMYFUNCTION(" IF(ISBLANK(B750), """", QUERY(Volunteer_Import!B750:I750, ""Select D""))"),"")</f>
        <v/>
      </c>
      <c r="E750" s="1" t="str">
        <f>IFERROR(__xludf.DUMMYFUNCTION(" IF(ISBLANK(B750), """", QUERY(Volunteer_Import!B750:I750, ""Select E""))"),"")</f>
        <v/>
      </c>
      <c r="F750" s="9" t="str">
        <f> IF(ISBLANK(B750), "", COUNTIF(Volunteer_Import!F750, "*Central Berkeley Trader Joe’s*"))</f>
        <v/>
      </c>
      <c r="G750" s="1" t="str">
        <f> IF(ISBLANK(B750), "", COUNTIF(Volunteer_Import!F750, "*North Berkeley Safeway*"))</f>
        <v/>
      </c>
      <c r="H750" s="1" t="str">
        <f> IF(ISBLANK(B750), "", COUNTIF(Volunteer_Import!F750, "*North Berkeley Trader Joe’s*"))</f>
        <v/>
      </c>
      <c r="I750" s="9" t="str">
        <f> IF(ISBLANK(B750), "", COUNTIF(Volunteer_Import!F750, "*South Berkeley Berkeley Bowl*"))</f>
        <v/>
      </c>
      <c r="J750" s="1" t="str">
        <f> IF(ISBLANK(B750), "", COUNTIF(Volunteer_Import!F750, "*South Berkeley/Oakland Safeway*"))</f>
        <v/>
      </c>
      <c r="K750" s="1" t="str">
        <f> IF(ISBLANK(B750), "", COUNTIF(Volunteer_Import!F750, "*Southwest Berkeley Berkeley Bowl*"))</f>
        <v/>
      </c>
      <c r="L750" s="1" t="str">
        <f> IF(ISBLANK(B750), "", COUNTIF(Volunteer_Import!F750, "*Other (open to local stores unlisted above)*"))</f>
        <v/>
      </c>
      <c r="M750" s="19" t="str">
        <f> IF(ISBLANK(B750), "", COUNTIF(Volunteer_Import!G750, "*Monday*"))</f>
        <v/>
      </c>
      <c r="N750" s="19" t="str">
        <f> IF(ISBLANK(B750), "", COUNTIF(Volunteer_Import!G750, "*Tuesday*"))</f>
        <v/>
      </c>
      <c r="O750" s="19" t="str">
        <f> IF(ISBLANK(B750), "", COUNTIF(Volunteer_Import!G750, "*Wednesday*"))</f>
        <v/>
      </c>
      <c r="P750" s="19" t="str">
        <f> IF(ISBLANK(B750), "", COUNTIF(Volunteer_Import!G750, "*Thursday*"))</f>
        <v/>
      </c>
      <c r="Q750" s="19" t="str">
        <f> IF(ISBLANK(B750), "", COUNTIF(Volunteer_Import!G750, "*Friday*"))</f>
        <v/>
      </c>
      <c r="R750" s="19" t="str">
        <f> IF(ISBLANK(B750), "", COUNTIF(Volunteer_Import!G750, "*Saturday*"))</f>
        <v/>
      </c>
      <c r="S750" s="19" t="str">
        <f> IF(ISBLANK(B750), "", COUNTIF(Volunteer_Import!G750, "*Sunday*"))</f>
        <v/>
      </c>
      <c r="T750" s="1" t="str">
        <f> IF(ISBLANK(B750), "", COUNTIF(Volunteer_Import!H750, "*6am - 8am*"))</f>
        <v/>
      </c>
      <c r="U750" s="19" t="str">
        <f> IF(ISBLANK(B750), "", COUNTIF(Volunteer_Import!H750, "*8am - 12pm*"))</f>
        <v/>
      </c>
      <c r="V750" s="19" t="str">
        <f> IF(ISBLANK(B750), "", COUNTIF(Volunteer_Import!H750, "*12pm - 3pm*"))</f>
        <v/>
      </c>
      <c r="W750" s="19" t="str">
        <f> IF(ISBLANK(B750), "", COUNTIF(Volunteer_Import!H750, "*3pm - 6pm*"))</f>
        <v/>
      </c>
      <c r="X750" s="19" t="str">
        <f> IF(ISBLANK(B750), "", COUNTIF(Volunteer_Import!H750, "*6pm - 9pm*"))</f>
        <v/>
      </c>
      <c r="Y750" s="19" t="str">
        <f> IF(ISBLANK(B750), "", COUNTIF(Volunteer_Import!H750, "*9pm - 11pm*"))</f>
        <v/>
      </c>
    </row>
    <row r="751">
      <c r="A751" s="1" t="str">
        <f t="array" ref="A751">IF(ISBLANK(B751), "", concatenate("V", ROW()))</f>
        <v/>
      </c>
      <c r="B751" s="1" t="str">
        <f>IFERROR(__xludf.DUMMYFUNCTION(" QUERY(Volunteer_Import!A751:H751, ""Select B"")"),"")</f>
        <v/>
      </c>
      <c r="C751" s="1" t="str">
        <f>IFERROR(__xludf.DUMMYFUNCTION(" IF(ISBLANK(B751), """", QUERY(Volunteer_Import!B751:I751, ""Select C""))"),"")</f>
        <v/>
      </c>
      <c r="D751" s="1" t="str">
        <f>IFERROR(__xludf.DUMMYFUNCTION(" IF(ISBLANK(B751), """", QUERY(Volunteer_Import!B751:I751, ""Select D""))"),"")</f>
        <v/>
      </c>
      <c r="E751" s="1" t="str">
        <f>IFERROR(__xludf.DUMMYFUNCTION(" IF(ISBLANK(B751), """", QUERY(Volunteer_Import!B751:I751, ""Select E""))"),"")</f>
        <v/>
      </c>
      <c r="F751" s="9" t="str">
        <f> IF(ISBLANK(B751), "", COUNTIF(Volunteer_Import!F751, "*Central Berkeley Trader Joe’s*"))</f>
        <v/>
      </c>
      <c r="G751" s="1" t="str">
        <f> IF(ISBLANK(B751), "", COUNTIF(Volunteer_Import!F751, "*North Berkeley Safeway*"))</f>
        <v/>
      </c>
      <c r="H751" s="1" t="str">
        <f> IF(ISBLANK(B751), "", COUNTIF(Volunteer_Import!F751, "*North Berkeley Trader Joe’s*"))</f>
        <v/>
      </c>
      <c r="I751" s="9" t="str">
        <f> IF(ISBLANK(B751), "", COUNTIF(Volunteer_Import!F751, "*South Berkeley Berkeley Bowl*"))</f>
        <v/>
      </c>
      <c r="J751" s="1" t="str">
        <f> IF(ISBLANK(B751), "", COUNTIF(Volunteer_Import!F751, "*South Berkeley/Oakland Safeway*"))</f>
        <v/>
      </c>
      <c r="K751" s="1" t="str">
        <f> IF(ISBLANK(B751), "", COUNTIF(Volunteer_Import!F751, "*Southwest Berkeley Berkeley Bowl*"))</f>
        <v/>
      </c>
      <c r="L751" s="1" t="str">
        <f> IF(ISBLANK(B751), "", COUNTIF(Volunteer_Import!F751, "*Other (open to local stores unlisted above)*"))</f>
        <v/>
      </c>
      <c r="M751" s="19" t="str">
        <f> IF(ISBLANK(B751), "", COUNTIF(Volunteer_Import!G751, "*Monday*"))</f>
        <v/>
      </c>
      <c r="N751" s="19" t="str">
        <f> IF(ISBLANK(B751), "", COUNTIF(Volunteer_Import!G751, "*Tuesday*"))</f>
        <v/>
      </c>
      <c r="O751" s="19" t="str">
        <f> IF(ISBLANK(B751), "", COUNTIF(Volunteer_Import!G751, "*Wednesday*"))</f>
        <v/>
      </c>
      <c r="P751" s="19" t="str">
        <f> IF(ISBLANK(B751), "", COUNTIF(Volunteer_Import!G751, "*Thursday*"))</f>
        <v/>
      </c>
      <c r="Q751" s="19" t="str">
        <f> IF(ISBLANK(B751), "", COUNTIF(Volunteer_Import!G751, "*Friday*"))</f>
        <v/>
      </c>
      <c r="R751" s="19" t="str">
        <f> IF(ISBLANK(B751), "", COUNTIF(Volunteer_Import!G751, "*Saturday*"))</f>
        <v/>
      </c>
      <c r="S751" s="19" t="str">
        <f> IF(ISBLANK(B751), "", COUNTIF(Volunteer_Import!G751, "*Sunday*"))</f>
        <v/>
      </c>
      <c r="T751" s="1" t="str">
        <f> IF(ISBLANK(B751), "", COUNTIF(Volunteer_Import!H751, "*6am - 8am*"))</f>
        <v/>
      </c>
      <c r="U751" s="19" t="str">
        <f> IF(ISBLANK(B751), "", COUNTIF(Volunteer_Import!H751, "*8am - 12pm*"))</f>
        <v/>
      </c>
      <c r="V751" s="19" t="str">
        <f> IF(ISBLANK(B751), "", COUNTIF(Volunteer_Import!H751, "*12pm - 3pm*"))</f>
        <v/>
      </c>
      <c r="W751" s="19" t="str">
        <f> IF(ISBLANK(B751), "", COUNTIF(Volunteer_Import!H751, "*3pm - 6pm*"))</f>
        <v/>
      </c>
      <c r="X751" s="19" t="str">
        <f> IF(ISBLANK(B751), "", COUNTIF(Volunteer_Import!H751, "*6pm - 9pm*"))</f>
        <v/>
      </c>
      <c r="Y751" s="19" t="str">
        <f> IF(ISBLANK(B751), "", COUNTIF(Volunteer_Import!H751, "*9pm - 11pm*"))</f>
        <v/>
      </c>
    </row>
    <row r="752">
      <c r="A752" s="1" t="str">
        <f t="array" ref="A752">IF(ISBLANK(B752), "", concatenate("V", ROW()))</f>
        <v/>
      </c>
      <c r="B752" s="1" t="str">
        <f>IFERROR(__xludf.DUMMYFUNCTION(" QUERY(Volunteer_Import!A752:H752, ""Select B"")"),"")</f>
        <v/>
      </c>
      <c r="C752" s="1" t="str">
        <f>IFERROR(__xludf.DUMMYFUNCTION(" IF(ISBLANK(B752), """", QUERY(Volunteer_Import!B752:I752, ""Select C""))"),"")</f>
        <v/>
      </c>
      <c r="D752" s="1" t="str">
        <f>IFERROR(__xludf.DUMMYFUNCTION(" IF(ISBLANK(B752), """", QUERY(Volunteer_Import!B752:I752, ""Select D""))"),"")</f>
        <v/>
      </c>
      <c r="E752" s="1" t="str">
        <f>IFERROR(__xludf.DUMMYFUNCTION(" IF(ISBLANK(B752), """", QUERY(Volunteer_Import!B752:I752, ""Select E""))"),"")</f>
        <v/>
      </c>
      <c r="F752" s="9" t="str">
        <f> IF(ISBLANK(B752), "", COUNTIF(Volunteer_Import!F752, "*Central Berkeley Trader Joe’s*"))</f>
        <v/>
      </c>
      <c r="G752" s="1" t="str">
        <f> IF(ISBLANK(B752), "", COUNTIF(Volunteer_Import!F752, "*North Berkeley Safeway*"))</f>
        <v/>
      </c>
      <c r="H752" s="1" t="str">
        <f> IF(ISBLANK(B752), "", COUNTIF(Volunteer_Import!F752, "*North Berkeley Trader Joe’s*"))</f>
        <v/>
      </c>
      <c r="I752" s="9" t="str">
        <f> IF(ISBLANK(B752), "", COUNTIF(Volunteer_Import!F752, "*South Berkeley Berkeley Bowl*"))</f>
        <v/>
      </c>
      <c r="J752" s="1" t="str">
        <f> IF(ISBLANK(B752), "", COUNTIF(Volunteer_Import!F752, "*South Berkeley/Oakland Safeway*"))</f>
        <v/>
      </c>
      <c r="K752" s="1" t="str">
        <f> IF(ISBLANK(B752), "", COUNTIF(Volunteer_Import!F752, "*Southwest Berkeley Berkeley Bowl*"))</f>
        <v/>
      </c>
      <c r="L752" s="1" t="str">
        <f> IF(ISBLANK(B752), "", COUNTIF(Volunteer_Import!F752, "*Other (open to local stores unlisted above)*"))</f>
        <v/>
      </c>
      <c r="M752" s="19" t="str">
        <f> IF(ISBLANK(B752), "", COUNTIF(Volunteer_Import!G752, "*Monday*"))</f>
        <v/>
      </c>
      <c r="N752" s="19" t="str">
        <f> IF(ISBLANK(B752), "", COUNTIF(Volunteer_Import!G752, "*Tuesday*"))</f>
        <v/>
      </c>
      <c r="O752" s="19" t="str">
        <f> IF(ISBLANK(B752), "", COUNTIF(Volunteer_Import!G752, "*Wednesday*"))</f>
        <v/>
      </c>
      <c r="P752" s="19" t="str">
        <f> IF(ISBLANK(B752), "", COUNTIF(Volunteer_Import!G752, "*Thursday*"))</f>
        <v/>
      </c>
      <c r="Q752" s="19" t="str">
        <f> IF(ISBLANK(B752), "", COUNTIF(Volunteer_Import!G752, "*Friday*"))</f>
        <v/>
      </c>
      <c r="R752" s="19" t="str">
        <f> IF(ISBLANK(B752), "", COUNTIF(Volunteer_Import!G752, "*Saturday*"))</f>
        <v/>
      </c>
      <c r="S752" s="19" t="str">
        <f> IF(ISBLANK(B752), "", COUNTIF(Volunteer_Import!G752, "*Sunday*"))</f>
        <v/>
      </c>
      <c r="T752" s="1" t="str">
        <f> IF(ISBLANK(B752), "", COUNTIF(Volunteer_Import!H752, "*6am - 8am*"))</f>
        <v/>
      </c>
      <c r="U752" s="19" t="str">
        <f> IF(ISBLANK(B752), "", COUNTIF(Volunteer_Import!H752, "*8am - 12pm*"))</f>
        <v/>
      </c>
      <c r="V752" s="19" t="str">
        <f> IF(ISBLANK(B752), "", COUNTIF(Volunteer_Import!H752, "*12pm - 3pm*"))</f>
        <v/>
      </c>
      <c r="W752" s="19" t="str">
        <f> IF(ISBLANK(B752), "", COUNTIF(Volunteer_Import!H752, "*3pm - 6pm*"))</f>
        <v/>
      </c>
      <c r="X752" s="19" t="str">
        <f> IF(ISBLANK(B752), "", COUNTIF(Volunteer_Import!H752, "*6pm - 9pm*"))</f>
        <v/>
      </c>
      <c r="Y752" s="19" t="str">
        <f> IF(ISBLANK(B752), "", COUNTIF(Volunteer_Import!H752, "*9pm - 11pm*"))</f>
        <v/>
      </c>
    </row>
    <row r="753">
      <c r="A753" s="1" t="str">
        <f t="array" ref="A753">IF(ISBLANK(B753), "", concatenate("V", ROW()))</f>
        <v/>
      </c>
      <c r="B753" s="1" t="str">
        <f>IFERROR(__xludf.DUMMYFUNCTION(" QUERY(Volunteer_Import!A753:H753, ""Select B"")"),"")</f>
        <v/>
      </c>
      <c r="C753" s="1" t="str">
        <f>IFERROR(__xludf.DUMMYFUNCTION(" IF(ISBLANK(B753), """", QUERY(Volunteer_Import!B753:I753, ""Select C""))"),"")</f>
        <v/>
      </c>
      <c r="D753" s="1" t="str">
        <f>IFERROR(__xludf.DUMMYFUNCTION(" IF(ISBLANK(B753), """", QUERY(Volunteer_Import!B753:I753, ""Select D""))"),"")</f>
        <v/>
      </c>
      <c r="E753" s="1" t="str">
        <f>IFERROR(__xludf.DUMMYFUNCTION(" IF(ISBLANK(B753), """", QUERY(Volunteer_Import!B753:I753, ""Select E""))"),"")</f>
        <v/>
      </c>
      <c r="F753" s="9" t="str">
        <f> IF(ISBLANK(B753), "", COUNTIF(Volunteer_Import!F753, "*Central Berkeley Trader Joe’s*"))</f>
        <v/>
      </c>
      <c r="G753" s="1" t="str">
        <f> IF(ISBLANK(B753), "", COUNTIF(Volunteer_Import!F753, "*North Berkeley Safeway*"))</f>
        <v/>
      </c>
      <c r="H753" s="1" t="str">
        <f> IF(ISBLANK(B753), "", COUNTIF(Volunteer_Import!F753, "*North Berkeley Trader Joe’s*"))</f>
        <v/>
      </c>
      <c r="I753" s="9" t="str">
        <f> IF(ISBLANK(B753), "", COUNTIF(Volunteer_Import!F753, "*South Berkeley Berkeley Bowl*"))</f>
        <v/>
      </c>
      <c r="J753" s="1" t="str">
        <f> IF(ISBLANK(B753), "", COUNTIF(Volunteer_Import!F753, "*South Berkeley/Oakland Safeway*"))</f>
        <v/>
      </c>
      <c r="K753" s="1" t="str">
        <f> IF(ISBLANK(B753), "", COUNTIF(Volunteer_Import!F753, "*Southwest Berkeley Berkeley Bowl*"))</f>
        <v/>
      </c>
      <c r="L753" s="1" t="str">
        <f> IF(ISBLANK(B753), "", COUNTIF(Volunteer_Import!F753, "*Other (open to local stores unlisted above)*"))</f>
        <v/>
      </c>
      <c r="M753" s="19" t="str">
        <f> IF(ISBLANK(B753), "", COUNTIF(Volunteer_Import!G753, "*Monday*"))</f>
        <v/>
      </c>
      <c r="N753" s="19" t="str">
        <f> IF(ISBLANK(B753), "", COUNTIF(Volunteer_Import!G753, "*Tuesday*"))</f>
        <v/>
      </c>
      <c r="O753" s="19" t="str">
        <f> IF(ISBLANK(B753), "", COUNTIF(Volunteer_Import!G753, "*Wednesday*"))</f>
        <v/>
      </c>
      <c r="P753" s="19" t="str">
        <f> IF(ISBLANK(B753), "", COUNTIF(Volunteer_Import!G753, "*Thursday*"))</f>
        <v/>
      </c>
      <c r="Q753" s="19" t="str">
        <f> IF(ISBLANK(B753), "", COUNTIF(Volunteer_Import!G753, "*Friday*"))</f>
        <v/>
      </c>
      <c r="R753" s="19" t="str">
        <f> IF(ISBLANK(B753), "", COUNTIF(Volunteer_Import!G753, "*Saturday*"))</f>
        <v/>
      </c>
      <c r="S753" s="19" t="str">
        <f> IF(ISBLANK(B753), "", COUNTIF(Volunteer_Import!G753, "*Sunday*"))</f>
        <v/>
      </c>
      <c r="T753" s="1" t="str">
        <f> IF(ISBLANK(B753), "", COUNTIF(Volunteer_Import!H753, "*6am - 8am*"))</f>
        <v/>
      </c>
      <c r="U753" s="19" t="str">
        <f> IF(ISBLANK(B753), "", COUNTIF(Volunteer_Import!H753, "*8am - 12pm*"))</f>
        <v/>
      </c>
      <c r="V753" s="19" t="str">
        <f> IF(ISBLANK(B753), "", COUNTIF(Volunteer_Import!H753, "*12pm - 3pm*"))</f>
        <v/>
      </c>
      <c r="W753" s="19" t="str">
        <f> IF(ISBLANK(B753), "", COUNTIF(Volunteer_Import!H753, "*3pm - 6pm*"))</f>
        <v/>
      </c>
      <c r="X753" s="19" t="str">
        <f> IF(ISBLANK(B753), "", COUNTIF(Volunteer_Import!H753, "*6pm - 9pm*"))</f>
        <v/>
      </c>
      <c r="Y753" s="19" t="str">
        <f> IF(ISBLANK(B753), "", COUNTIF(Volunteer_Import!H753, "*9pm - 11pm*"))</f>
        <v/>
      </c>
    </row>
    <row r="754">
      <c r="A754" s="1" t="str">
        <f t="array" ref="A754">IF(ISBLANK(B754), "", concatenate("V", ROW()))</f>
        <v/>
      </c>
      <c r="B754" s="1" t="str">
        <f>IFERROR(__xludf.DUMMYFUNCTION(" QUERY(Volunteer_Import!A754:H754, ""Select B"")"),"")</f>
        <v/>
      </c>
      <c r="C754" s="1" t="str">
        <f>IFERROR(__xludf.DUMMYFUNCTION(" IF(ISBLANK(B754), """", QUERY(Volunteer_Import!B754:I754, ""Select C""))"),"")</f>
        <v/>
      </c>
      <c r="D754" s="1" t="str">
        <f>IFERROR(__xludf.DUMMYFUNCTION(" IF(ISBLANK(B754), """", QUERY(Volunteer_Import!B754:I754, ""Select D""))"),"")</f>
        <v/>
      </c>
      <c r="E754" s="1" t="str">
        <f>IFERROR(__xludf.DUMMYFUNCTION(" IF(ISBLANK(B754), """", QUERY(Volunteer_Import!B754:I754, ""Select E""))"),"")</f>
        <v/>
      </c>
      <c r="F754" s="9" t="str">
        <f> IF(ISBLANK(B754), "", COUNTIF(Volunteer_Import!F754, "*Central Berkeley Trader Joe’s*"))</f>
        <v/>
      </c>
      <c r="G754" s="1" t="str">
        <f> IF(ISBLANK(B754), "", COUNTIF(Volunteer_Import!F754, "*North Berkeley Safeway*"))</f>
        <v/>
      </c>
      <c r="H754" s="1" t="str">
        <f> IF(ISBLANK(B754), "", COUNTIF(Volunteer_Import!F754, "*North Berkeley Trader Joe’s*"))</f>
        <v/>
      </c>
      <c r="I754" s="9" t="str">
        <f> IF(ISBLANK(B754), "", COUNTIF(Volunteer_Import!F754, "*South Berkeley Berkeley Bowl*"))</f>
        <v/>
      </c>
      <c r="J754" s="1" t="str">
        <f> IF(ISBLANK(B754), "", COUNTIF(Volunteer_Import!F754, "*South Berkeley/Oakland Safeway*"))</f>
        <v/>
      </c>
      <c r="K754" s="1" t="str">
        <f> IF(ISBLANK(B754), "", COUNTIF(Volunteer_Import!F754, "*Southwest Berkeley Berkeley Bowl*"))</f>
        <v/>
      </c>
      <c r="L754" s="1" t="str">
        <f> IF(ISBLANK(B754), "", COUNTIF(Volunteer_Import!F754, "*Other (open to local stores unlisted above)*"))</f>
        <v/>
      </c>
      <c r="M754" s="19" t="str">
        <f> IF(ISBLANK(B754), "", COUNTIF(Volunteer_Import!G754, "*Monday*"))</f>
        <v/>
      </c>
      <c r="N754" s="19" t="str">
        <f> IF(ISBLANK(B754), "", COUNTIF(Volunteer_Import!G754, "*Tuesday*"))</f>
        <v/>
      </c>
      <c r="O754" s="19" t="str">
        <f> IF(ISBLANK(B754), "", COUNTIF(Volunteer_Import!G754, "*Wednesday*"))</f>
        <v/>
      </c>
      <c r="P754" s="19" t="str">
        <f> IF(ISBLANK(B754), "", COUNTIF(Volunteer_Import!G754, "*Thursday*"))</f>
        <v/>
      </c>
      <c r="Q754" s="19" t="str">
        <f> IF(ISBLANK(B754), "", COUNTIF(Volunteer_Import!G754, "*Friday*"))</f>
        <v/>
      </c>
      <c r="R754" s="19" t="str">
        <f> IF(ISBLANK(B754), "", COUNTIF(Volunteer_Import!G754, "*Saturday*"))</f>
        <v/>
      </c>
      <c r="S754" s="19" t="str">
        <f> IF(ISBLANK(B754), "", COUNTIF(Volunteer_Import!G754, "*Sunday*"))</f>
        <v/>
      </c>
      <c r="T754" s="1" t="str">
        <f> IF(ISBLANK(B754), "", COUNTIF(Volunteer_Import!H754, "*6am - 8am*"))</f>
        <v/>
      </c>
      <c r="U754" s="19" t="str">
        <f> IF(ISBLANK(B754), "", COUNTIF(Volunteer_Import!H754, "*8am - 12pm*"))</f>
        <v/>
      </c>
      <c r="V754" s="19" t="str">
        <f> IF(ISBLANK(B754), "", COUNTIF(Volunteer_Import!H754, "*12pm - 3pm*"))</f>
        <v/>
      </c>
      <c r="W754" s="19" t="str">
        <f> IF(ISBLANK(B754), "", COUNTIF(Volunteer_Import!H754, "*3pm - 6pm*"))</f>
        <v/>
      </c>
      <c r="X754" s="19" t="str">
        <f> IF(ISBLANK(B754), "", COUNTIF(Volunteer_Import!H754, "*6pm - 9pm*"))</f>
        <v/>
      </c>
      <c r="Y754" s="19" t="str">
        <f> IF(ISBLANK(B754), "", COUNTIF(Volunteer_Import!H754, "*9pm - 11pm*"))</f>
        <v/>
      </c>
    </row>
    <row r="755">
      <c r="A755" s="1" t="str">
        <f t="array" ref="A755">IF(ISBLANK(B755), "", concatenate("V", ROW()))</f>
        <v/>
      </c>
      <c r="B755" s="1" t="str">
        <f>IFERROR(__xludf.DUMMYFUNCTION(" QUERY(Volunteer_Import!A755:H755, ""Select B"")"),"")</f>
        <v/>
      </c>
      <c r="C755" s="1" t="str">
        <f>IFERROR(__xludf.DUMMYFUNCTION(" IF(ISBLANK(B755), """", QUERY(Volunteer_Import!B755:I755, ""Select C""))"),"")</f>
        <v/>
      </c>
      <c r="D755" s="1" t="str">
        <f>IFERROR(__xludf.DUMMYFUNCTION(" IF(ISBLANK(B755), """", QUERY(Volunteer_Import!B755:I755, ""Select D""))"),"")</f>
        <v/>
      </c>
      <c r="E755" s="1" t="str">
        <f>IFERROR(__xludf.DUMMYFUNCTION(" IF(ISBLANK(B755), """", QUERY(Volunteer_Import!B755:I755, ""Select E""))"),"")</f>
        <v/>
      </c>
      <c r="F755" s="9" t="str">
        <f> IF(ISBLANK(B755), "", COUNTIF(Volunteer_Import!F755, "*Central Berkeley Trader Joe’s*"))</f>
        <v/>
      </c>
      <c r="G755" s="1" t="str">
        <f> IF(ISBLANK(B755), "", COUNTIF(Volunteer_Import!F755, "*North Berkeley Safeway*"))</f>
        <v/>
      </c>
      <c r="H755" s="1" t="str">
        <f> IF(ISBLANK(B755), "", COUNTIF(Volunteer_Import!F755, "*North Berkeley Trader Joe’s*"))</f>
        <v/>
      </c>
      <c r="I755" s="9" t="str">
        <f> IF(ISBLANK(B755), "", COUNTIF(Volunteer_Import!F755, "*South Berkeley Berkeley Bowl*"))</f>
        <v/>
      </c>
      <c r="J755" s="1" t="str">
        <f> IF(ISBLANK(B755), "", COUNTIF(Volunteer_Import!F755, "*South Berkeley/Oakland Safeway*"))</f>
        <v/>
      </c>
      <c r="K755" s="1" t="str">
        <f> IF(ISBLANK(B755), "", COUNTIF(Volunteer_Import!F755, "*Southwest Berkeley Berkeley Bowl*"))</f>
        <v/>
      </c>
      <c r="L755" s="1" t="str">
        <f> IF(ISBLANK(B755), "", COUNTIF(Volunteer_Import!F755, "*Other (open to local stores unlisted above)*"))</f>
        <v/>
      </c>
      <c r="M755" s="19" t="str">
        <f> IF(ISBLANK(B755), "", COUNTIF(Volunteer_Import!G755, "*Monday*"))</f>
        <v/>
      </c>
      <c r="N755" s="19" t="str">
        <f> IF(ISBLANK(B755), "", COUNTIF(Volunteer_Import!G755, "*Tuesday*"))</f>
        <v/>
      </c>
      <c r="O755" s="19" t="str">
        <f> IF(ISBLANK(B755), "", COUNTIF(Volunteer_Import!G755, "*Wednesday*"))</f>
        <v/>
      </c>
      <c r="P755" s="19" t="str">
        <f> IF(ISBLANK(B755), "", COUNTIF(Volunteer_Import!G755, "*Thursday*"))</f>
        <v/>
      </c>
      <c r="Q755" s="19" t="str">
        <f> IF(ISBLANK(B755), "", COUNTIF(Volunteer_Import!G755, "*Friday*"))</f>
        <v/>
      </c>
      <c r="R755" s="19" t="str">
        <f> IF(ISBLANK(B755), "", COUNTIF(Volunteer_Import!G755, "*Saturday*"))</f>
        <v/>
      </c>
      <c r="S755" s="19" t="str">
        <f> IF(ISBLANK(B755), "", COUNTIF(Volunteer_Import!G755, "*Sunday*"))</f>
        <v/>
      </c>
      <c r="T755" s="1" t="str">
        <f> IF(ISBLANK(B755), "", COUNTIF(Volunteer_Import!H755, "*6am - 8am*"))</f>
        <v/>
      </c>
      <c r="U755" s="19" t="str">
        <f> IF(ISBLANK(B755), "", COUNTIF(Volunteer_Import!H755, "*8am - 12pm*"))</f>
        <v/>
      </c>
      <c r="V755" s="19" t="str">
        <f> IF(ISBLANK(B755), "", COUNTIF(Volunteer_Import!H755, "*12pm - 3pm*"))</f>
        <v/>
      </c>
      <c r="W755" s="19" t="str">
        <f> IF(ISBLANK(B755), "", COUNTIF(Volunteer_Import!H755, "*3pm - 6pm*"))</f>
        <v/>
      </c>
      <c r="X755" s="19" t="str">
        <f> IF(ISBLANK(B755), "", COUNTIF(Volunteer_Import!H755, "*6pm - 9pm*"))</f>
        <v/>
      </c>
      <c r="Y755" s="19" t="str">
        <f> IF(ISBLANK(B755), "", COUNTIF(Volunteer_Import!H755, "*9pm - 11pm*"))</f>
        <v/>
      </c>
    </row>
    <row r="756">
      <c r="A756" s="1" t="str">
        <f t="array" ref="A756">IF(ISBLANK(B756), "", concatenate("V", ROW()))</f>
        <v/>
      </c>
      <c r="B756" s="1" t="str">
        <f>IFERROR(__xludf.DUMMYFUNCTION(" QUERY(Volunteer_Import!A756:H756, ""Select B"")"),"")</f>
        <v/>
      </c>
      <c r="C756" s="1" t="str">
        <f>IFERROR(__xludf.DUMMYFUNCTION(" IF(ISBLANK(B756), """", QUERY(Volunteer_Import!B756:I756, ""Select C""))"),"")</f>
        <v/>
      </c>
      <c r="D756" s="1" t="str">
        <f>IFERROR(__xludf.DUMMYFUNCTION(" IF(ISBLANK(B756), """", QUERY(Volunteer_Import!B756:I756, ""Select D""))"),"")</f>
        <v/>
      </c>
      <c r="E756" s="1" t="str">
        <f>IFERROR(__xludf.DUMMYFUNCTION(" IF(ISBLANK(B756), """", QUERY(Volunteer_Import!B756:I756, ""Select E""))"),"")</f>
        <v/>
      </c>
      <c r="F756" s="9" t="str">
        <f> IF(ISBLANK(B756), "", COUNTIF(Volunteer_Import!F756, "*Central Berkeley Trader Joe’s*"))</f>
        <v/>
      </c>
      <c r="G756" s="1" t="str">
        <f> IF(ISBLANK(B756), "", COUNTIF(Volunteer_Import!F756, "*North Berkeley Safeway*"))</f>
        <v/>
      </c>
      <c r="H756" s="1" t="str">
        <f> IF(ISBLANK(B756), "", COUNTIF(Volunteer_Import!F756, "*North Berkeley Trader Joe’s*"))</f>
        <v/>
      </c>
      <c r="I756" s="9" t="str">
        <f> IF(ISBLANK(B756), "", COUNTIF(Volunteer_Import!F756, "*South Berkeley Berkeley Bowl*"))</f>
        <v/>
      </c>
      <c r="J756" s="1" t="str">
        <f> IF(ISBLANK(B756), "", COUNTIF(Volunteer_Import!F756, "*South Berkeley/Oakland Safeway*"))</f>
        <v/>
      </c>
      <c r="K756" s="1" t="str">
        <f> IF(ISBLANK(B756), "", COUNTIF(Volunteer_Import!F756, "*Southwest Berkeley Berkeley Bowl*"))</f>
        <v/>
      </c>
      <c r="L756" s="1" t="str">
        <f> IF(ISBLANK(B756), "", COUNTIF(Volunteer_Import!F756, "*Other (open to local stores unlisted above)*"))</f>
        <v/>
      </c>
      <c r="M756" s="19" t="str">
        <f> IF(ISBLANK(B756), "", COUNTIF(Volunteer_Import!G756, "*Monday*"))</f>
        <v/>
      </c>
      <c r="N756" s="19" t="str">
        <f> IF(ISBLANK(B756), "", COUNTIF(Volunteer_Import!G756, "*Tuesday*"))</f>
        <v/>
      </c>
      <c r="O756" s="19" t="str">
        <f> IF(ISBLANK(B756), "", COUNTIF(Volunteer_Import!G756, "*Wednesday*"))</f>
        <v/>
      </c>
      <c r="P756" s="19" t="str">
        <f> IF(ISBLANK(B756), "", COUNTIF(Volunteer_Import!G756, "*Thursday*"))</f>
        <v/>
      </c>
      <c r="Q756" s="19" t="str">
        <f> IF(ISBLANK(B756), "", COUNTIF(Volunteer_Import!G756, "*Friday*"))</f>
        <v/>
      </c>
      <c r="R756" s="19" t="str">
        <f> IF(ISBLANK(B756), "", COUNTIF(Volunteer_Import!G756, "*Saturday*"))</f>
        <v/>
      </c>
      <c r="S756" s="19" t="str">
        <f> IF(ISBLANK(B756), "", COUNTIF(Volunteer_Import!G756, "*Sunday*"))</f>
        <v/>
      </c>
      <c r="T756" s="1" t="str">
        <f> IF(ISBLANK(B756), "", COUNTIF(Volunteer_Import!H756, "*6am - 8am*"))</f>
        <v/>
      </c>
      <c r="U756" s="19" t="str">
        <f> IF(ISBLANK(B756), "", COUNTIF(Volunteer_Import!H756, "*8am - 12pm*"))</f>
        <v/>
      </c>
      <c r="V756" s="19" t="str">
        <f> IF(ISBLANK(B756), "", COUNTIF(Volunteer_Import!H756, "*12pm - 3pm*"))</f>
        <v/>
      </c>
      <c r="W756" s="19" t="str">
        <f> IF(ISBLANK(B756), "", COUNTIF(Volunteer_Import!H756, "*3pm - 6pm*"))</f>
        <v/>
      </c>
      <c r="X756" s="19" t="str">
        <f> IF(ISBLANK(B756), "", COUNTIF(Volunteer_Import!H756, "*6pm - 9pm*"))</f>
        <v/>
      </c>
      <c r="Y756" s="19" t="str">
        <f> IF(ISBLANK(B756), "", COUNTIF(Volunteer_Import!H756, "*9pm - 11pm*"))</f>
        <v/>
      </c>
    </row>
    <row r="757">
      <c r="A757" s="1" t="str">
        <f t="array" ref="A757">IF(ISBLANK(B757), "", concatenate("V", ROW()))</f>
        <v/>
      </c>
      <c r="B757" s="1" t="str">
        <f>IFERROR(__xludf.DUMMYFUNCTION(" QUERY(Volunteer_Import!A757:H757, ""Select B"")"),"")</f>
        <v/>
      </c>
      <c r="C757" s="1" t="str">
        <f>IFERROR(__xludf.DUMMYFUNCTION(" IF(ISBLANK(B757), """", QUERY(Volunteer_Import!B757:I757, ""Select C""))"),"")</f>
        <v/>
      </c>
      <c r="D757" s="1" t="str">
        <f>IFERROR(__xludf.DUMMYFUNCTION(" IF(ISBLANK(B757), """", QUERY(Volunteer_Import!B757:I757, ""Select D""))"),"")</f>
        <v/>
      </c>
      <c r="E757" s="1" t="str">
        <f>IFERROR(__xludf.DUMMYFUNCTION(" IF(ISBLANK(B757), """", QUERY(Volunteer_Import!B757:I757, ""Select E""))"),"")</f>
        <v/>
      </c>
      <c r="F757" s="9" t="str">
        <f> IF(ISBLANK(B757), "", COUNTIF(Volunteer_Import!F757, "*Central Berkeley Trader Joe’s*"))</f>
        <v/>
      </c>
      <c r="G757" s="1" t="str">
        <f> IF(ISBLANK(B757), "", COUNTIF(Volunteer_Import!F757, "*North Berkeley Safeway*"))</f>
        <v/>
      </c>
      <c r="H757" s="1" t="str">
        <f> IF(ISBLANK(B757), "", COUNTIF(Volunteer_Import!F757, "*North Berkeley Trader Joe’s*"))</f>
        <v/>
      </c>
      <c r="I757" s="9" t="str">
        <f> IF(ISBLANK(B757), "", COUNTIF(Volunteer_Import!F757, "*South Berkeley Berkeley Bowl*"))</f>
        <v/>
      </c>
      <c r="J757" s="1" t="str">
        <f> IF(ISBLANK(B757), "", COUNTIF(Volunteer_Import!F757, "*South Berkeley/Oakland Safeway*"))</f>
        <v/>
      </c>
      <c r="K757" s="1" t="str">
        <f> IF(ISBLANK(B757), "", COUNTIF(Volunteer_Import!F757, "*Southwest Berkeley Berkeley Bowl*"))</f>
        <v/>
      </c>
      <c r="L757" s="1" t="str">
        <f> IF(ISBLANK(B757), "", COUNTIF(Volunteer_Import!F757, "*Other (open to local stores unlisted above)*"))</f>
        <v/>
      </c>
      <c r="M757" s="19" t="str">
        <f> IF(ISBLANK(B757), "", COUNTIF(Volunteer_Import!G757, "*Monday*"))</f>
        <v/>
      </c>
      <c r="N757" s="19" t="str">
        <f> IF(ISBLANK(B757), "", COUNTIF(Volunteer_Import!G757, "*Tuesday*"))</f>
        <v/>
      </c>
      <c r="O757" s="19" t="str">
        <f> IF(ISBLANK(B757), "", COUNTIF(Volunteer_Import!G757, "*Wednesday*"))</f>
        <v/>
      </c>
      <c r="P757" s="19" t="str">
        <f> IF(ISBLANK(B757), "", COUNTIF(Volunteer_Import!G757, "*Thursday*"))</f>
        <v/>
      </c>
      <c r="Q757" s="19" t="str">
        <f> IF(ISBLANK(B757), "", COUNTIF(Volunteer_Import!G757, "*Friday*"))</f>
        <v/>
      </c>
      <c r="R757" s="19" t="str">
        <f> IF(ISBLANK(B757), "", COUNTIF(Volunteer_Import!G757, "*Saturday*"))</f>
        <v/>
      </c>
      <c r="S757" s="19" t="str">
        <f> IF(ISBLANK(B757), "", COUNTIF(Volunteer_Import!G757, "*Sunday*"))</f>
        <v/>
      </c>
      <c r="T757" s="1" t="str">
        <f> IF(ISBLANK(B757), "", COUNTIF(Volunteer_Import!H757, "*6am - 8am*"))</f>
        <v/>
      </c>
      <c r="U757" s="19" t="str">
        <f> IF(ISBLANK(B757), "", COUNTIF(Volunteer_Import!H757, "*8am - 12pm*"))</f>
        <v/>
      </c>
      <c r="V757" s="19" t="str">
        <f> IF(ISBLANK(B757), "", COUNTIF(Volunteer_Import!H757, "*12pm - 3pm*"))</f>
        <v/>
      </c>
      <c r="W757" s="19" t="str">
        <f> IF(ISBLANK(B757), "", COUNTIF(Volunteer_Import!H757, "*3pm - 6pm*"))</f>
        <v/>
      </c>
      <c r="X757" s="19" t="str">
        <f> IF(ISBLANK(B757), "", COUNTIF(Volunteer_Import!H757, "*6pm - 9pm*"))</f>
        <v/>
      </c>
      <c r="Y757" s="19" t="str">
        <f> IF(ISBLANK(B757), "", COUNTIF(Volunteer_Import!H757, "*9pm - 11pm*"))</f>
        <v/>
      </c>
    </row>
    <row r="758">
      <c r="A758" s="1" t="str">
        <f t="array" ref="A758">IF(ISBLANK(B758), "", concatenate("V", ROW()))</f>
        <v/>
      </c>
      <c r="B758" s="1" t="str">
        <f>IFERROR(__xludf.DUMMYFUNCTION(" QUERY(Volunteer_Import!A758:H758, ""Select B"")"),"")</f>
        <v/>
      </c>
      <c r="C758" s="1" t="str">
        <f>IFERROR(__xludf.DUMMYFUNCTION(" IF(ISBLANK(B758), """", QUERY(Volunteer_Import!B758:I758, ""Select C""))"),"")</f>
        <v/>
      </c>
      <c r="D758" s="1" t="str">
        <f>IFERROR(__xludf.DUMMYFUNCTION(" IF(ISBLANK(B758), """", QUERY(Volunteer_Import!B758:I758, ""Select D""))"),"")</f>
        <v/>
      </c>
      <c r="E758" s="1" t="str">
        <f>IFERROR(__xludf.DUMMYFUNCTION(" IF(ISBLANK(B758), """", QUERY(Volunteer_Import!B758:I758, ""Select E""))"),"")</f>
        <v/>
      </c>
      <c r="F758" s="9" t="str">
        <f> IF(ISBLANK(B758), "", COUNTIF(Volunteer_Import!F758, "*Central Berkeley Trader Joe’s*"))</f>
        <v/>
      </c>
      <c r="G758" s="1" t="str">
        <f> IF(ISBLANK(B758), "", COUNTIF(Volunteer_Import!F758, "*North Berkeley Safeway*"))</f>
        <v/>
      </c>
      <c r="H758" s="1" t="str">
        <f> IF(ISBLANK(B758), "", COUNTIF(Volunteer_Import!F758, "*North Berkeley Trader Joe’s*"))</f>
        <v/>
      </c>
      <c r="I758" s="9" t="str">
        <f> IF(ISBLANK(B758), "", COUNTIF(Volunteer_Import!F758, "*South Berkeley Berkeley Bowl*"))</f>
        <v/>
      </c>
      <c r="J758" s="1" t="str">
        <f> IF(ISBLANK(B758), "", COUNTIF(Volunteer_Import!F758, "*South Berkeley/Oakland Safeway*"))</f>
        <v/>
      </c>
      <c r="K758" s="1" t="str">
        <f> IF(ISBLANK(B758), "", COUNTIF(Volunteer_Import!F758, "*Southwest Berkeley Berkeley Bowl*"))</f>
        <v/>
      </c>
      <c r="L758" s="1" t="str">
        <f> IF(ISBLANK(B758), "", COUNTIF(Volunteer_Import!F758, "*Other (open to local stores unlisted above)*"))</f>
        <v/>
      </c>
      <c r="M758" s="19" t="str">
        <f> IF(ISBLANK(B758), "", COUNTIF(Volunteer_Import!G758, "*Monday*"))</f>
        <v/>
      </c>
      <c r="N758" s="19" t="str">
        <f> IF(ISBLANK(B758), "", COUNTIF(Volunteer_Import!G758, "*Tuesday*"))</f>
        <v/>
      </c>
      <c r="O758" s="19" t="str">
        <f> IF(ISBLANK(B758), "", COUNTIF(Volunteer_Import!G758, "*Wednesday*"))</f>
        <v/>
      </c>
      <c r="P758" s="19" t="str">
        <f> IF(ISBLANK(B758), "", COUNTIF(Volunteer_Import!G758, "*Thursday*"))</f>
        <v/>
      </c>
      <c r="Q758" s="19" t="str">
        <f> IF(ISBLANK(B758), "", COUNTIF(Volunteer_Import!G758, "*Friday*"))</f>
        <v/>
      </c>
      <c r="R758" s="19" t="str">
        <f> IF(ISBLANK(B758), "", COUNTIF(Volunteer_Import!G758, "*Saturday*"))</f>
        <v/>
      </c>
      <c r="S758" s="19" t="str">
        <f> IF(ISBLANK(B758), "", COUNTIF(Volunteer_Import!G758, "*Sunday*"))</f>
        <v/>
      </c>
      <c r="T758" s="1" t="str">
        <f> IF(ISBLANK(B758), "", COUNTIF(Volunteer_Import!H758, "*6am - 8am*"))</f>
        <v/>
      </c>
      <c r="U758" s="19" t="str">
        <f> IF(ISBLANK(B758), "", COUNTIF(Volunteer_Import!H758, "*8am - 12pm*"))</f>
        <v/>
      </c>
      <c r="V758" s="19" t="str">
        <f> IF(ISBLANK(B758), "", COUNTIF(Volunteer_Import!H758, "*12pm - 3pm*"))</f>
        <v/>
      </c>
      <c r="W758" s="19" t="str">
        <f> IF(ISBLANK(B758), "", COUNTIF(Volunteer_Import!H758, "*3pm - 6pm*"))</f>
        <v/>
      </c>
      <c r="X758" s="19" t="str">
        <f> IF(ISBLANK(B758), "", COUNTIF(Volunteer_Import!H758, "*6pm - 9pm*"))</f>
        <v/>
      </c>
      <c r="Y758" s="19" t="str">
        <f> IF(ISBLANK(B758), "", COUNTIF(Volunteer_Import!H758, "*9pm - 11pm*"))</f>
        <v/>
      </c>
    </row>
    <row r="759">
      <c r="A759" s="1" t="str">
        <f t="array" ref="A759">IF(ISBLANK(B759), "", concatenate("V", ROW()))</f>
        <v/>
      </c>
      <c r="B759" s="1" t="str">
        <f>IFERROR(__xludf.DUMMYFUNCTION(" QUERY(Volunteer_Import!A759:H759, ""Select B"")"),"")</f>
        <v/>
      </c>
      <c r="C759" s="1" t="str">
        <f>IFERROR(__xludf.DUMMYFUNCTION(" IF(ISBLANK(B759), """", QUERY(Volunteer_Import!B759:I759, ""Select C""))"),"")</f>
        <v/>
      </c>
      <c r="D759" s="1" t="str">
        <f>IFERROR(__xludf.DUMMYFUNCTION(" IF(ISBLANK(B759), """", QUERY(Volunteer_Import!B759:I759, ""Select D""))"),"")</f>
        <v/>
      </c>
      <c r="E759" s="1" t="str">
        <f>IFERROR(__xludf.DUMMYFUNCTION(" IF(ISBLANK(B759), """", QUERY(Volunteer_Import!B759:I759, ""Select E""))"),"")</f>
        <v/>
      </c>
      <c r="F759" s="9" t="str">
        <f> IF(ISBLANK(B759), "", COUNTIF(Volunteer_Import!F759, "*Central Berkeley Trader Joe’s*"))</f>
        <v/>
      </c>
      <c r="G759" s="1" t="str">
        <f> IF(ISBLANK(B759), "", COUNTIF(Volunteer_Import!F759, "*North Berkeley Safeway*"))</f>
        <v/>
      </c>
      <c r="H759" s="1" t="str">
        <f> IF(ISBLANK(B759), "", COUNTIF(Volunteer_Import!F759, "*North Berkeley Trader Joe’s*"))</f>
        <v/>
      </c>
      <c r="I759" s="9" t="str">
        <f> IF(ISBLANK(B759), "", COUNTIF(Volunteer_Import!F759, "*South Berkeley Berkeley Bowl*"))</f>
        <v/>
      </c>
      <c r="J759" s="1" t="str">
        <f> IF(ISBLANK(B759), "", COUNTIF(Volunteer_Import!F759, "*South Berkeley/Oakland Safeway*"))</f>
        <v/>
      </c>
      <c r="K759" s="1" t="str">
        <f> IF(ISBLANK(B759), "", COUNTIF(Volunteer_Import!F759, "*Southwest Berkeley Berkeley Bowl*"))</f>
        <v/>
      </c>
      <c r="L759" s="1" t="str">
        <f> IF(ISBLANK(B759), "", COUNTIF(Volunteer_Import!F759, "*Other (open to local stores unlisted above)*"))</f>
        <v/>
      </c>
      <c r="M759" s="19" t="str">
        <f> IF(ISBLANK(B759), "", COUNTIF(Volunteer_Import!G759, "*Monday*"))</f>
        <v/>
      </c>
      <c r="N759" s="19" t="str">
        <f> IF(ISBLANK(B759), "", COUNTIF(Volunteer_Import!G759, "*Tuesday*"))</f>
        <v/>
      </c>
      <c r="O759" s="19" t="str">
        <f> IF(ISBLANK(B759), "", COUNTIF(Volunteer_Import!G759, "*Wednesday*"))</f>
        <v/>
      </c>
      <c r="P759" s="19" t="str">
        <f> IF(ISBLANK(B759), "", COUNTIF(Volunteer_Import!G759, "*Thursday*"))</f>
        <v/>
      </c>
      <c r="Q759" s="19" t="str">
        <f> IF(ISBLANK(B759), "", COUNTIF(Volunteer_Import!G759, "*Friday*"))</f>
        <v/>
      </c>
      <c r="R759" s="19" t="str">
        <f> IF(ISBLANK(B759), "", COUNTIF(Volunteer_Import!G759, "*Saturday*"))</f>
        <v/>
      </c>
      <c r="S759" s="19" t="str">
        <f> IF(ISBLANK(B759), "", COUNTIF(Volunteer_Import!G759, "*Sunday*"))</f>
        <v/>
      </c>
      <c r="T759" s="1" t="str">
        <f> IF(ISBLANK(B759), "", COUNTIF(Volunteer_Import!H759, "*6am - 8am*"))</f>
        <v/>
      </c>
      <c r="U759" s="19" t="str">
        <f> IF(ISBLANK(B759), "", COUNTIF(Volunteer_Import!H759, "*8am - 12pm*"))</f>
        <v/>
      </c>
      <c r="V759" s="19" t="str">
        <f> IF(ISBLANK(B759), "", COUNTIF(Volunteer_Import!H759, "*12pm - 3pm*"))</f>
        <v/>
      </c>
      <c r="W759" s="19" t="str">
        <f> IF(ISBLANK(B759), "", COUNTIF(Volunteer_Import!H759, "*3pm - 6pm*"))</f>
        <v/>
      </c>
      <c r="X759" s="19" t="str">
        <f> IF(ISBLANK(B759), "", COUNTIF(Volunteer_Import!H759, "*6pm - 9pm*"))</f>
        <v/>
      </c>
      <c r="Y759" s="19" t="str">
        <f> IF(ISBLANK(B759), "", COUNTIF(Volunteer_Import!H759, "*9pm - 11pm*"))</f>
        <v/>
      </c>
    </row>
    <row r="760">
      <c r="A760" s="1" t="str">
        <f t="array" ref="A760">IF(ISBLANK(B760), "", concatenate("V", ROW()))</f>
        <v/>
      </c>
      <c r="B760" s="1" t="str">
        <f>IFERROR(__xludf.DUMMYFUNCTION(" QUERY(Volunteer_Import!A760:H760, ""Select B"")"),"")</f>
        <v/>
      </c>
      <c r="C760" s="1" t="str">
        <f>IFERROR(__xludf.DUMMYFUNCTION(" IF(ISBLANK(B760), """", QUERY(Volunteer_Import!B760:I760, ""Select C""))"),"")</f>
        <v/>
      </c>
      <c r="D760" s="1" t="str">
        <f>IFERROR(__xludf.DUMMYFUNCTION(" IF(ISBLANK(B760), """", QUERY(Volunteer_Import!B760:I760, ""Select D""))"),"")</f>
        <v/>
      </c>
      <c r="E760" s="1" t="str">
        <f>IFERROR(__xludf.DUMMYFUNCTION(" IF(ISBLANK(B760), """", QUERY(Volunteer_Import!B760:I760, ""Select E""))"),"")</f>
        <v/>
      </c>
      <c r="F760" s="9" t="str">
        <f> IF(ISBLANK(B760), "", COUNTIF(Volunteer_Import!F760, "*Central Berkeley Trader Joe’s*"))</f>
        <v/>
      </c>
      <c r="G760" s="1" t="str">
        <f> IF(ISBLANK(B760), "", COUNTIF(Volunteer_Import!F760, "*North Berkeley Safeway*"))</f>
        <v/>
      </c>
      <c r="H760" s="1" t="str">
        <f> IF(ISBLANK(B760), "", COUNTIF(Volunteer_Import!F760, "*North Berkeley Trader Joe’s*"))</f>
        <v/>
      </c>
      <c r="I760" s="9" t="str">
        <f> IF(ISBLANK(B760), "", COUNTIF(Volunteer_Import!F760, "*South Berkeley Berkeley Bowl*"))</f>
        <v/>
      </c>
      <c r="J760" s="1" t="str">
        <f> IF(ISBLANK(B760), "", COUNTIF(Volunteer_Import!F760, "*South Berkeley/Oakland Safeway*"))</f>
        <v/>
      </c>
      <c r="K760" s="1" t="str">
        <f> IF(ISBLANK(B760), "", COUNTIF(Volunteer_Import!F760, "*Southwest Berkeley Berkeley Bowl*"))</f>
        <v/>
      </c>
      <c r="L760" s="1" t="str">
        <f> IF(ISBLANK(B760), "", COUNTIF(Volunteer_Import!F760, "*Other (open to local stores unlisted above)*"))</f>
        <v/>
      </c>
      <c r="M760" s="19" t="str">
        <f> IF(ISBLANK(B760), "", COUNTIF(Volunteer_Import!G760, "*Monday*"))</f>
        <v/>
      </c>
      <c r="N760" s="19" t="str">
        <f> IF(ISBLANK(B760), "", COUNTIF(Volunteer_Import!G760, "*Tuesday*"))</f>
        <v/>
      </c>
      <c r="O760" s="19" t="str">
        <f> IF(ISBLANK(B760), "", COUNTIF(Volunteer_Import!G760, "*Wednesday*"))</f>
        <v/>
      </c>
      <c r="P760" s="19" t="str">
        <f> IF(ISBLANK(B760), "", COUNTIF(Volunteer_Import!G760, "*Thursday*"))</f>
        <v/>
      </c>
      <c r="Q760" s="19" t="str">
        <f> IF(ISBLANK(B760), "", COUNTIF(Volunteer_Import!G760, "*Friday*"))</f>
        <v/>
      </c>
      <c r="R760" s="19" t="str">
        <f> IF(ISBLANK(B760), "", COUNTIF(Volunteer_Import!G760, "*Saturday*"))</f>
        <v/>
      </c>
      <c r="S760" s="19" t="str">
        <f> IF(ISBLANK(B760), "", COUNTIF(Volunteer_Import!G760, "*Sunday*"))</f>
        <v/>
      </c>
      <c r="T760" s="1" t="str">
        <f> IF(ISBLANK(B760), "", COUNTIF(Volunteer_Import!H760, "*6am - 8am*"))</f>
        <v/>
      </c>
      <c r="U760" s="19" t="str">
        <f> IF(ISBLANK(B760), "", COUNTIF(Volunteer_Import!H760, "*8am - 12pm*"))</f>
        <v/>
      </c>
      <c r="V760" s="19" t="str">
        <f> IF(ISBLANK(B760), "", COUNTIF(Volunteer_Import!H760, "*12pm - 3pm*"))</f>
        <v/>
      </c>
      <c r="W760" s="19" t="str">
        <f> IF(ISBLANK(B760), "", COUNTIF(Volunteer_Import!H760, "*3pm - 6pm*"))</f>
        <v/>
      </c>
      <c r="X760" s="19" t="str">
        <f> IF(ISBLANK(B760), "", COUNTIF(Volunteer_Import!H760, "*6pm - 9pm*"))</f>
        <v/>
      </c>
      <c r="Y760" s="19" t="str">
        <f> IF(ISBLANK(B760), "", COUNTIF(Volunteer_Import!H760, "*9pm - 11pm*"))</f>
        <v/>
      </c>
    </row>
    <row r="761">
      <c r="A761" s="1" t="str">
        <f t="array" ref="A761">IF(ISBLANK(B761), "", concatenate("V", ROW()))</f>
        <v/>
      </c>
      <c r="B761" s="1" t="str">
        <f>IFERROR(__xludf.DUMMYFUNCTION(" QUERY(Volunteer_Import!A761:H761, ""Select B"")"),"")</f>
        <v/>
      </c>
      <c r="C761" s="1" t="str">
        <f>IFERROR(__xludf.DUMMYFUNCTION(" IF(ISBLANK(B761), """", QUERY(Volunteer_Import!B761:I761, ""Select C""))"),"")</f>
        <v/>
      </c>
      <c r="D761" s="1" t="str">
        <f>IFERROR(__xludf.DUMMYFUNCTION(" IF(ISBLANK(B761), """", QUERY(Volunteer_Import!B761:I761, ""Select D""))"),"")</f>
        <v/>
      </c>
      <c r="E761" s="1" t="str">
        <f>IFERROR(__xludf.DUMMYFUNCTION(" IF(ISBLANK(B761), """", QUERY(Volunteer_Import!B761:I761, ""Select E""))"),"")</f>
        <v/>
      </c>
      <c r="F761" s="9" t="str">
        <f> IF(ISBLANK(B761), "", COUNTIF(Volunteer_Import!F761, "*Central Berkeley Trader Joe’s*"))</f>
        <v/>
      </c>
      <c r="G761" s="1" t="str">
        <f> IF(ISBLANK(B761), "", COUNTIF(Volunteer_Import!F761, "*North Berkeley Safeway*"))</f>
        <v/>
      </c>
      <c r="H761" s="1" t="str">
        <f> IF(ISBLANK(B761), "", COUNTIF(Volunteer_Import!F761, "*North Berkeley Trader Joe’s*"))</f>
        <v/>
      </c>
      <c r="I761" s="9" t="str">
        <f> IF(ISBLANK(B761), "", COUNTIF(Volunteer_Import!F761, "*South Berkeley Berkeley Bowl*"))</f>
        <v/>
      </c>
      <c r="J761" s="1" t="str">
        <f> IF(ISBLANK(B761), "", COUNTIF(Volunteer_Import!F761, "*South Berkeley/Oakland Safeway*"))</f>
        <v/>
      </c>
      <c r="K761" s="1" t="str">
        <f> IF(ISBLANK(B761), "", COUNTIF(Volunteer_Import!F761, "*Southwest Berkeley Berkeley Bowl*"))</f>
        <v/>
      </c>
      <c r="L761" s="1" t="str">
        <f> IF(ISBLANK(B761), "", COUNTIF(Volunteer_Import!F761, "*Other (open to local stores unlisted above)*"))</f>
        <v/>
      </c>
      <c r="M761" s="19" t="str">
        <f> IF(ISBLANK(B761), "", COUNTIF(Volunteer_Import!G761, "*Monday*"))</f>
        <v/>
      </c>
      <c r="N761" s="19" t="str">
        <f> IF(ISBLANK(B761), "", COUNTIF(Volunteer_Import!G761, "*Tuesday*"))</f>
        <v/>
      </c>
      <c r="O761" s="19" t="str">
        <f> IF(ISBLANK(B761), "", COUNTIF(Volunteer_Import!G761, "*Wednesday*"))</f>
        <v/>
      </c>
      <c r="P761" s="19" t="str">
        <f> IF(ISBLANK(B761), "", COUNTIF(Volunteer_Import!G761, "*Thursday*"))</f>
        <v/>
      </c>
      <c r="Q761" s="19" t="str">
        <f> IF(ISBLANK(B761), "", COUNTIF(Volunteer_Import!G761, "*Friday*"))</f>
        <v/>
      </c>
      <c r="R761" s="19" t="str">
        <f> IF(ISBLANK(B761), "", COUNTIF(Volunteer_Import!G761, "*Saturday*"))</f>
        <v/>
      </c>
      <c r="S761" s="19" t="str">
        <f> IF(ISBLANK(B761), "", COUNTIF(Volunteer_Import!G761, "*Sunday*"))</f>
        <v/>
      </c>
      <c r="T761" s="1" t="str">
        <f> IF(ISBLANK(B761), "", COUNTIF(Volunteer_Import!H761, "*6am - 8am*"))</f>
        <v/>
      </c>
      <c r="U761" s="19" t="str">
        <f> IF(ISBLANK(B761), "", COUNTIF(Volunteer_Import!H761, "*8am - 12pm*"))</f>
        <v/>
      </c>
      <c r="V761" s="19" t="str">
        <f> IF(ISBLANK(B761), "", COUNTIF(Volunteer_Import!H761, "*12pm - 3pm*"))</f>
        <v/>
      </c>
      <c r="W761" s="19" t="str">
        <f> IF(ISBLANK(B761), "", COUNTIF(Volunteer_Import!H761, "*3pm - 6pm*"))</f>
        <v/>
      </c>
      <c r="X761" s="19" t="str">
        <f> IF(ISBLANK(B761), "", COUNTIF(Volunteer_Import!H761, "*6pm - 9pm*"))</f>
        <v/>
      </c>
      <c r="Y761" s="19" t="str">
        <f> IF(ISBLANK(B761), "", COUNTIF(Volunteer_Import!H761, "*9pm - 11pm*"))</f>
        <v/>
      </c>
    </row>
    <row r="762">
      <c r="A762" s="1" t="str">
        <f t="array" ref="A762">IF(ISBLANK(B762), "", concatenate("V", ROW()))</f>
        <v/>
      </c>
      <c r="B762" s="1" t="str">
        <f>IFERROR(__xludf.DUMMYFUNCTION(" QUERY(Volunteer_Import!A762:H762, ""Select B"")"),"")</f>
        <v/>
      </c>
      <c r="C762" s="1" t="str">
        <f>IFERROR(__xludf.DUMMYFUNCTION(" IF(ISBLANK(B762), """", QUERY(Volunteer_Import!B762:I762, ""Select C""))"),"")</f>
        <v/>
      </c>
      <c r="D762" s="1" t="str">
        <f>IFERROR(__xludf.DUMMYFUNCTION(" IF(ISBLANK(B762), """", QUERY(Volunteer_Import!B762:I762, ""Select D""))"),"")</f>
        <v/>
      </c>
      <c r="E762" s="1" t="str">
        <f>IFERROR(__xludf.DUMMYFUNCTION(" IF(ISBLANK(B762), """", QUERY(Volunteer_Import!B762:I762, ""Select E""))"),"")</f>
        <v/>
      </c>
      <c r="F762" s="9" t="str">
        <f> IF(ISBLANK(B762), "", COUNTIF(Volunteer_Import!F762, "*Central Berkeley Trader Joe’s*"))</f>
        <v/>
      </c>
      <c r="G762" s="1" t="str">
        <f> IF(ISBLANK(B762), "", COUNTIF(Volunteer_Import!F762, "*North Berkeley Safeway*"))</f>
        <v/>
      </c>
      <c r="H762" s="1" t="str">
        <f> IF(ISBLANK(B762), "", COUNTIF(Volunteer_Import!F762, "*North Berkeley Trader Joe’s*"))</f>
        <v/>
      </c>
      <c r="I762" s="9" t="str">
        <f> IF(ISBLANK(B762), "", COUNTIF(Volunteer_Import!F762, "*South Berkeley Berkeley Bowl*"))</f>
        <v/>
      </c>
      <c r="J762" s="1" t="str">
        <f> IF(ISBLANK(B762), "", COUNTIF(Volunteer_Import!F762, "*South Berkeley/Oakland Safeway*"))</f>
        <v/>
      </c>
      <c r="K762" s="1" t="str">
        <f> IF(ISBLANK(B762), "", COUNTIF(Volunteer_Import!F762, "*Southwest Berkeley Berkeley Bowl*"))</f>
        <v/>
      </c>
      <c r="L762" s="1" t="str">
        <f> IF(ISBLANK(B762), "", COUNTIF(Volunteer_Import!F762, "*Other (open to local stores unlisted above)*"))</f>
        <v/>
      </c>
      <c r="M762" s="19" t="str">
        <f> IF(ISBLANK(B762), "", COUNTIF(Volunteer_Import!G762, "*Monday*"))</f>
        <v/>
      </c>
      <c r="N762" s="19" t="str">
        <f> IF(ISBLANK(B762), "", COUNTIF(Volunteer_Import!G762, "*Tuesday*"))</f>
        <v/>
      </c>
      <c r="O762" s="19" t="str">
        <f> IF(ISBLANK(B762), "", COUNTIF(Volunteer_Import!G762, "*Wednesday*"))</f>
        <v/>
      </c>
      <c r="P762" s="19" t="str">
        <f> IF(ISBLANK(B762), "", COUNTIF(Volunteer_Import!G762, "*Thursday*"))</f>
        <v/>
      </c>
      <c r="Q762" s="19" t="str">
        <f> IF(ISBLANK(B762), "", COUNTIF(Volunteer_Import!G762, "*Friday*"))</f>
        <v/>
      </c>
      <c r="R762" s="19" t="str">
        <f> IF(ISBLANK(B762), "", COUNTIF(Volunteer_Import!G762, "*Saturday*"))</f>
        <v/>
      </c>
      <c r="S762" s="19" t="str">
        <f> IF(ISBLANK(B762), "", COUNTIF(Volunteer_Import!G762, "*Sunday*"))</f>
        <v/>
      </c>
      <c r="T762" s="1" t="str">
        <f> IF(ISBLANK(B762), "", COUNTIF(Volunteer_Import!H762, "*6am - 8am*"))</f>
        <v/>
      </c>
      <c r="U762" s="19" t="str">
        <f> IF(ISBLANK(B762), "", COUNTIF(Volunteer_Import!H762, "*8am - 12pm*"))</f>
        <v/>
      </c>
      <c r="V762" s="19" t="str">
        <f> IF(ISBLANK(B762), "", COUNTIF(Volunteer_Import!H762, "*12pm - 3pm*"))</f>
        <v/>
      </c>
      <c r="W762" s="19" t="str">
        <f> IF(ISBLANK(B762), "", COUNTIF(Volunteer_Import!H762, "*3pm - 6pm*"))</f>
        <v/>
      </c>
      <c r="X762" s="19" t="str">
        <f> IF(ISBLANK(B762), "", COUNTIF(Volunteer_Import!H762, "*6pm - 9pm*"))</f>
        <v/>
      </c>
      <c r="Y762" s="19" t="str">
        <f> IF(ISBLANK(B762), "", COUNTIF(Volunteer_Import!H762, "*9pm - 11pm*"))</f>
        <v/>
      </c>
    </row>
    <row r="763">
      <c r="A763" s="1" t="str">
        <f t="array" ref="A763">IF(ISBLANK(B763), "", concatenate("V", ROW()))</f>
        <v/>
      </c>
      <c r="B763" s="1" t="str">
        <f>IFERROR(__xludf.DUMMYFUNCTION(" QUERY(Volunteer_Import!A763:H763, ""Select B"")"),"")</f>
        <v/>
      </c>
      <c r="C763" s="1" t="str">
        <f>IFERROR(__xludf.DUMMYFUNCTION(" IF(ISBLANK(B763), """", QUERY(Volunteer_Import!B763:I763, ""Select C""))"),"")</f>
        <v/>
      </c>
      <c r="D763" s="1" t="str">
        <f>IFERROR(__xludf.DUMMYFUNCTION(" IF(ISBLANK(B763), """", QUERY(Volunteer_Import!B763:I763, ""Select D""))"),"")</f>
        <v/>
      </c>
      <c r="E763" s="1" t="str">
        <f>IFERROR(__xludf.DUMMYFUNCTION(" IF(ISBLANK(B763), """", QUERY(Volunteer_Import!B763:I763, ""Select E""))"),"")</f>
        <v/>
      </c>
      <c r="F763" s="9" t="str">
        <f> IF(ISBLANK(B763), "", COUNTIF(Volunteer_Import!F763, "*Central Berkeley Trader Joe’s*"))</f>
        <v/>
      </c>
      <c r="G763" s="1" t="str">
        <f> IF(ISBLANK(B763), "", COUNTIF(Volunteer_Import!F763, "*North Berkeley Safeway*"))</f>
        <v/>
      </c>
      <c r="H763" s="1" t="str">
        <f> IF(ISBLANK(B763), "", COUNTIF(Volunteer_Import!F763, "*North Berkeley Trader Joe’s*"))</f>
        <v/>
      </c>
      <c r="I763" s="9" t="str">
        <f> IF(ISBLANK(B763), "", COUNTIF(Volunteer_Import!F763, "*South Berkeley Berkeley Bowl*"))</f>
        <v/>
      </c>
      <c r="J763" s="1" t="str">
        <f> IF(ISBLANK(B763), "", COUNTIF(Volunteer_Import!F763, "*South Berkeley/Oakland Safeway*"))</f>
        <v/>
      </c>
      <c r="K763" s="1" t="str">
        <f> IF(ISBLANK(B763), "", COUNTIF(Volunteer_Import!F763, "*Southwest Berkeley Berkeley Bowl*"))</f>
        <v/>
      </c>
      <c r="L763" s="1" t="str">
        <f> IF(ISBLANK(B763), "", COUNTIF(Volunteer_Import!F763, "*Other (open to local stores unlisted above)*"))</f>
        <v/>
      </c>
      <c r="M763" s="19" t="str">
        <f> IF(ISBLANK(B763), "", COUNTIF(Volunteer_Import!G763, "*Monday*"))</f>
        <v/>
      </c>
      <c r="N763" s="19" t="str">
        <f> IF(ISBLANK(B763), "", COUNTIF(Volunteer_Import!G763, "*Tuesday*"))</f>
        <v/>
      </c>
      <c r="O763" s="19" t="str">
        <f> IF(ISBLANK(B763), "", COUNTIF(Volunteer_Import!G763, "*Wednesday*"))</f>
        <v/>
      </c>
      <c r="P763" s="19" t="str">
        <f> IF(ISBLANK(B763), "", COUNTIF(Volunteer_Import!G763, "*Thursday*"))</f>
        <v/>
      </c>
      <c r="Q763" s="19" t="str">
        <f> IF(ISBLANK(B763), "", COUNTIF(Volunteer_Import!G763, "*Friday*"))</f>
        <v/>
      </c>
      <c r="R763" s="19" t="str">
        <f> IF(ISBLANK(B763), "", COUNTIF(Volunteer_Import!G763, "*Saturday*"))</f>
        <v/>
      </c>
      <c r="S763" s="19" t="str">
        <f> IF(ISBLANK(B763), "", COUNTIF(Volunteer_Import!G763, "*Sunday*"))</f>
        <v/>
      </c>
      <c r="T763" s="1" t="str">
        <f> IF(ISBLANK(B763), "", COUNTIF(Volunteer_Import!H763, "*6am - 8am*"))</f>
        <v/>
      </c>
      <c r="U763" s="19" t="str">
        <f> IF(ISBLANK(B763), "", COUNTIF(Volunteer_Import!H763, "*8am - 12pm*"))</f>
        <v/>
      </c>
      <c r="V763" s="19" t="str">
        <f> IF(ISBLANK(B763), "", COUNTIF(Volunteer_Import!H763, "*12pm - 3pm*"))</f>
        <v/>
      </c>
      <c r="W763" s="19" t="str">
        <f> IF(ISBLANK(B763), "", COUNTIF(Volunteer_Import!H763, "*3pm - 6pm*"))</f>
        <v/>
      </c>
      <c r="X763" s="19" t="str">
        <f> IF(ISBLANK(B763), "", COUNTIF(Volunteer_Import!H763, "*6pm - 9pm*"))</f>
        <v/>
      </c>
      <c r="Y763" s="19" t="str">
        <f> IF(ISBLANK(B763), "", COUNTIF(Volunteer_Import!H763, "*9pm - 11pm*"))</f>
        <v/>
      </c>
    </row>
    <row r="764">
      <c r="A764" s="1" t="str">
        <f t="array" ref="A764">IF(ISBLANK(B764), "", concatenate("V", ROW()))</f>
        <v/>
      </c>
      <c r="B764" s="1" t="str">
        <f>IFERROR(__xludf.DUMMYFUNCTION(" QUERY(Volunteer_Import!A764:H764, ""Select B"")"),"")</f>
        <v/>
      </c>
      <c r="C764" s="1" t="str">
        <f>IFERROR(__xludf.DUMMYFUNCTION(" IF(ISBLANK(B764), """", QUERY(Volunteer_Import!B764:I764, ""Select C""))"),"")</f>
        <v/>
      </c>
      <c r="D764" s="1" t="str">
        <f>IFERROR(__xludf.DUMMYFUNCTION(" IF(ISBLANK(B764), """", QUERY(Volunteer_Import!B764:I764, ""Select D""))"),"")</f>
        <v/>
      </c>
      <c r="E764" s="1" t="str">
        <f>IFERROR(__xludf.DUMMYFUNCTION(" IF(ISBLANK(B764), """", QUERY(Volunteer_Import!B764:I764, ""Select E""))"),"")</f>
        <v/>
      </c>
      <c r="F764" s="9" t="str">
        <f> IF(ISBLANK(B764), "", COUNTIF(Volunteer_Import!F764, "*Central Berkeley Trader Joe’s*"))</f>
        <v/>
      </c>
      <c r="G764" s="1" t="str">
        <f> IF(ISBLANK(B764), "", COUNTIF(Volunteer_Import!F764, "*North Berkeley Safeway*"))</f>
        <v/>
      </c>
      <c r="H764" s="1" t="str">
        <f> IF(ISBLANK(B764), "", COUNTIF(Volunteer_Import!F764, "*North Berkeley Trader Joe’s*"))</f>
        <v/>
      </c>
      <c r="I764" s="9" t="str">
        <f> IF(ISBLANK(B764), "", COUNTIF(Volunteer_Import!F764, "*South Berkeley Berkeley Bowl*"))</f>
        <v/>
      </c>
      <c r="J764" s="1" t="str">
        <f> IF(ISBLANK(B764), "", COUNTIF(Volunteer_Import!F764, "*South Berkeley/Oakland Safeway*"))</f>
        <v/>
      </c>
      <c r="K764" s="1" t="str">
        <f> IF(ISBLANK(B764), "", COUNTIF(Volunteer_Import!F764, "*Southwest Berkeley Berkeley Bowl*"))</f>
        <v/>
      </c>
      <c r="L764" s="1" t="str">
        <f> IF(ISBLANK(B764), "", COUNTIF(Volunteer_Import!F764, "*Other (open to local stores unlisted above)*"))</f>
        <v/>
      </c>
      <c r="M764" s="19" t="str">
        <f> IF(ISBLANK(B764), "", COUNTIF(Volunteer_Import!G764, "*Monday*"))</f>
        <v/>
      </c>
      <c r="N764" s="19" t="str">
        <f> IF(ISBLANK(B764), "", COUNTIF(Volunteer_Import!G764, "*Tuesday*"))</f>
        <v/>
      </c>
      <c r="O764" s="19" t="str">
        <f> IF(ISBLANK(B764), "", COUNTIF(Volunteer_Import!G764, "*Wednesday*"))</f>
        <v/>
      </c>
      <c r="P764" s="19" t="str">
        <f> IF(ISBLANK(B764), "", COUNTIF(Volunteer_Import!G764, "*Thursday*"))</f>
        <v/>
      </c>
      <c r="Q764" s="19" t="str">
        <f> IF(ISBLANK(B764), "", COUNTIF(Volunteer_Import!G764, "*Friday*"))</f>
        <v/>
      </c>
      <c r="R764" s="19" t="str">
        <f> IF(ISBLANK(B764), "", COUNTIF(Volunteer_Import!G764, "*Saturday*"))</f>
        <v/>
      </c>
      <c r="S764" s="19" t="str">
        <f> IF(ISBLANK(B764), "", COUNTIF(Volunteer_Import!G764, "*Sunday*"))</f>
        <v/>
      </c>
      <c r="T764" s="1" t="str">
        <f> IF(ISBLANK(B764), "", COUNTIF(Volunteer_Import!H764, "*6am - 8am*"))</f>
        <v/>
      </c>
      <c r="U764" s="19" t="str">
        <f> IF(ISBLANK(B764), "", COUNTIF(Volunteer_Import!H764, "*8am - 12pm*"))</f>
        <v/>
      </c>
      <c r="V764" s="19" t="str">
        <f> IF(ISBLANK(B764), "", COUNTIF(Volunteer_Import!H764, "*12pm - 3pm*"))</f>
        <v/>
      </c>
      <c r="W764" s="19" t="str">
        <f> IF(ISBLANK(B764), "", COUNTIF(Volunteer_Import!H764, "*3pm - 6pm*"))</f>
        <v/>
      </c>
      <c r="X764" s="19" t="str">
        <f> IF(ISBLANK(B764), "", COUNTIF(Volunteer_Import!H764, "*6pm - 9pm*"))</f>
        <v/>
      </c>
      <c r="Y764" s="19" t="str">
        <f> IF(ISBLANK(B764), "", COUNTIF(Volunteer_Import!H764, "*9pm - 11pm*"))</f>
        <v/>
      </c>
    </row>
    <row r="765">
      <c r="A765" s="1" t="str">
        <f t="array" ref="A765">IF(ISBLANK(B765), "", concatenate("V", ROW()))</f>
        <v/>
      </c>
      <c r="B765" s="1" t="str">
        <f>IFERROR(__xludf.DUMMYFUNCTION(" QUERY(Volunteer_Import!A765:H765, ""Select B"")"),"")</f>
        <v/>
      </c>
      <c r="C765" s="1" t="str">
        <f>IFERROR(__xludf.DUMMYFUNCTION(" IF(ISBLANK(B765), """", QUERY(Volunteer_Import!B765:I765, ""Select C""))"),"")</f>
        <v/>
      </c>
      <c r="D765" s="1" t="str">
        <f>IFERROR(__xludf.DUMMYFUNCTION(" IF(ISBLANK(B765), """", QUERY(Volunteer_Import!B765:I765, ""Select D""))"),"")</f>
        <v/>
      </c>
      <c r="E765" s="1" t="str">
        <f>IFERROR(__xludf.DUMMYFUNCTION(" IF(ISBLANK(B765), """", QUERY(Volunteer_Import!B765:I765, ""Select E""))"),"")</f>
        <v/>
      </c>
      <c r="F765" s="9" t="str">
        <f> IF(ISBLANK(B765), "", COUNTIF(Volunteer_Import!F765, "*Central Berkeley Trader Joe’s*"))</f>
        <v/>
      </c>
      <c r="G765" s="1" t="str">
        <f> IF(ISBLANK(B765), "", COUNTIF(Volunteer_Import!F765, "*North Berkeley Safeway*"))</f>
        <v/>
      </c>
      <c r="H765" s="1" t="str">
        <f> IF(ISBLANK(B765), "", COUNTIF(Volunteer_Import!F765, "*North Berkeley Trader Joe’s*"))</f>
        <v/>
      </c>
      <c r="I765" s="9" t="str">
        <f> IF(ISBLANK(B765), "", COUNTIF(Volunteer_Import!F765, "*South Berkeley Berkeley Bowl*"))</f>
        <v/>
      </c>
      <c r="J765" s="1" t="str">
        <f> IF(ISBLANK(B765), "", COUNTIF(Volunteer_Import!F765, "*South Berkeley/Oakland Safeway*"))</f>
        <v/>
      </c>
      <c r="K765" s="1" t="str">
        <f> IF(ISBLANK(B765), "", COUNTIF(Volunteer_Import!F765, "*Southwest Berkeley Berkeley Bowl*"))</f>
        <v/>
      </c>
      <c r="L765" s="1" t="str">
        <f> IF(ISBLANK(B765), "", COUNTIF(Volunteer_Import!F765, "*Other (open to local stores unlisted above)*"))</f>
        <v/>
      </c>
      <c r="M765" s="19" t="str">
        <f> IF(ISBLANK(B765), "", COUNTIF(Volunteer_Import!G765, "*Monday*"))</f>
        <v/>
      </c>
      <c r="N765" s="19" t="str">
        <f> IF(ISBLANK(B765), "", COUNTIF(Volunteer_Import!G765, "*Tuesday*"))</f>
        <v/>
      </c>
      <c r="O765" s="19" t="str">
        <f> IF(ISBLANK(B765), "", COUNTIF(Volunteer_Import!G765, "*Wednesday*"))</f>
        <v/>
      </c>
      <c r="P765" s="19" t="str">
        <f> IF(ISBLANK(B765), "", COUNTIF(Volunteer_Import!G765, "*Thursday*"))</f>
        <v/>
      </c>
      <c r="Q765" s="19" t="str">
        <f> IF(ISBLANK(B765), "", COUNTIF(Volunteer_Import!G765, "*Friday*"))</f>
        <v/>
      </c>
      <c r="R765" s="19" t="str">
        <f> IF(ISBLANK(B765), "", COUNTIF(Volunteer_Import!G765, "*Saturday*"))</f>
        <v/>
      </c>
      <c r="S765" s="19" t="str">
        <f> IF(ISBLANK(B765), "", COUNTIF(Volunteer_Import!G765, "*Sunday*"))</f>
        <v/>
      </c>
      <c r="T765" s="1" t="str">
        <f> IF(ISBLANK(B765), "", COUNTIF(Volunteer_Import!H765, "*6am - 8am*"))</f>
        <v/>
      </c>
      <c r="U765" s="19" t="str">
        <f> IF(ISBLANK(B765), "", COUNTIF(Volunteer_Import!H765, "*8am - 12pm*"))</f>
        <v/>
      </c>
      <c r="V765" s="19" t="str">
        <f> IF(ISBLANK(B765), "", COUNTIF(Volunteer_Import!H765, "*12pm - 3pm*"))</f>
        <v/>
      </c>
      <c r="W765" s="19" t="str">
        <f> IF(ISBLANK(B765), "", COUNTIF(Volunteer_Import!H765, "*3pm - 6pm*"))</f>
        <v/>
      </c>
      <c r="X765" s="19" t="str">
        <f> IF(ISBLANK(B765), "", COUNTIF(Volunteer_Import!H765, "*6pm - 9pm*"))</f>
        <v/>
      </c>
      <c r="Y765" s="19" t="str">
        <f> IF(ISBLANK(B765), "", COUNTIF(Volunteer_Import!H765, "*9pm - 11pm*"))</f>
        <v/>
      </c>
    </row>
    <row r="766">
      <c r="A766" s="1" t="str">
        <f t="array" ref="A766">IF(ISBLANK(B766), "", concatenate("V", ROW()))</f>
        <v/>
      </c>
      <c r="B766" s="1" t="str">
        <f>IFERROR(__xludf.DUMMYFUNCTION(" QUERY(Volunteer_Import!A766:H766, ""Select B"")"),"")</f>
        <v/>
      </c>
      <c r="C766" s="1" t="str">
        <f>IFERROR(__xludf.DUMMYFUNCTION(" IF(ISBLANK(B766), """", QUERY(Volunteer_Import!B766:I766, ""Select C""))"),"")</f>
        <v/>
      </c>
      <c r="D766" s="1" t="str">
        <f>IFERROR(__xludf.DUMMYFUNCTION(" IF(ISBLANK(B766), """", QUERY(Volunteer_Import!B766:I766, ""Select D""))"),"")</f>
        <v/>
      </c>
      <c r="E766" s="1" t="str">
        <f>IFERROR(__xludf.DUMMYFUNCTION(" IF(ISBLANK(B766), """", QUERY(Volunteer_Import!B766:I766, ""Select E""))"),"")</f>
        <v/>
      </c>
      <c r="F766" s="9" t="str">
        <f> IF(ISBLANK(B766), "", COUNTIF(Volunteer_Import!F766, "*Central Berkeley Trader Joe’s*"))</f>
        <v/>
      </c>
      <c r="G766" s="1" t="str">
        <f> IF(ISBLANK(B766), "", COUNTIF(Volunteer_Import!F766, "*North Berkeley Safeway*"))</f>
        <v/>
      </c>
      <c r="H766" s="1" t="str">
        <f> IF(ISBLANK(B766), "", COUNTIF(Volunteer_Import!F766, "*North Berkeley Trader Joe’s*"))</f>
        <v/>
      </c>
      <c r="I766" s="9" t="str">
        <f> IF(ISBLANK(B766), "", COUNTIF(Volunteer_Import!F766, "*South Berkeley Berkeley Bowl*"))</f>
        <v/>
      </c>
      <c r="J766" s="1" t="str">
        <f> IF(ISBLANK(B766), "", COUNTIF(Volunteer_Import!F766, "*South Berkeley/Oakland Safeway*"))</f>
        <v/>
      </c>
      <c r="K766" s="1" t="str">
        <f> IF(ISBLANK(B766), "", COUNTIF(Volunteer_Import!F766, "*Southwest Berkeley Berkeley Bowl*"))</f>
        <v/>
      </c>
      <c r="L766" s="1" t="str">
        <f> IF(ISBLANK(B766), "", COUNTIF(Volunteer_Import!F766, "*Other (open to local stores unlisted above)*"))</f>
        <v/>
      </c>
      <c r="M766" s="19" t="str">
        <f> IF(ISBLANK(B766), "", COUNTIF(Volunteer_Import!G766, "*Monday*"))</f>
        <v/>
      </c>
      <c r="N766" s="19" t="str">
        <f> IF(ISBLANK(B766), "", COUNTIF(Volunteer_Import!G766, "*Tuesday*"))</f>
        <v/>
      </c>
      <c r="O766" s="19" t="str">
        <f> IF(ISBLANK(B766), "", COUNTIF(Volunteer_Import!G766, "*Wednesday*"))</f>
        <v/>
      </c>
      <c r="P766" s="19" t="str">
        <f> IF(ISBLANK(B766), "", COUNTIF(Volunteer_Import!G766, "*Thursday*"))</f>
        <v/>
      </c>
      <c r="Q766" s="19" t="str">
        <f> IF(ISBLANK(B766), "", COUNTIF(Volunteer_Import!G766, "*Friday*"))</f>
        <v/>
      </c>
      <c r="R766" s="19" t="str">
        <f> IF(ISBLANK(B766), "", COUNTIF(Volunteer_Import!G766, "*Saturday*"))</f>
        <v/>
      </c>
      <c r="S766" s="19" t="str">
        <f> IF(ISBLANK(B766), "", COUNTIF(Volunteer_Import!G766, "*Sunday*"))</f>
        <v/>
      </c>
      <c r="T766" s="1" t="str">
        <f> IF(ISBLANK(B766), "", COUNTIF(Volunteer_Import!H766, "*6am - 8am*"))</f>
        <v/>
      </c>
      <c r="U766" s="19" t="str">
        <f> IF(ISBLANK(B766), "", COUNTIF(Volunteer_Import!H766, "*8am - 12pm*"))</f>
        <v/>
      </c>
      <c r="V766" s="19" t="str">
        <f> IF(ISBLANK(B766), "", COUNTIF(Volunteer_Import!H766, "*12pm - 3pm*"))</f>
        <v/>
      </c>
      <c r="W766" s="19" t="str">
        <f> IF(ISBLANK(B766), "", COUNTIF(Volunteer_Import!H766, "*3pm - 6pm*"))</f>
        <v/>
      </c>
      <c r="X766" s="19" t="str">
        <f> IF(ISBLANK(B766), "", COUNTIF(Volunteer_Import!H766, "*6pm - 9pm*"))</f>
        <v/>
      </c>
      <c r="Y766" s="19" t="str">
        <f> IF(ISBLANK(B766), "", COUNTIF(Volunteer_Import!H766, "*9pm - 11pm*"))</f>
        <v/>
      </c>
    </row>
    <row r="767">
      <c r="A767" s="1" t="str">
        <f t="array" ref="A767">IF(ISBLANK(B767), "", concatenate("V", ROW()))</f>
        <v/>
      </c>
      <c r="B767" s="1" t="str">
        <f>IFERROR(__xludf.DUMMYFUNCTION(" QUERY(Volunteer_Import!A767:H767, ""Select B"")"),"")</f>
        <v/>
      </c>
      <c r="C767" s="1" t="str">
        <f>IFERROR(__xludf.DUMMYFUNCTION(" IF(ISBLANK(B767), """", QUERY(Volunteer_Import!B767:I767, ""Select C""))"),"")</f>
        <v/>
      </c>
      <c r="D767" s="1" t="str">
        <f>IFERROR(__xludf.DUMMYFUNCTION(" IF(ISBLANK(B767), """", QUERY(Volunteer_Import!B767:I767, ""Select D""))"),"")</f>
        <v/>
      </c>
      <c r="E767" s="1" t="str">
        <f>IFERROR(__xludf.DUMMYFUNCTION(" IF(ISBLANK(B767), """", QUERY(Volunteer_Import!B767:I767, ""Select E""))"),"")</f>
        <v/>
      </c>
      <c r="F767" s="9" t="str">
        <f> IF(ISBLANK(B767), "", COUNTIF(Volunteer_Import!F767, "*Central Berkeley Trader Joe’s*"))</f>
        <v/>
      </c>
      <c r="G767" s="1" t="str">
        <f> IF(ISBLANK(B767), "", COUNTIF(Volunteer_Import!F767, "*North Berkeley Safeway*"))</f>
        <v/>
      </c>
      <c r="H767" s="1" t="str">
        <f> IF(ISBLANK(B767), "", COUNTIF(Volunteer_Import!F767, "*North Berkeley Trader Joe’s*"))</f>
        <v/>
      </c>
      <c r="I767" s="9" t="str">
        <f> IF(ISBLANK(B767), "", COUNTIF(Volunteer_Import!F767, "*South Berkeley Berkeley Bowl*"))</f>
        <v/>
      </c>
      <c r="J767" s="1" t="str">
        <f> IF(ISBLANK(B767), "", COUNTIF(Volunteer_Import!F767, "*South Berkeley/Oakland Safeway*"))</f>
        <v/>
      </c>
      <c r="K767" s="1" t="str">
        <f> IF(ISBLANK(B767), "", COUNTIF(Volunteer_Import!F767, "*Southwest Berkeley Berkeley Bowl*"))</f>
        <v/>
      </c>
      <c r="L767" s="1" t="str">
        <f> IF(ISBLANK(B767), "", COUNTIF(Volunteer_Import!F767, "*Other (open to local stores unlisted above)*"))</f>
        <v/>
      </c>
      <c r="M767" s="19" t="str">
        <f> IF(ISBLANK(B767), "", COUNTIF(Volunteer_Import!G767, "*Monday*"))</f>
        <v/>
      </c>
      <c r="N767" s="19" t="str">
        <f> IF(ISBLANK(B767), "", COUNTIF(Volunteer_Import!G767, "*Tuesday*"))</f>
        <v/>
      </c>
      <c r="O767" s="19" t="str">
        <f> IF(ISBLANK(B767), "", COUNTIF(Volunteer_Import!G767, "*Wednesday*"))</f>
        <v/>
      </c>
      <c r="P767" s="19" t="str">
        <f> IF(ISBLANK(B767), "", COUNTIF(Volunteer_Import!G767, "*Thursday*"))</f>
        <v/>
      </c>
      <c r="Q767" s="19" t="str">
        <f> IF(ISBLANK(B767), "", COUNTIF(Volunteer_Import!G767, "*Friday*"))</f>
        <v/>
      </c>
      <c r="R767" s="19" t="str">
        <f> IF(ISBLANK(B767), "", COUNTIF(Volunteer_Import!G767, "*Saturday*"))</f>
        <v/>
      </c>
      <c r="S767" s="19" t="str">
        <f> IF(ISBLANK(B767), "", COUNTIF(Volunteer_Import!G767, "*Sunday*"))</f>
        <v/>
      </c>
      <c r="T767" s="1" t="str">
        <f> IF(ISBLANK(B767), "", COUNTIF(Volunteer_Import!H767, "*6am - 8am*"))</f>
        <v/>
      </c>
      <c r="U767" s="19" t="str">
        <f> IF(ISBLANK(B767), "", COUNTIF(Volunteer_Import!H767, "*8am - 12pm*"))</f>
        <v/>
      </c>
      <c r="V767" s="19" t="str">
        <f> IF(ISBLANK(B767), "", COUNTIF(Volunteer_Import!H767, "*12pm - 3pm*"))</f>
        <v/>
      </c>
      <c r="W767" s="19" t="str">
        <f> IF(ISBLANK(B767), "", COUNTIF(Volunteer_Import!H767, "*3pm - 6pm*"))</f>
        <v/>
      </c>
      <c r="X767" s="19" t="str">
        <f> IF(ISBLANK(B767), "", COUNTIF(Volunteer_Import!H767, "*6pm - 9pm*"))</f>
        <v/>
      </c>
      <c r="Y767" s="19" t="str">
        <f> IF(ISBLANK(B767), "", COUNTIF(Volunteer_Import!H767, "*9pm - 11pm*"))</f>
        <v/>
      </c>
    </row>
    <row r="768">
      <c r="A768" s="1" t="str">
        <f t="array" ref="A768">IF(ISBLANK(B768), "", concatenate("V", ROW()))</f>
        <v/>
      </c>
      <c r="B768" s="1" t="str">
        <f>IFERROR(__xludf.DUMMYFUNCTION(" QUERY(Volunteer_Import!A768:H768, ""Select B"")"),"")</f>
        <v/>
      </c>
      <c r="C768" s="1" t="str">
        <f>IFERROR(__xludf.DUMMYFUNCTION(" IF(ISBLANK(B768), """", QUERY(Volunteer_Import!B768:I768, ""Select C""))"),"")</f>
        <v/>
      </c>
      <c r="D768" s="1" t="str">
        <f>IFERROR(__xludf.DUMMYFUNCTION(" IF(ISBLANK(B768), """", QUERY(Volunteer_Import!B768:I768, ""Select D""))"),"")</f>
        <v/>
      </c>
      <c r="E768" s="1" t="str">
        <f>IFERROR(__xludf.DUMMYFUNCTION(" IF(ISBLANK(B768), """", QUERY(Volunteer_Import!B768:I768, ""Select E""))"),"")</f>
        <v/>
      </c>
      <c r="F768" s="9" t="str">
        <f> IF(ISBLANK(B768), "", COUNTIF(Volunteer_Import!F768, "*Central Berkeley Trader Joe’s*"))</f>
        <v/>
      </c>
      <c r="G768" s="1" t="str">
        <f> IF(ISBLANK(B768), "", COUNTIF(Volunteer_Import!F768, "*North Berkeley Safeway*"))</f>
        <v/>
      </c>
      <c r="H768" s="1" t="str">
        <f> IF(ISBLANK(B768), "", COUNTIF(Volunteer_Import!F768, "*North Berkeley Trader Joe’s*"))</f>
        <v/>
      </c>
      <c r="I768" s="9" t="str">
        <f> IF(ISBLANK(B768), "", COUNTIF(Volunteer_Import!F768, "*South Berkeley Berkeley Bowl*"))</f>
        <v/>
      </c>
      <c r="J768" s="1" t="str">
        <f> IF(ISBLANK(B768), "", COUNTIF(Volunteer_Import!F768, "*South Berkeley/Oakland Safeway*"))</f>
        <v/>
      </c>
      <c r="K768" s="1" t="str">
        <f> IF(ISBLANK(B768), "", COUNTIF(Volunteer_Import!F768, "*Southwest Berkeley Berkeley Bowl*"))</f>
        <v/>
      </c>
      <c r="L768" s="1" t="str">
        <f> IF(ISBLANK(B768), "", COUNTIF(Volunteer_Import!F768, "*Other (open to local stores unlisted above)*"))</f>
        <v/>
      </c>
      <c r="M768" s="19" t="str">
        <f> IF(ISBLANK(B768), "", COUNTIF(Volunteer_Import!G768, "*Monday*"))</f>
        <v/>
      </c>
      <c r="N768" s="19" t="str">
        <f> IF(ISBLANK(B768), "", COUNTIF(Volunteer_Import!G768, "*Tuesday*"))</f>
        <v/>
      </c>
      <c r="O768" s="19" t="str">
        <f> IF(ISBLANK(B768), "", COUNTIF(Volunteer_Import!G768, "*Wednesday*"))</f>
        <v/>
      </c>
      <c r="P768" s="19" t="str">
        <f> IF(ISBLANK(B768), "", COUNTIF(Volunteer_Import!G768, "*Thursday*"))</f>
        <v/>
      </c>
      <c r="Q768" s="19" t="str">
        <f> IF(ISBLANK(B768), "", COUNTIF(Volunteer_Import!G768, "*Friday*"))</f>
        <v/>
      </c>
      <c r="R768" s="19" t="str">
        <f> IF(ISBLANK(B768), "", COUNTIF(Volunteer_Import!G768, "*Saturday*"))</f>
        <v/>
      </c>
      <c r="S768" s="19" t="str">
        <f> IF(ISBLANK(B768), "", COUNTIF(Volunteer_Import!G768, "*Sunday*"))</f>
        <v/>
      </c>
      <c r="T768" s="1" t="str">
        <f> IF(ISBLANK(B768), "", COUNTIF(Volunteer_Import!H768, "*6am - 8am*"))</f>
        <v/>
      </c>
      <c r="U768" s="19" t="str">
        <f> IF(ISBLANK(B768), "", COUNTIF(Volunteer_Import!H768, "*8am - 12pm*"))</f>
        <v/>
      </c>
      <c r="V768" s="19" t="str">
        <f> IF(ISBLANK(B768), "", COUNTIF(Volunteer_Import!H768, "*12pm - 3pm*"))</f>
        <v/>
      </c>
      <c r="W768" s="19" t="str">
        <f> IF(ISBLANK(B768), "", COUNTIF(Volunteer_Import!H768, "*3pm - 6pm*"))</f>
        <v/>
      </c>
      <c r="X768" s="19" t="str">
        <f> IF(ISBLANK(B768), "", COUNTIF(Volunteer_Import!H768, "*6pm - 9pm*"))</f>
        <v/>
      </c>
      <c r="Y768" s="19" t="str">
        <f> IF(ISBLANK(B768), "", COUNTIF(Volunteer_Import!H768, "*9pm - 11pm*"))</f>
        <v/>
      </c>
    </row>
    <row r="769">
      <c r="A769" s="1" t="str">
        <f t="array" ref="A769">IF(ISBLANK(B769), "", concatenate("V", ROW()))</f>
        <v/>
      </c>
      <c r="B769" s="1" t="str">
        <f>IFERROR(__xludf.DUMMYFUNCTION(" QUERY(Volunteer_Import!A769:H769, ""Select B"")"),"")</f>
        <v/>
      </c>
      <c r="C769" s="1" t="str">
        <f>IFERROR(__xludf.DUMMYFUNCTION(" IF(ISBLANK(B769), """", QUERY(Volunteer_Import!B769:I769, ""Select C""))"),"")</f>
        <v/>
      </c>
      <c r="D769" s="1" t="str">
        <f>IFERROR(__xludf.DUMMYFUNCTION(" IF(ISBLANK(B769), """", QUERY(Volunteer_Import!B769:I769, ""Select D""))"),"")</f>
        <v/>
      </c>
      <c r="E769" s="1" t="str">
        <f>IFERROR(__xludf.DUMMYFUNCTION(" IF(ISBLANK(B769), """", QUERY(Volunteer_Import!B769:I769, ""Select E""))"),"")</f>
        <v/>
      </c>
      <c r="F769" s="9" t="str">
        <f> IF(ISBLANK(B769), "", COUNTIF(Volunteer_Import!F769, "*Central Berkeley Trader Joe’s*"))</f>
        <v/>
      </c>
      <c r="G769" s="1" t="str">
        <f> IF(ISBLANK(B769), "", COUNTIF(Volunteer_Import!F769, "*North Berkeley Safeway*"))</f>
        <v/>
      </c>
      <c r="H769" s="1" t="str">
        <f> IF(ISBLANK(B769), "", COUNTIF(Volunteer_Import!F769, "*North Berkeley Trader Joe’s*"))</f>
        <v/>
      </c>
      <c r="I769" s="9" t="str">
        <f> IF(ISBLANK(B769), "", COUNTIF(Volunteer_Import!F769, "*South Berkeley Berkeley Bowl*"))</f>
        <v/>
      </c>
      <c r="J769" s="1" t="str">
        <f> IF(ISBLANK(B769), "", COUNTIF(Volunteer_Import!F769, "*South Berkeley/Oakland Safeway*"))</f>
        <v/>
      </c>
      <c r="K769" s="1" t="str">
        <f> IF(ISBLANK(B769), "", COUNTIF(Volunteer_Import!F769, "*Southwest Berkeley Berkeley Bowl*"))</f>
        <v/>
      </c>
      <c r="L769" s="1" t="str">
        <f> IF(ISBLANK(B769), "", COUNTIF(Volunteer_Import!F769, "*Other (open to local stores unlisted above)*"))</f>
        <v/>
      </c>
      <c r="M769" s="19" t="str">
        <f> IF(ISBLANK(B769), "", COUNTIF(Volunteer_Import!G769, "*Monday*"))</f>
        <v/>
      </c>
      <c r="N769" s="19" t="str">
        <f> IF(ISBLANK(B769), "", COUNTIF(Volunteer_Import!G769, "*Tuesday*"))</f>
        <v/>
      </c>
      <c r="O769" s="19" t="str">
        <f> IF(ISBLANK(B769), "", COUNTIF(Volunteer_Import!G769, "*Wednesday*"))</f>
        <v/>
      </c>
      <c r="P769" s="19" t="str">
        <f> IF(ISBLANK(B769), "", COUNTIF(Volunteer_Import!G769, "*Thursday*"))</f>
        <v/>
      </c>
      <c r="Q769" s="19" t="str">
        <f> IF(ISBLANK(B769), "", COUNTIF(Volunteer_Import!G769, "*Friday*"))</f>
        <v/>
      </c>
      <c r="R769" s="19" t="str">
        <f> IF(ISBLANK(B769), "", COUNTIF(Volunteer_Import!G769, "*Saturday*"))</f>
        <v/>
      </c>
      <c r="S769" s="19" t="str">
        <f> IF(ISBLANK(B769), "", COUNTIF(Volunteer_Import!G769, "*Sunday*"))</f>
        <v/>
      </c>
      <c r="T769" s="1" t="str">
        <f> IF(ISBLANK(B769), "", COUNTIF(Volunteer_Import!H769, "*6am - 8am*"))</f>
        <v/>
      </c>
      <c r="U769" s="19" t="str">
        <f> IF(ISBLANK(B769), "", COUNTIF(Volunteer_Import!H769, "*8am - 12pm*"))</f>
        <v/>
      </c>
      <c r="V769" s="19" t="str">
        <f> IF(ISBLANK(B769), "", COUNTIF(Volunteer_Import!H769, "*12pm - 3pm*"))</f>
        <v/>
      </c>
      <c r="W769" s="19" t="str">
        <f> IF(ISBLANK(B769), "", COUNTIF(Volunteer_Import!H769, "*3pm - 6pm*"))</f>
        <v/>
      </c>
      <c r="X769" s="19" t="str">
        <f> IF(ISBLANK(B769), "", COUNTIF(Volunteer_Import!H769, "*6pm - 9pm*"))</f>
        <v/>
      </c>
      <c r="Y769" s="19" t="str">
        <f> IF(ISBLANK(B769), "", COUNTIF(Volunteer_Import!H769, "*9pm - 11pm*"))</f>
        <v/>
      </c>
    </row>
    <row r="770">
      <c r="A770" s="1" t="str">
        <f t="array" ref="A770">IF(ISBLANK(B770), "", concatenate("V", ROW()))</f>
        <v/>
      </c>
      <c r="B770" s="1" t="str">
        <f>IFERROR(__xludf.DUMMYFUNCTION(" QUERY(Volunteer_Import!A770:H770, ""Select B"")"),"")</f>
        <v/>
      </c>
      <c r="C770" s="1" t="str">
        <f>IFERROR(__xludf.DUMMYFUNCTION(" IF(ISBLANK(B770), """", QUERY(Volunteer_Import!B770:I770, ""Select C""))"),"")</f>
        <v/>
      </c>
      <c r="D770" s="1" t="str">
        <f>IFERROR(__xludf.DUMMYFUNCTION(" IF(ISBLANK(B770), """", QUERY(Volunteer_Import!B770:I770, ""Select D""))"),"")</f>
        <v/>
      </c>
      <c r="E770" s="1" t="str">
        <f>IFERROR(__xludf.DUMMYFUNCTION(" IF(ISBLANK(B770), """", QUERY(Volunteer_Import!B770:I770, ""Select E""))"),"")</f>
        <v/>
      </c>
      <c r="F770" s="9" t="str">
        <f> IF(ISBLANK(B770), "", COUNTIF(Volunteer_Import!F770, "*Central Berkeley Trader Joe’s*"))</f>
        <v/>
      </c>
      <c r="G770" s="1" t="str">
        <f> IF(ISBLANK(B770), "", COUNTIF(Volunteer_Import!F770, "*North Berkeley Safeway*"))</f>
        <v/>
      </c>
      <c r="H770" s="1" t="str">
        <f> IF(ISBLANK(B770), "", COUNTIF(Volunteer_Import!F770, "*North Berkeley Trader Joe’s*"))</f>
        <v/>
      </c>
      <c r="I770" s="9" t="str">
        <f> IF(ISBLANK(B770), "", COUNTIF(Volunteer_Import!F770, "*South Berkeley Berkeley Bowl*"))</f>
        <v/>
      </c>
      <c r="J770" s="1" t="str">
        <f> IF(ISBLANK(B770), "", COUNTIF(Volunteer_Import!F770, "*South Berkeley/Oakland Safeway*"))</f>
        <v/>
      </c>
      <c r="K770" s="1" t="str">
        <f> IF(ISBLANK(B770), "", COUNTIF(Volunteer_Import!F770, "*Southwest Berkeley Berkeley Bowl*"))</f>
        <v/>
      </c>
      <c r="L770" s="1" t="str">
        <f> IF(ISBLANK(B770), "", COUNTIF(Volunteer_Import!F770, "*Other (open to local stores unlisted above)*"))</f>
        <v/>
      </c>
      <c r="M770" s="19" t="str">
        <f> IF(ISBLANK(B770), "", COUNTIF(Volunteer_Import!G770, "*Monday*"))</f>
        <v/>
      </c>
      <c r="N770" s="19" t="str">
        <f> IF(ISBLANK(B770), "", COUNTIF(Volunteer_Import!G770, "*Tuesday*"))</f>
        <v/>
      </c>
      <c r="O770" s="19" t="str">
        <f> IF(ISBLANK(B770), "", COUNTIF(Volunteer_Import!G770, "*Wednesday*"))</f>
        <v/>
      </c>
      <c r="P770" s="19" t="str">
        <f> IF(ISBLANK(B770), "", COUNTIF(Volunteer_Import!G770, "*Thursday*"))</f>
        <v/>
      </c>
      <c r="Q770" s="19" t="str">
        <f> IF(ISBLANK(B770), "", COUNTIF(Volunteer_Import!G770, "*Friday*"))</f>
        <v/>
      </c>
      <c r="R770" s="19" t="str">
        <f> IF(ISBLANK(B770), "", COUNTIF(Volunteer_Import!G770, "*Saturday*"))</f>
        <v/>
      </c>
      <c r="S770" s="19" t="str">
        <f> IF(ISBLANK(B770), "", COUNTIF(Volunteer_Import!G770, "*Sunday*"))</f>
        <v/>
      </c>
      <c r="T770" s="1" t="str">
        <f> IF(ISBLANK(B770), "", COUNTIF(Volunteer_Import!H770, "*6am - 8am*"))</f>
        <v/>
      </c>
      <c r="U770" s="19" t="str">
        <f> IF(ISBLANK(B770), "", COUNTIF(Volunteer_Import!H770, "*8am - 12pm*"))</f>
        <v/>
      </c>
      <c r="V770" s="19" t="str">
        <f> IF(ISBLANK(B770), "", COUNTIF(Volunteer_Import!H770, "*12pm - 3pm*"))</f>
        <v/>
      </c>
      <c r="W770" s="19" t="str">
        <f> IF(ISBLANK(B770), "", COUNTIF(Volunteer_Import!H770, "*3pm - 6pm*"))</f>
        <v/>
      </c>
      <c r="X770" s="19" t="str">
        <f> IF(ISBLANK(B770), "", COUNTIF(Volunteer_Import!H770, "*6pm - 9pm*"))</f>
        <v/>
      </c>
      <c r="Y770" s="19" t="str">
        <f> IF(ISBLANK(B770), "", COUNTIF(Volunteer_Import!H770, "*9pm - 11pm*"))</f>
        <v/>
      </c>
    </row>
    <row r="771">
      <c r="A771" s="1" t="str">
        <f t="array" ref="A771">IF(ISBLANK(B771), "", concatenate("V", ROW()))</f>
        <v/>
      </c>
      <c r="B771" s="1" t="str">
        <f>IFERROR(__xludf.DUMMYFUNCTION(" QUERY(Volunteer_Import!A771:H771, ""Select B"")"),"")</f>
        <v/>
      </c>
      <c r="C771" s="1" t="str">
        <f>IFERROR(__xludf.DUMMYFUNCTION(" IF(ISBLANK(B771), """", QUERY(Volunteer_Import!B771:I771, ""Select C""))"),"")</f>
        <v/>
      </c>
      <c r="D771" s="1" t="str">
        <f>IFERROR(__xludf.DUMMYFUNCTION(" IF(ISBLANK(B771), """", QUERY(Volunteer_Import!B771:I771, ""Select D""))"),"")</f>
        <v/>
      </c>
      <c r="E771" s="1" t="str">
        <f>IFERROR(__xludf.DUMMYFUNCTION(" IF(ISBLANK(B771), """", QUERY(Volunteer_Import!B771:I771, ""Select E""))"),"")</f>
        <v/>
      </c>
      <c r="F771" s="9" t="str">
        <f> IF(ISBLANK(B771), "", COUNTIF(Volunteer_Import!F771, "*Central Berkeley Trader Joe’s*"))</f>
        <v/>
      </c>
      <c r="G771" s="1" t="str">
        <f> IF(ISBLANK(B771), "", COUNTIF(Volunteer_Import!F771, "*North Berkeley Safeway*"))</f>
        <v/>
      </c>
      <c r="H771" s="1" t="str">
        <f> IF(ISBLANK(B771), "", COUNTIF(Volunteer_Import!F771, "*North Berkeley Trader Joe’s*"))</f>
        <v/>
      </c>
      <c r="I771" s="9" t="str">
        <f> IF(ISBLANK(B771), "", COUNTIF(Volunteer_Import!F771, "*South Berkeley Berkeley Bowl*"))</f>
        <v/>
      </c>
      <c r="J771" s="1" t="str">
        <f> IF(ISBLANK(B771), "", COUNTIF(Volunteer_Import!F771, "*South Berkeley/Oakland Safeway*"))</f>
        <v/>
      </c>
      <c r="K771" s="1" t="str">
        <f> IF(ISBLANK(B771), "", COUNTIF(Volunteer_Import!F771, "*Southwest Berkeley Berkeley Bowl*"))</f>
        <v/>
      </c>
      <c r="L771" s="1" t="str">
        <f> IF(ISBLANK(B771), "", COUNTIF(Volunteer_Import!F771, "*Other (open to local stores unlisted above)*"))</f>
        <v/>
      </c>
      <c r="M771" s="19" t="str">
        <f> IF(ISBLANK(B771), "", COUNTIF(Volunteer_Import!G771, "*Monday*"))</f>
        <v/>
      </c>
      <c r="N771" s="19" t="str">
        <f> IF(ISBLANK(B771), "", COUNTIF(Volunteer_Import!G771, "*Tuesday*"))</f>
        <v/>
      </c>
      <c r="O771" s="19" t="str">
        <f> IF(ISBLANK(B771), "", COUNTIF(Volunteer_Import!G771, "*Wednesday*"))</f>
        <v/>
      </c>
      <c r="P771" s="19" t="str">
        <f> IF(ISBLANK(B771), "", COUNTIF(Volunteer_Import!G771, "*Thursday*"))</f>
        <v/>
      </c>
      <c r="Q771" s="19" t="str">
        <f> IF(ISBLANK(B771), "", COUNTIF(Volunteer_Import!G771, "*Friday*"))</f>
        <v/>
      </c>
      <c r="R771" s="19" t="str">
        <f> IF(ISBLANK(B771), "", COUNTIF(Volunteer_Import!G771, "*Saturday*"))</f>
        <v/>
      </c>
      <c r="S771" s="19" t="str">
        <f> IF(ISBLANK(B771), "", COUNTIF(Volunteer_Import!G771, "*Sunday*"))</f>
        <v/>
      </c>
      <c r="T771" s="1" t="str">
        <f> IF(ISBLANK(B771), "", COUNTIF(Volunteer_Import!H771, "*6am - 8am*"))</f>
        <v/>
      </c>
      <c r="U771" s="19" t="str">
        <f> IF(ISBLANK(B771), "", COUNTIF(Volunteer_Import!H771, "*8am - 12pm*"))</f>
        <v/>
      </c>
      <c r="V771" s="19" t="str">
        <f> IF(ISBLANK(B771), "", COUNTIF(Volunteer_Import!H771, "*12pm - 3pm*"))</f>
        <v/>
      </c>
      <c r="W771" s="19" t="str">
        <f> IF(ISBLANK(B771), "", COUNTIF(Volunteer_Import!H771, "*3pm - 6pm*"))</f>
        <v/>
      </c>
      <c r="X771" s="19" t="str">
        <f> IF(ISBLANK(B771), "", COUNTIF(Volunteer_Import!H771, "*6pm - 9pm*"))</f>
        <v/>
      </c>
      <c r="Y771" s="19" t="str">
        <f> IF(ISBLANK(B771), "", COUNTIF(Volunteer_Import!H771, "*9pm - 11pm*"))</f>
        <v/>
      </c>
    </row>
    <row r="772">
      <c r="A772" s="1" t="str">
        <f t="array" ref="A772">IF(ISBLANK(B772), "", concatenate("V", ROW()))</f>
        <v/>
      </c>
      <c r="B772" s="1" t="str">
        <f>IFERROR(__xludf.DUMMYFUNCTION(" QUERY(Volunteer_Import!A772:H772, ""Select B"")"),"")</f>
        <v/>
      </c>
      <c r="C772" s="1" t="str">
        <f>IFERROR(__xludf.DUMMYFUNCTION(" IF(ISBLANK(B772), """", QUERY(Volunteer_Import!B772:I772, ""Select C""))"),"")</f>
        <v/>
      </c>
      <c r="D772" s="1" t="str">
        <f>IFERROR(__xludf.DUMMYFUNCTION(" IF(ISBLANK(B772), """", QUERY(Volunteer_Import!B772:I772, ""Select D""))"),"")</f>
        <v/>
      </c>
      <c r="E772" s="1" t="str">
        <f>IFERROR(__xludf.DUMMYFUNCTION(" IF(ISBLANK(B772), """", QUERY(Volunteer_Import!B772:I772, ""Select E""))"),"")</f>
        <v/>
      </c>
      <c r="F772" s="9" t="str">
        <f> IF(ISBLANK(B772), "", COUNTIF(Volunteer_Import!F772, "*Central Berkeley Trader Joe’s*"))</f>
        <v/>
      </c>
      <c r="G772" s="1" t="str">
        <f> IF(ISBLANK(B772), "", COUNTIF(Volunteer_Import!F772, "*North Berkeley Safeway*"))</f>
        <v/>
      </c>
      <c r="H772" s="1" t="str">
        <f> IF(ISBLANK(B772), "", COUNTIF(Volunteer_Import!F772, "*North Berkeley Trader Joe’s*"))</f>
        <v/>
      </c>
      <c r="I772" s="9" t="str">
        <f> IF(ISBLANK(B772), "", COUNTIF(Volunteer_Import!F772, "*South Berkeley Berkeley Bowl*"))</f>
        <v/>
      </c>
      <c r="J772" s="1" t="str">
        <f> IF(ISBLANK(B772), "", COUNTIF(Volunteer_Import!F772, "*South Berkeley/Oakland Safeway*"))</f>
        <v/>
      </c>
      <c r="K772" s="1" t="str">
        <f> IF(ISBLANK(B772), "", COUNTIF(Volunteer_Import!F772, "*Southwest Berkeley Berkeley Bowl*"))</f>
        <v/>
      </c>
      <c r="L772" s="1" t="str">
        <f> IF(ISBLANK(B772), "", COUNTIF(Volunteer_Import!F772, "*Other (open to local stores unlisted above)*"))</f>
        <v/>
      </c>
      <c r="M772" s="19" t="str">
        <f> IF(ISBLANK(B772), "", COUNTIF(Volunteer_Import!G772, "*Monday*"))</f>
        <v/>
      </c>
      <c r="N772" s="19" t="str">
        <f> IF(ISBLANK(B772), "", COUNTIF(Volunteer_Import!G772, "*Tuesday*"))</f>
        <v/>
      </c>
      <c r="O772" s="19" t="str">
        <f> IF(ISBLANK(B772), "", COUNTIF(Volunteer_Import!G772, "*Wednesday*"))</f>
        <v/>
      </c>
      <c r="P772" s="19" t="str">
        <f> IF(ISBLANK(B772), "", COUNTIF(Volunteer_Import!G772, "*Thursday*"))</f>
        <v/>
      </c>
      <c r="Q772" s="19" t="str">
        <f> IF(ISBLANK(B772), "", COUNTIF(Volunteer_Import!G772, "*Friday*"))</f>
        <v/>
      </c>
      <c r="R772" s="19" t="str">
        <f> IF(ISBLANK(B772), "", COUNTIF(Volunteer_Import!G772, "*Saturday*"))</f>
        <v/>
      </c>
      <c r="S772" s="19" t="str">
        <f> IF(ISBLANK(B772), "", COUNTIF(Volunteer_Import!G772, "*Sunday*"))</f>
        <v/>
      </c>
      <c r="T772" s="1" t="str">
        <f> IF(ISBLANK(B772), "", COUNTIF(Volunteer_Import!H772, "*6am - 8am*"))</f>
        <v/>
      </c>
      <c r="U772" s="19" t="str">
        <f> IF(ISBLANK(B772), "", COUNTIF(Volunteer_Import!H772, "*8am - 12pm*"))</f>
        <v/>
      </c>
      <c r="V772" s="19" t="str">
        <f> IF(ISBLANK(B772), "", COUNTIF(Volunteer_Import!H772, "*12pm - 3pm*"))</f>
        <v/>
      </c>
      <c r="W772" s="19" t="str">
        <f> IF(ISBLANK(B772), "", COUNTIF(Volunteer_Import!H772, "*3pm - 6pm*"))</f>
        <v/>
      </c>
      <c r="X772" s="19" t="str">
        <f> IF(ISBLANK(B772), "", COUNTIF(Volunteer_Import!H772, "*6pm - 9pm*"))</f>
        <v/>
      </c>
      <c r="Y772" s="19" t="str">
        <f> IF(ISBLANK(B772), "", COUNTIF(Volunteer_Import!H772, "*9pm - 11pm*"))</f>
        <v/>
      </c>
    </row>
    <row r="773">
      <c r="A773" s="1" t="str">
        <f t="array" ref="A773">IF(ISBLANK(B773), "", concatenate("V", ROW()))</f>
        <v/>
      </c>
      <c r="B773" s="1" t="str">
        <f>IFERROR(__xludf.DUMMYFUNCTION(" QUERY(Volunteer_Import!A773:H773, ""Select B"")"),"")</f>
        <v/>
      </c>
      <c r="C773" s="1" t="str">
        <f>IFERROR(__xludf.DUMMYFUNCTION(" IF(ISBLANK(B773), """", QUERY(Volunteer_Import!B773:I773, ""Select C""))"),"")</f>
        <v/>
      </c>
      <c r="D773" s="1" t="str">
        <f>IFERROR(__xludf.DUMMYFUNCTION(" IF(ISBLANK(B773), """", QUERY(Volunteer_Import!B773:I773, ""Select D""))"),"")</f>
        <v/>
      </c>
      <c r="E773" s="1" t="str">
        <f>IFERROR(__xludf.DUMMYFUNCTION(" IF(ISBLANK(B773), """", QUERY(Volunteer_Import!B773:I773, ""Select E""))"),"")</f>
        <v/>
      </c>
      <c r="F773" s="9" t="str">
        <f> IF(ISBLANK(B773), "", COUNTIF(Volunteer_Import!F773, "*Central Berkeley Trader Joe’s*"))</f>
        <v/>
      </c>
      <c r="G773" s="1" t="str">
        <f> IF(ISBLANK(B773), "", COUNTIF(Volunteer_Import!F773, "*North Berkeley Safeway*"))</f>
        <v/>
      </c>
      <c r="H773" s="1" t="str">
        <f> IF(ISBLANK(B773), "", COUNTIF(Volunteer_Import!F773, "*North Berkeley Trader Joe’s*"))</f>
        <v/>
      </c>
      <c r="I773" s="9" t="str">
        <f> IF(ISBLANK(B773), "", COUNTIF(Volunteer_Import!F773, "*South Berkeley Berkeley Bowl*"))</f>
        <v/>
      </c>
      <c r="J773" s="1" t="str">
        <f> IF(ISBLANK(B773), "", COUNTIF(Volunteer_Import!F773, "*South Berkeley/Oakland Safeway*"))</f>
        <v/>
      </c>
      <c r="K773" s="1" t="str">
        <f> IF(ISBLANK(B773), "", COUNTIF(Volunteer_Import!F773, "*Southwest Berkeley Berkeley Bowl*"))</f>
        <v/>
      </c>
      <c r="L773" s="1" t="str">
        <f> IF(ISBLANK(B773), "", COUNTIF(Volunteer_Import!F773, "*Other (open to local stores unlisted above)*"))</f>
        <v/>
      </c>
      <c r="M773" s="19" t="str">
        <f> IF(ISBLANK(B773), "", COUNTIF(Volunteer_Import!G773, "*Monday*"))</f>
        <v/>
      </c>
      <c r="N773" s="19" t="str">
        <f> IF(ISBLANK(B773), "", COUNTIF(Volunteer_Import!G773, "*Tuesday*"))</f>
        <v/>
      </c>
      <c r="O773" s="19" t="str">
        <f> IF(ISBLANK(B773), "", COUNTIF(Volunteer_Import!G773, "*Wednesday*"))</f>
        <v/>
      </c>
      <c r="P773" s="19" t="str">
        <f> IF(ISBLANK(B773), "", COUNTIF(Volunteer_Import!G773, "*Thursday*"))</f>
        <v/>
      </c>
      <c r="Q773" s="19" t="str">
        <f> IF(ISBLANK(B773), "", COUNTIF(Volunteer_Import!G773, "*Friday*"))</f>
        <v/>
      </c>
      <c r="R773" s="19" t="str">
        <f> IF(ISBLANK(B773), "", COUNTIF(Volunteer_Import!G773, "*Saturday*"))</f>
        <v/>
      </c>
      <c r="S773" s="19" t="str">
        <f> IF(ISBLANK(B773), "", COUNTIF(Volunteer_Import!G773, "*Sunday*"))</f>
        <v/>
      </c>
      <c r="T773" s="1" t="str">
        <f> IF(ISBLANK(B773), "", COUNTIF(Volunteer_Import!H773, "*6am - 8am*"))</f>
        <v/>
      </c>
      <c r="U773" s="19" t="str">
        <f> IF(ISBLANK(B773), "", COUNTIF(Volunteer_Import!H773, "*8am - 12pm*"))</f>
        <v/>
      </c>
      <c r="V773" s="19" t="str">
        <f> IF(ISBLANK(B773), "", COUNTIF(Volunteer_Import!H773, "*12pm - 3pm*"))</f>
        <v/>
      </c>
      <c r="W773" s="19" t="str">
        <f> IF(ISBLANK(B773), "", COUNTIF(Volunteer_Import!H773, "*3pm - 6pm*"))</f>
        <v/>
      </c>
      <c r="X773" s="19" t="str">
        <f> IF(ISBLANK(B773), "", COUNTIF(Volunteer_Import!H773, "*6pm - 9pm*"))</f>
        <v/>
      </c>
      <c r="Y773" s="19" t="str">
        <f> IF(ISBLANK(B773), "", COUNTIF(Volunteer_Import!H773, "*9pm - 11pm*"))</f>
        <v/>
      </c>
    </row>
    <row r="774">
      <c r="A774" s="1" t="str">
        <f t="array" ref="A774">IF(ISBLANK(B774), "", concatenate("V", ROW()))</f>
        <v/>
      </c>
      <c r="B774" s="1" t="str">
        <f>IFERROR(__xludf.DUMMYFUNCTION(" QUERY(Volunteer_Import!A774:H774, ""Select B"")"),"")</f>
        <v/>
      </c>
      <c r="C774" s="1" t="str">
        <f>IFERROR(__xludf.DUMMYFUNCTION(" IF(ISBLANK(B774), """", QUERY(Volunteer_Import!B774:I774, ""Select C""))"),"")</f>
        <v/>
      </c>
      <c r="D774" s="1" t="str">
        <f>IFERROR(__xludf.DUMMYFUNCTION(" IF(ISBLANK(B774), """", QUERY(Volunteer_Import!B774:I774, ""Select D""))"),"")</f>
        <v/>
      </c>
      <c r="E774" s="1" t="str">
        <f>IFERROR(__xludf.DUMMYFUNCTION(" IF(ISBLANK(B774), """", QUERY(Volunteer_Import!B774:I774, ""Select E""))"),"")</f>
        <v/>
      </c>
      <c r="F774" s="9" t="str">
        <f> IF(ISBLANK(B774), "", COUNTIF(Volunteer_Import!F774, "*Central Berkeley Trader Joe’s*"))</f>
        <v/>
      </c>
      <c r="G774" s="1" t="str">
        <f> IF(ISBLANK(B774), "", COUNTIF(Volunteer_Import!F774, "*North Berkeley Safeway*"))</f>
        <v/>
      </c>
      <c r="H774" s="1" t="str">
        <f> IF(ISBLANK(B774), "", COUNTIF(Volunteer_Import!F774, "*North Berkeley Trader Joe’s*"))</f>
        <v/>
      </c>
      <c r="I774" s="9" t="str">
        <f> IF(ISBLANK(B774), "", COUNTIF(Volunteer_Import!F774, "*South Berkeley Berkeley Bowl*"))</f>
        <v/>
      </c>
      <c r="J774" s="1" t="str">
        <f> IF(ISBLANK(B774), "", COUNTIF(Volunteer_Import!F774, "*South Berkeley/Oakland Safeway*"))</f>
        <v/>
      </c>
      <c r="K774" s="1" t="str">
        <f> IF(ISBLANK(B774), "", COUNTIF(Volunteer_Import!F774, "*Southwest Berkeley Berkeley Bowl*"))</f>
        <v/>
      </c>
      <c r="L774" s="1" t="str">
        <f> IF(ISBLANK(B774), "", COUNTIF(Volunteer_Import!F774, "*Other (open to local stores unlisted above)*"))</f>
        <v/>
      </c>
      <c r="M774" s="19" t="str">
        <f> IF(ISBLANK(B774), "", COUNTIF(Volunteer_Import!G774, "*Monday*"))</f>
        <v/>
      </c>
      <c r="N774" s="19" t="str">
        <f> IF(ISBLANK(B774), "", COUNTIF(Volunteer_Import!G774, "*Tuesday*"))</f>
        <v/>
      </c>
      <c r="O774" s="19" t="str">
        <f> IF(ISBLANK(B774), "", COUNTIF(Volunteer_Import!G774, "*Wednesday*"))</f>
        <v/>
      </c>
      <c r="P774" s="19" t="str">
        <f> IF(ISBLANK(B774), "", COUNTIF(Volunteer_Import!G774, "*Thursday*"))</f>
        <v/>
      </c>
      <c r="Q774" s="19" t="str">
        <f> IF(ISBLANK(B774), "", COUNTIF(Volunteer_Import!G774, "*Friday*"))</f>
        <v/>
      </c>
      <c r="R774" s="19" t="str">
        <f> IF(ISBLANK(B774), "", COUNTIF(Volunteer_Import!G774, "*Saturday*"))</f>
        <v/>
      </c>
      <c r="S774" s="19" t="str">
        <f> IF(ISBLANK(B774), "", COUNTIF(Volunteer_Import!G774, "*Sunday*"))</f>
        <v/>
      </c>
      <c r="T774" s="1" t="str">
        <f> IF(ISBLANK(B774), "", COUNTIF(Volunteer_Import!H774, "*6am - 8am*"))</f>
        <v/>
      </c>
      <c r="U774" s="19" t="str">
        <f> IF(ISBLANK(B774), "", COUNTIF(Volunteer_Import!H774, "*8am - 12pm*"))</f>
        <v/>
      </c>
      <c r="V774" s="19" t="str">
        <f> IF(ISBLANK(B774), "", COUNTIF(Volunteer_Import!H774, "*12pm - 3pm*"))</f>
        <v/>
      </c>
      <c r="W774" s="19" t="str">
        <f> IF(ISBLANK(B774), "", COUNTIF(Volunteer_Import!H774, "*3pm - 6pm*"))</f>
        <v/>
      </c>
      <c r="X774" s="19" t="str">
        <f> IF(ISBLANK(B774), "", COUNTIF(Volunteer_Import!H774, "*6pm - 9pm*"))</f>
        <v/>
      </c>
      <c r="Y774" s="19" t="str">
        <f> IF(ISBLANK(B774), "", COUNTIF(Volunteer_Import!H774, "*9pm - 11pm*"))</f>
        <v/>
      </c>
    </row>
    <row r="775">
      <c r="A775" s="1" t="str">
        <f t="array" ref="A775">IF(ISBLANK(B775), "", concatenate("V", ROW()))</f>
        <v/>
      </c>
      <c r="B775" s="1" t="str">
        <f>IFERROR(__xludf.DUMMYFUNCTION(" QUERY(Volunteer_Import!A775:H775, ""Select B"")"),"")</f>
        <v/>
      </c>
      <c r="C775" s="1" t="str">
        <f>IFERROR(__xludf.DUMMYFUNCTION(" IF(ISBLANK(B775), """", QUERY(Volunteer_Import!B775:I775, ""Select C""))"),"")</f>
        <v/>
      </c>
      <c r="D775" s="1" t="str">
        <f>IFERROR(__xludf.DUMMYFUNCTION(" IF(ISBLANK(B775), """", QUERY(Volunteer_Import!B775:I775, ""Select D""))"),"")</f>
        <v/>
      </c>
      <c r="E775" s="1" t="str">
        <f>IFERROR(__xludf.DUMMYFUNCTION(" IF(ISBLANK(B775), """", QUERY(Volunteer_Import!B775:I775, ""Select E""))"),"")</f>
        <v/>
      </c>
      <c r="F775" s="9" t="str">
        <f> IF(ISBLANK(B775), "", COUNTIF(Volunteer_Import!F775, "*Central Berkeley Trader Joe’s*"))</f>
        <v/>
      </c>
      <c r="G775" s="1" t="str">
        <f> IF(ISBLANK(B775), "", COUNTIF(Volunteer_Import!F775, "*North Berkeley Safeway*"))</f>
        <v/>
      </c>
      <c r="H775" s="1" t="str">
        <f> IF(ISBLANK(B775), "", COUNTIF(Volunteer_Import!F775, "*North Berkeley Trader Joe’s*"))</f>
        <v/>
      </c>
      <c r="I775" s="9" t="str">
        <f> IF(ISBLANK(B775), "", COUNTIF(Volunteer_Import!F775, "*South Berkeley Berkeley Bowl*"))</f>
        <v/>
      </c>
      <c r="J775" s="1" t="str">
        <f> IF(ISBLANK(B775), "", COUNTIF(Volunteer_Import!F775, "*South Berkeley/Oakland Safeway*"))</f>
        <v/>
      </c>
      <c r="K775" s="1" t="str">
        <f> IF(ISBLANK(B775), "", COUNTIF(Volunteer_Import!F775, "*Southwest Berkeley Berkeley Bowl*"))</f>
        <v/>
      </c>
      <c r="L775" s="1" t="str">
        <f> IF(ISBLANK(B775), "", COUNTIF(Volunteer_Import!F775, "*Other (open to local stores unlisted above)*"))</f>
        <v/>
      </c>
      <c r="M775" s="19" t="str">
        <f> IF(ISBLANK(B775), "", COUNTIF(Volunteer_Import!G775, "*Monday*"))</f>
        <v/>
      </c>
      <c r="N775" s="19" t="str">
        <f> IF(ISBLANK(B775), "", COUNTIF(Volunteer_Import!G775, "*Tuesday*"))</f>
        <v/>
      </c>
      <c r="O775" s="19" t="str">
        <f> IF(ISBLANK(B775), "", COUNTIF(Volunteer_Import!G775, "*Wednesday*"))</f>
        <v/>
      </c>
      <c r="P775" s="19" t="str">
        <f> IF(ISBLANK(B775), "", COUNTIF(Volunteer_Import!G775, "*Thursday*"))</f>
        <v/>
      </c>
      <c r="Q775" s="19" t="str">
        <f> IF(ISBLANK(B775), "", COUNTIF(Volunteer_Import!G775, "*Friday*"))</f>
        <v/>
      </c>
      <c r="R775" s="19" t="str">
        <f> IF(ISBLANK(B775), "", COUNTIF(Volunteer_Import!G775, "*Saturday*"))</f>
        <v/>
      </c>
      <c r="S775" s="19" t="str">
        <f> IF(ISBLANK(B775), "", COUNTIF(Volunteer_Import!G775, "*Sunday*"))</f>
        <v/>
      </c>
      <c r="T775" s="1" t="str">
        <f> IF(ISBLANK(B775), "", COUNTIF(Volunteer_Import!H775, "*6am - 8am*"))</f>
        <v/>
      </c>
      <c r="U775" s="19" t="str">
        <f> IF(ISBLANK(B775), "", COUNTIF(Volunteer_Import!H775, "*8am - 12pm*"))</f>
        <v/>
      </c>
      <c r="V775" s="19" t="str">
        <f> IF(ISBLANK(B775), "", COUNTIF(Volunteer_Import!H775, "*12pm - 3pm*"))</f>
        <v/>
      </c>
      <c r="W775" s="19" t="str">
        <f> IF(ISBLANK(B775), "", COUNTIF(Volunteer_Import!H775, "*3pm - 6pm*"))</f>
        <v/>
      </c>
      <c r="X775" s="19" t="str">
        <f> IF(ISBLANK(B775), "", COUNTIF(Volunteer_Import!H775, "*6pm - 9pm*"))</f>
        <v/>
      </c>
      <c r="Y775" s="19" t="str">
        <f> IF(ISBLANK(B775), "", COUNTIF(Volunteer_Import!H775, "*9pm - 11pm*"))</f>
        <v/>
      </c>
    </row>
    <row r="776">
      <c r="A776" s="1" t="str">
        <f t="array" ref="A776">IF(ISBLANK(B776), "", concatenate("V", ROW()))</f>
        <v/>
      </c>
      <c r="B776" s="1" t="str">
        <f>IFERROR(__xludf.DUMMYFUNCTION(" QUERY(Volunteer_Import!A776:H776, ""Select B"")"),"")</f>
        <v/>
      </c>
      <c r="C776" s="1" t="str">
        <f>IFERROR(__xludf.DUMMYFUNCTION(" IF(ISBLANK(B776), """", QUERY(Volunteer_Import!B776:I776, ""Select C""))"),"")</f>
        <v/>
      </c>
      <c r="D776" s="1" t="str">
        <f>IFERROR(__xludf.DUMMYFUNCTION(" IF(ISBLANK(B776), """", QUERY(Volunteer_Import!B776:I776, ""Select D""))"),"")</f>
        <v/>
      </c>
      <c r="E776" s="1" t="str">
        <f>IFERROR(__xludf.DUMMYFUNCTION(" IF(ISBLANK(B776), """", QUERY(Volunteer_Import!B776:I776, ""Select E""))"),"")</f>
        <v/>
      </c>
      <c r="F776" s="9" t="str">
        <f> IF(ISBLANK(B776), "", COUNTIF(Volunteer_Import!F776, "*Central Berkeley Trader Joe’s*"))</f>
        <v/>
      </c>
      <c r="G776" s="1" t="str">
        <f> IF(ISBLANK(B776), "", COUNTIF(Volunteer_Import!F776, "*North Berkeley Safeway*"))</f>
        <v/>
      </c>
      <c r="H776" s="1" t="str">
        <f> IF(ISBLANK(B776), "", COUNTIF(Volunteer_Import!F776, "*North Berkeley Trader Joe’s*"))</f>
        <v/>
      </c>
      <c r="I776" s="9" t="str">
        <f> IF(ISBLANK(B776), "", COUNTIF(Volunteer_Import!F776, "*South Berkeley Berkeley Bowl*"))</f>
        <v/>
      </c>
      <c r="J776" s="1" t="str">
        <f> IF(ISBLANK(B776), "", COUNTIF(Volunteer_Import!F776, "*South Berkeley/Oakland Safeway*"))</f>
        <v/>
      </c>
      <c r="K776" s="1" t="str">
        <f> IF(ISBLANK(B776), "", COUNTIF(Volunteer_Import!F776, "*Southwest Berkeley Berkeley Bowl*"))</f>
        <v/>
      </c>
      <c r="L776" s="1" t="str">
        <f> IF(ISBLANK(B776), "", COUNTIF(Volunteer_Import!F776, "*Other (open to local stores unlisted above)*"))</f>
        <v/>
      </c>
      <c r="M776" s="19" t="str">
        <f> IF(ISBLANK(B776), "", COUNTIF(Volunteer_Import!G776, "*Monday*"))</f>
        <v/>
      </c>
      <c r="N776" s="19" t="str">
        <f> IF(ISBLANK(B776), "", COUNTIF(Volunteer_Import!G776, "*Tuesday*"))</f>
        <v/>
      </c>
      <c r="O776" s="19" t="str">
        <f> IF(ISBLANK(B776), "", COUNTIF(Volunteer_Import!G776, "*Wednesday*"))</f>
        <v/>
      </c>
      <c r="P776" s="19" t="str">
        <f> IF(ISBLANK(B776), "", COUNTIF(Volunteer_Import!G776, "*Thursday*"))</f>
        <v/>
      </c>
      <c r="Q776" s="19" t="str">
        <f> IF(ISBLANK(B776), "", COUNTIF(Volunteer_Import!G776, "*Friday*"))</f>
        <v/>
      </c>
      <c r="R776" s="19" t="str">
        <f> IF(ISBLANK(B776), "", COUNTIF(Volunteer_Import!G776, "*Saturday*"))</f>
        <v/>
      </c>
      <c r="S776" s="19" t="str">
        <f> IF(ISBLANK(B776), "", COUNTIF(Volunteer_Import!G776, "*Sunday*"))</f>
        <v/>
      </c>
      <c r="T776" s="1" t="str">
        <f> IF(ISBLANK(B776), "", COUNTIF(Volunteer_Import!H776, "*6am - 8am*"))</f>
        <v/>
      </c>
      <c r="U776" s="19" t="str">
        <f> IF(ISBLANK(B776), "", COUNTIF(Volunteer_Import!H776, "*8am - 12pm*"))</f>
        <v/>
      </c>
      <c r="V776" s="19" t="str">
        <f> IF(ISBLANK(B776), "", COUNTIF(Volunteer_Import!H776, "*12pm - 3pm*"))</f>
        <v/>
      </c>
      <c r="W776" s="19" t="str">
        <f> IF(ISBLANK(B776), "", COUNTIF(Volunteer_Import!H776, "*3pm - 6pm*"))</f>
        <v/>
      </c>
      <c r="X776" s="19" t="str">
        <f> IF(ISBLANK(B776), "", COUNTIF(Volunteer_Import!H776, "*6pm - 9pm*"))</f>
        <v/>
      </c>
      <c r="Y776" s="19" t="str">
        <f> IF(ISBLANK(B776), "", COUNTIF(Volunteer_Import!H776, "*9pm - 11pm*"))</f>
        <v/>
      </c>
    </row>
    <row r="777">
      <c r="A777" s="1" t="str">
        <f t="array" ref="A777">IF(ISBLANK(B777), "", concatenate("V", ROW()))</f>
        <v/>
      </c>
      <c r="B777" s="1" t="str">
        <f>IFERROR(__xludf.DUMMYFUNCTION(" QUERY(Volunteer_Import!A777:H777, ""Select B"")"),"")</f>
        <v/>
      </c>
      <c r="C777" s="1" t="str">
        <f>IFERROR(__xludf.DUMMYFUNCTION(" IF(ISBLANK(B777), """", QUERY(Volunteer_Import!B777:I777, ""Select C""))"),"")</f>
        <v/>
      </c>
      <c r="D777" s="1" t="str">
        <f>IFERROR(__xludf.DUMMYFUNCTION(" IF(ISBLANK(B777), """", QUERY(Volunteer_Import!B777:I777, ""Select D""))"),"")</f>
        <v/>
      </c>
      <c r="E777" s="1" t="str">
        <f>IFERROR(__xludf.DUMMYFUNCTION(" IF(ISBLANK(B777), """", QUERY(Volunteer_Import!B777:I777, ""Select E""))"),"")</f>
        <v/>
      </c>
      <c r="F777" s="9" t="str">
        <f> IF(ISBLANK(B777), "", COUNTIF(Volunteer_Import!F777, "*Central Berkeley Trader Joe’s*"))</f>
        <v/>
      </c>
      <c r="G777" s="1" t="str">
        <f> IF(ISBLANK(B777), "", COUNTIF(Volunteer_Import!F777, "*North Berkeley Safeway*"))</f>
        <v/>
      </c>
      <c r="H777" s="1" t="str">
        <f> IF(ISBLANK(B777), "", COUNTIF(Volunteer_Import!F777, "*North Berkeley Trader Joe’s*"))</f>
        <v/>
      </c>
      <c r="I777" s="9" t="str">
        <f> IF(ISBLANK(B777), "", COUNTIF(Volunteer_Import!F777, "*South Berkeley Berkeley Bowl*"))</f>
        <v/>
      </c>
      <c r="J777" s="1" t="str">
        <f> IF(ISBLANK(B777), "", COUNTIF(Volunteer_Import!F777, "*South Berkeley/Oakland Safeway*"))</f>
        <v/>
      </c>
      <c r="K777" s="1" t="str">
        <f> IF(ISBLANK(B777), "", COUNTIF(Volunteer_Import!F777, "*Southwest Berkeley Berkeley Bowl*"))</f>
        <v/>
      </c>
      <c r="L777" s="1" t="str">
        <f> IF(ISBLANK(B777), "", COUNTIF(Volunteer_Import!F777, "*Other (open to local stores unlisted above)*"))</f>
        <v/>
      </c>
      <c r="M777" s="19" t="str">
        <f> IF(ISBLANK(B777), "", COUNTIF(Volunteer_Import!G777, "*Monday*"))</f>
        <v/>
      </c>
      <c r="N777" s="19" t="str">
        <f> IF(ISBLANK(B777), "", COUNTIF(Volunteer_Import!G777, "*Tuesday*"))</f>
        <v/>
      </c>
      <c r="O777" s="19" t="str">
        <f> IF(ISBLANK(B777), "", COUNTIF(Volunteer_Import!G777, "*Wednesday*"))</f>
        <v/>
      </c>
      <c r="P777" s="19" t="str">
        <f> IF(ISBLANK(B777), "", COUNTIF(Volunteer_Import!G777, "*Thursday*"))</f>
        <v/>
      </c>
      <c r="Q777" s="19" t="str">
        <f> IF(ISBLANK(B777), "", COUNTIF(Volunteer_Import!G777, "*Friday*"))</f>
        <v/>
      </c>
      <c r="R777" s="19" t="str">
        <f> IF(ISBLANK(B777), "", COUNTIF(Volunteer_Import!G777, "*Saturday*"))</f>
        <v/>
      </c>
      <c r="S777" s="19" t="str">
        <f> IF(ISBLANK(B777), "", COUNTIF(Volunteer_Import!G777, "*Sunday*"))</f>
        <v/>
      </c>
      <c r="T777" s="1" t="str">
        <f> IF(ISBLANK(B777), "", COUNTIF(Volunteer_Import!H777, "*6am - 8am*"))</f>
        <v/>
      </c>
      <c r="U777" s="19" t="str">
        <f> IF(ISBLANK(B777), "", COUNTIF(Volunteer_Import!H777, "*8am - 12pm*"))</f>
        <v/>
      </c>
      <c r="V777" s="19" t="str">
        <f> IF(ISBLANK(B777), "", COUNTIF(Volunteer_Import!H777, "*12pm - 3pm*"))</f>
        <v/>
      </c>
      <c r="W777" s="19" t="str">
        <f> IF(ISBLANK(B777), "", COUNTIF(Volunteer_Import!H777, "*3pm - 6pm*"))</f>
        <v/>
      </c>
      <c r="X777" s="19" t="str">
        <f> IF(ISBLANK(B777), "", COUNTIF(Volunteer_Import!H777, "*6pm - 9pm*"))</f>
        <v/>
      </c>
      <c r="Y777" s="19" t="str">
        <f> IF(ISBLANK(B777), "", COUNTIF(Volunteer_Import!H777, "*9pm - 11pm*"))</f>
        <v/>
      </c>
    </row>
    <row r="778">
      <c r="A778" s="1" t="str">
        <f t="array" ref="A778">IF(ISBLANK(B778), "", concatenate("V", ROW()))</f>
        <v/>
      </c>
      <c r="B778" s="1" t="str">
        <f>IFERROR(__xludf.DUMMYFUNCTION(" QUERY(Volunteer_Import!A778:H778, ""Select B"")"),"")</f>
        <v/>
      </c>
      <c r="C778" s="1" t="str">
        <f>IFERROR(__xludf.DUMMYFUNCTION(" IF(ISBLANK(B778), """", QUERY(Volunteer_Import!B778:I778, ""Select C""))"),"")</f>
        <v/>
      </c>
      <c r="D778" s="1" t="str">
        <f>IFERROR(__xludf.DUMMYFUNCTION(" IF(ISBLANK(B778), """", QUERY(Volunteer_Import!B778:I778, ""Select D""))"),"")</f>
        <v/>
      </c>
      <c r="E778" s="1" t="str">
        <f>IFERROR(__xludf.DUMMYFUNCTION(" IF(ISBLANK(B778), """", QUERY(Volunteer_Import!B778:I778, ""Select E""))"),"")</f>
        <v/>
      </c>
      <c r="F778" s="9" t="str">
        <f> IF(ISBLANK(B778), "", COUNTIF(Volunteer_Import!F778, "*Central Berkeley Trader Joe’s*"))</f>
        <v/>
      </c>
      <c r="G778" s="1" t="str">
        <f> IF(ISBLANK(B778), "", COUNTIF(Volunteer_Import!F778, "*North Berkeley Safeway*"))</f>
        <v/>
      </c>
      <c r="H778" s="1" t="str">
        <f> IF(ISBLANK(B778), "", COUNTIF(Volunteer_Import!F778, "*North Berkeley Trader Joe’s*"))</f>
        <v/>
      </c>
      <c r="I778" s="9" t="str">
        <f> IF(ISBLANK(B778), "", COUNTIF(Volunteer_Import!F778, "*South Berkeley Berkeley Bowl*"))</f>
        <v/>
      </c>
      <c r="J778" s="1" t="str">
        <f> IF(ISBLANK(B778), "", COUNTIF(Volunteer_Import!F778, "*South Berkeley/Oakland Safeway*"))</f>
        <v/>
      </c>
      <c r="K778" s="1" t="str">
        <f> IF(ISBLANK(B778), "", COUNTIF(Volunteer_Import!F778, "*Southwest Berkeley Berkeley Bowl*"))</f>
        <v/>
      </c>
      <c r="L778" s="1" t="str">
        <f> IF(ISBLANK(B778), "", COUNTIF(Volunteer_Import!F778, "*Other (open to local stores unlisted above)*"))</f>
        <v/>
      </c>
      <c r="M778" s="19" t="str">
        <f> IF(ISBLANK(B778), "", COUNTIF(Volunteer_Import!G778, "*Monday*"))</f>
        <v/>
      </c>
      <c r="N778" s="19" t="str">
        <f> IF(ISBLANK(B778), "", COUNTIF(Volunteer_Import!G778, "*Tuesday*"))</f>
        <v/>
      </c>
      <c r="O778" s="19" t="str">
        <f> IF(ISBLANK(B778), "", COUNTIF(Volunteer_Import!G778, "*Wednesday*"))</f>
        <v/>
      </c>
      <c r="P778" s="19" t="str">
        <f> IF(ISBLANK(B778), "", COUNTIF(Volunteer_Import!G778, "*Thursday*"))</f>
        <v/>
      </c>
      <c r="Q778" s="19" t="str">
        <f> IF(ISBLANK(B778), "", COUNTIF(Volunteer_Import!G778, "*Friday*"))</f>
        <v/>
      </c>
      <c r="R778" s="19" t="str">
        <f> IF(ISBLANK(B778), "", COUNTIF(Volunteer_Import!G778, "*Saturday*"))</f>
        <v/>
      </c>
      <c r="S778" s="19" t="str">
        <f> IF(ISBLANK(B778), "", COUNTIF(Volunteer_Import!G778, "*Sunday*"))</f>
        <v/>
      </c>
      <c r="T778" s="1" t="str">
        <f> IF(ISBLANK(B778), "", COUNTIF(Volunteer_Import!H778, "*6am - 8am*"))</f>
        <v/>
      </c>
      <c r="U778" s="19" t="str">
        <f> IF(ISBLANK(B778), "", COUNTIF(Volunteer_Import!H778, "*8am - 12pm*"))</f>
        <v/>
      </c>
      <c r="V778" s="19" t="str">
        <f> IF(ISBLANK(B778), "", COUNTIF(Volunteer_Import!H778, "*12pm - 3pm*"))</f>
        <v/>
      </c>
      <c r="W778" s="19" t="str">
        <f> IF(ISBLANK(B778), "", COUNTIF(Volunteer_Import!H778, "*3pm - 6pm*"))</f>
        <v/>
      </c>
      <c r="X778" s="19" t="str">
        <f> IF(ISBLANK(B778), "", COUNTIF(Volunteer_Import!H778, "*6pm - 9pm*"))</f>
        <v/>
      </c>
      <c r="Y778" s="19" t="str">
        <f> IF(ISBLANK(B778), "", COUNTIF(Volunteer_Import!H778, "*9pm - 11pm*"))</f>
        <v/>
      </c>
    </row>
    <row r="779">
      <c r="A779" s="1" t="str">
        <f t="array" ref="A779">IF(ISBLANK(B779), "", concatenate("V", ROW()))</f>
        <v/>
      </c>
      <c r="B779" s="1" t="str">
        <f>IFERROR(__xludf.DUMMYFUNCTION(" QUERY(Volunteer_Import!A779:H779, ""Select B"")"),"")</f>
        <v/>
      </c>
      <c r="C779" s="1" t="str">
        <f>IFERROR(__xludf.DUMMYFUNCTION(" IF(ISBLANK(B779), """", QUERY(Volunteer_Import!B779:I779, ""Select C""))"),"")</f>
        <v/>
      </c>
      <c r="D779" s="1" t="str">
        <f>IFERROR(__xludf.DUMMYFUNCTION(" IF(ISBLANK(B779), """", QUERY(Volunteer_Import!B779:I779, ""Select D""))"),"")</f>
        <v/>
      </c>
      <c r="E779" s="1" t="str">
        <f>IFERROR(__xludf.DUMMYFUNCTION(" IF(ISBLANK(B779), """", QUERY(Volunteer_Import!B779:I779, ""Select E""))"),"")</f>
        <v/>
      </c>
      <c r="F779" s="9" t="str">
        <f> IF(ISBLANK(B779), "", COUNTIF(Volunteer_Import!F779, "*Central Berkeley Trader Joe’s*"))</f>
        <v/>
      </c>
      <c r="G779" s="1" t="str">
        <f> IF(ISBLANK(B779), "", COUNTIF(Volunteer_Import!F779, "*North Berkeley Safeway*"))</f>
        <v/>
      </c>
      <c r="H779" s="1" t="str">
        <f> IF(ISBLANK(B779), "", COUNTIF(Volunteer_Import!F779, "*North Berkeley Trader Joe’s*"))</f>
        <v/>
      </c>
      <c r="I779" s="9" t="str">
        <f> IF(ISBLANK(B779), "", COUNTIF(Volunteer_Import!F779, "*South Berkeley Berkeley Bowl*"))</f>
        <v/>
      </c>
      <c r="J779" s="1" t="str">
        <f> IF(ISBLANK(B779), "", COUNTIF(Volunteer_Import!F779, "*South Berkeley/Oakland Safeway*"))</f>
        <v/>
      </c>
      <c r="K779" s="1" t="str">
        <f> IF(ISBLANK(B779), "", COUNTIF(Volunteer_Import!F779, "*Southwest Berkeley Berkeley Bowl*"))</f>
        <v/>
      </c>
      <c r="L779" s="1" t="str">
        <f> IF(ISBLANK(B779), "", COUNTIF(Volunteer_Import!F779, "*Other (open to local stores unlisted above)*"))</f>
        <v/>
      </c>
      <c r="M779" s="19" t="str">
        <f> IF(ISBLANK(B779), "", COUNTIF(Volunteer_Import!G779, "*Monday*"))</f>
        <v/>
      </c>
      <c r="N779" s="19" t="str">
        <f> IF(ISBLANK(B779), "", COUNTIF(Volunteer_Import!G779, "*Tuesday*"))</f>
        <v/>
      </c>
      <c r="O779" s="19" t="str">
        <f> IF(ISBLANK(B779), "", COUNTIF(Volunteer_Import!G779, "*Wednesday*"))</f>
        <v/>
      </c>
      <c r="P779" s="19" t="str">
        <f> IF(ISBLANK(B779), "", COUNTIF(Volunteer_Import!G779, "*Thursday*"))</f>
        <v/>
      </c>
      <c r="Q779" s="19" t="str">
        <f> IF(ISBLANK(B779), "", COUNTIF(Volunteer_Import!G779, "*Friday*"))</f>
        <v/>
      </c>
      <c r="R779" s="19" t="str">
        <f> IF(ISBLANK(B779), "", COUNTIF(Volunteer_Import!G779, "*Saturday*"))</f>
        <v/>
      </c>
      <c r="S779" s="19" t="str">
        <f> IF(ISBLANK(B779), "", COUNTIF(Volunteer_Import!G779, "*Sunday*"))</f>
        <v/>
      </c>
      <c r="T779" s="1" t="str">
        <f> IF(ISBLANK(B779), "", COUNTIF(Volunteer_Import!H779, "*6am - 8am*"))</f>
        <v/>
      </c>
      <c r="U779" s="19" t="str">
        <f> IF(ISBLANK(B779), "", COUNTIF(Volunteer_Import!H779, "*8am - 12pm*"))</f>
        <v/>
      </c>
      <c r="V779" s="19" t="str">
        <f> IF(ISBLANK(B779), "", COUNTIF(Volunteer_Import!H779, "*12pm - 3pm*"))</f>
        <v/>
      </c>
      <c r="W779" s="19" t="str">
        <f> IF(ISBLANK(B779), "", COUNTIF(Volunteer_Import!H779, "*3pm - 6pm*"))</f>
        <v/>
      </c>
      <c r="X779" s="19" t="str">
        <f> IF(ISBLANK(B779), "", COUNTIF(Volunteer_Import!H779, "*6pm - 9pm*"))</f>
        <v/>
      </c>
      <c r="Y779" s="19" t="str">
        <f> IF(ISBLANK(B779), "", COUNTIF(Volunteer_Import!H779, "*9pm - 11pm*"))</f>
        <v/>
      </c>
    </row>
    <row r="780">
      <c r="A780" s="1" t="str">
        <f t="array" ref="A780">IF(ISBLANK(B780), "", concatenate("V", ROW()))</f>
        <v/>
      </c>
      <c r="B780" s="1" t="str">
        <f>IFERROR(__xludf.DUMMYFUNCTION(" QUERY(Volunteer_Import!A780:H780, ""Select B"")"),"")</f>
        <v/>
      </c>
      <c r="C780" s="1" t="str">
        <f>IFERROR(__xludf.DUMMYFUNCTION(" IF(ISBLANK(B780), """", QUERY(Volunteer_Import!B780:I780, ""Select C""))"),"")</f>
        <v/>
      </c>
      <c r="D780" s="1" t="str">
        <f>IFERROR(__xludf.DUMMYFUNCTION(" IF(ISBLANK(B780), """", QUERY(Volunteer_Import!B780:I780, ""Select D""))"),"")</f>
        <v/>
      </c>
      <c r="E780" s="1" t="str">
        <f>IFERROR(__xludf.DUMMYFUNCTION(" IF(ISBLANK(B780), """", QUERY(Volunteer_Import!B780:I780, ""Select E""))"),"")</f>
        <v/>
      </c>
      <c r="F780" s="9" t="str">
        <f> IF(ISBLANK(B780), "", COUNTIF(Volunteer_Import!F780, "*Central Berkeley Trader Joe’s*"))</f>
        <v/>
      </c>
      <c r="G780" s="1" t="str">
        <f> IF(ISBLANK(B780), "", COUNTIF(Volunteer_Import!F780, "*North Berkeley Safeway*"))</f>
        <v/>
      </c>
      <c r="H780" s="1" t="str">
        <f> IF(ISBLANK(B780), "", COUNTIF(Volunteer_Import!F780, "*North Berkeley Trader Joe’s*"))</f>
        <v/>
      </c>
      <c r="I780" s="9" t="str">
        <f> IF(ISBLANK(B780), "", COUNTIF(Volunteer_Import!F780, "*South Berkeley Berkeley Bowl*"))</f>
        <v/>
      </c>
      <c r="J780" s="1" t="str">
        <f> IF(ISBLANK(B780), "", COUNTIF(Volunteer_Import!F780, "*South Berkeley/Oakland Safeway*"))</f>
        <v/>
      </c>
      <c r="K780" s="1" t="str">
        <f> IF(ISBLANK(B780), "", COUNTIF(Volunteer_Import!F780, "*Southwest Berkeley Berkeley Bowl*"))</f>
        <v/>
      </c>
      <c r="L780" s="1" t="str">
        <f> IF(ISBLANK(B780), "", COUNTIF(Volunteer_Import!F780, "*Other (open to local stores unlisted above)*"))</f>
        <v/>
      </c>
      <c r="M780" s="19" t="str">
        <f> IF(ISBLANK(B780), "", COUNTIF(Volunteer_Import!G780, "*Monday*"))</f>
        <v/>
      </c>
      <c r="N780" s="19" t="str">
        <f> IF(ISBLANK(B780), "", COUNTIF(Volunteer_Import!G780, "*Tuesday*"))</f>
        <v/>
      </c>
      <c r="O780" s="19" t="str">
        <f> IF(ISBLANK(B780), "", COUNTIF(Volunteer_Import!G780, "*Wednesday*"))</f>
        <v/>
      </c>
      <c r="P780" s="19" t="str">
        <f> IF(ISBLANK(B780), "", COUNTIF(Volunteer_Import!G780, "*Thursday*"))</f>
        <v/>
      </c>
      <c r="Q780" s="19" t="str">
        <f> IF(ISBLANK(B780), "", COUNTIF(Volunteer_Import!G780, "*Friday*"))</f>
        <v/>
      </c>
      <c r="R780" s="19" t="str">
        <f> IF(ISBLANK(B780), "", COUNTIF(Volunteer_Import!G780, "*Saturday*"))</f>
        <v/>
      </c>
      <c r="S780" s="19" t="str">
        <f> IF(ISBLANK(B780), "", COUNTIF(Volunteer_Import!G780, "*Sunday*"))</f>
        <v/>
      </c>
      <c r="T780" s="1" t="str">
        <f> IF(ISBLANK(B780), "", COUNTIF(Volunteer_Import!H780, "*6am - 8am*"))</f>
        <v/>
      </c>
      <c r="U780" s="19" t="str">
        <f> IF(ISBLANK(B780), "", COUNTIF(Volunteer_Import!H780, "*8am - 12pm*"))</f>
        <v/>
      </c>
      <c r="V780" s="19" t="str">
        <f> IF(ISBLANK(B780), "", COUNTIF(Volunteer_Import!H780, "*12pm - 3pm*"))</f>
        <v/>
      </c>
      <c r="W780" s="19" t="str">
        <f> IF(ISBLANK(B780), "", COUNTIF(Volunteer_Import!H780, "*3pm - 6pm*"))</f>
        <v/>
      </c>
      <c r="X780" s="19" t="str">
        <f> IF(ISBLANK(B780), "", COUNTIF(Volunteer_Import!H780, "*6pm - 9pm*"))</f>
        <v/>
      </c>
      <c r="Y780" s="19" t="str">
        <f> IF(ISBLANK(B780), "", COUNTIF(Volunteer_Import!H780, "*9pm - 11pm*"))</f>
        <v/>
      </c>
    </row>
    <row r="781">
      <c r="A781" s="1" t="str">
        <f t="array" ref="A781">IF(ISBLANK(B781), "", concatenate("V", ROW()))</f>
        <v/>
      </c>
      <c r="B781" s="1" t="str">
        <f>IFERROR(__xludf.DUMMYFUNCTION(" QUERY(Volunteer_Import!A781:H781, ""Select B"")"),"")</f>
        <v/>
      </c>
      <c r="C781" s="1" t="str">
        <f>IFERROR(__xludf.DUMMYFUNCTION(" IF(ISBLANK(B781), """", QUERY(Volunteer_Import!B781:I781, ""Select C""))"),"")</f>
        <v/>
      </c>
      <c r="D781" s="1" t="str">
        <f>IFERROR(__xludf.DUMMYFUNCTION(" IF(ISBLANK(B781), """", QUERY(Volunteer_Import!B781:I781, ""Select D""))"),"")</f>
        <v/>
      </c>
      <c r="E781" s="1" t="str">
        <f>IFERROR(__xludf.DUMMYFUNCTION(" IF(ISBLANK(B781), """", QUERY(Volunteer_Import!B781:I781, ""Select E""))"),"")</f>
        <v/>
      </c>
      <c r="F781" s="9" t="str">
        <f> IF(ISBLANK(B781), "", COUNTIF(Volunteer_Import!F781, "*Central Berkeley Trader Joe’s*"))</f>
        <v/>
      </c>
      <c r="G781" s="1" t="str">
        <f> IF(ISBLANK(B781), "", COUNTIF(Volunteer_Import!F781, "*North Berkeley Safeway*"))</f>
        <v/>
      </c>
      <c r="H781" s="1" t="str">
        <f> IF(ISBLANK(B781), "", COUNTIF(Volunteer_Import!F781, "*North Berkeley Trader Joe’s*"))</f>
        <v/>
      </c>
      <c r="I781" s="9" t="str">
        <f> IF(ISBLANK(B781), "", COUNTIF(Volunteer_Import!F781, "*South Berkeley Berkeley Bowl*"))</f>
        <v/>
      </c>
      <c r="J781" s="1" t="str">
        <f> IF(ISBLANK(B781), "", COUNTIF(Volunteer_Import!F781, "*South Berkeley/Oakland Safeway*"))</f>
        <v/>
      </c>
      <c r="K781" s="1" t="str">
        <f> IF(ISBLANK(B781), "", COUNTIF(Volunteer_Import!F781, "*Southwest Berkeley Berkeley Bowl*"))</f>
        <v/>
      </c>
      <c r="L781" s="1" t="str">
        <f> IF(ISBLANK(B781), "", COUNTIF(Volunteer_Import!F781, "*Other (open to local stores unlisted above)*"))</f>
        <v/>
      </c>
      <c r="M781" s="19" t="str">
        <f> IF(ISBLANK(B781), "", COUNTIF(Volunteer_Import!G781, "*Monday*"))</f>
        <v/>
      </c>
      <c r="N781" s="19" t="str">
        <f> IF(ISBLANK(B781), "", COUNTIF(Volunteer_Import!G781, "*Tuesday*"))</f>
        <v/>
      </c>
      <c r="O781" s="19" t="str">
        <f> IF(ISBLANK(B781), "", COUNTIF(Volunteer_Import!G781, "*Wednesday*"))</f>
        <v/>
      </c>
      <c r="P781" s="19" t="str">
        <f> IF(ISBLANK(B781), "", COUNTIF(Volunteer_Import!G781, "*Thursday*"))</f>
        <v/>
      </c>
      <c r="Q781" s="19" t="str">
        <f> IF(ISBLANK(B781), "", COUNTIF(Volunteer_Import!G781, "*Friday*"))</f>
        <v/>
      </c>
      <c r="R781" s="19" t="str">
        <f> IF(ISBLANK(B781), "", COUNTIF(Volunteer_Import!G781, "*Saturday*"))</f>
        <v/>
      </c>
      <c r="S781" s="19" t="str">
        <f> IF(ISBLANK(B781), "", COUNTIF(Volunteer_Import!G781, "*Sunday*"))</f>
        <v/>
      </c>
      <c r="T781" s="1" t="str">
        <f> IF(ISBLANK(B781), "", COUNTIF(Volunteer_Import!H781, "*6am - 8am*"))</f>
        <v/>
      </c>
      <c r="U781" s="19" t="str">
        <f> IF(ISBLANK(B781), "", COUNTIF(Volunteer_Import!H781, "*8am - 12pm*"))</f>
        <v/>
      </c>
      <c r="V781" s="19" t="str">
        <f> IF(ISBLANK(B781), "", COUNTIF(Volunteer_Import!H781, "*12pm - 3pm*"))</f>
        <v/>
      </c>
      <c r="W781" s="19" t="str">
        <f> IF(ISBLANK(B781), "", COUNTIF(Volunteer_Import!H781, "*3pm - 6pm*"))</f>
        <v/>
      </c>
      <c r="X781" s="19" t="str">
        <f> IF(ISBLANK(B781), "", COUNTIF(Volunteer_Import!H781, "*6pm - 9pm*"))</f>
        <v/>
      </c>
      <c r="Y781" s="19" t="str">
        <f> IF(ISBLANK(B781), "", COUNTIF(Volunteer_Import!H781, "*9pm - 11pm*"))</f>
        <v/>
      </c>
    </row>
    <row r="782">
      <c r="A782" s="1" t="str">
        <f t="array" ref="A782">IF(ISBLANK(B782), "", concatenate("V", ROW()))</f>
        <v/>
      </c>
      <c r="B782" s="1" t="str">
        <f>IFERROR(__xludf.DUMMYFUNCTION(" QUERY(Volunteer_Import!A782:H782, ""Select B"")"),"")</f>
        <v/>
      </c>
      <c r="C782" s="1" t="str">
        <f>IFERROR(__xludf.DUMMYFUNCTION(" IF(ISBLANK(B782), """", QUERY(Volunteer_Import!B782:I782, ""Select C""))"),"")</f>
        <v/>
      </c>
      <c r="D782" s="1" t="str">
        <f>IFERROR(__xludf.DUMMYFUNCTION(" IF(ISBLANK(B782), """", QUERY(Volunteer_Import!B782:I782, ""Select D""))"),"")</f>
        <v/>
      </c>
      <c r="E782" s="1" t="str">
        <f>IFERROR(__xludf.DUMMYFUNCTION(" IF(ISBLANK(B782), """", QUERY(Volunteer_Import!B782:I782, ""Select E""))"),"")</f>
        <v/>
      </c>
      <c r="F782" s="9" t="str">
        <f> IF(ISBLANK(B782), "", COUNTIF(Volunteer_Import!F782, "*Central Berkeley Trader Joe’s*"))</f>
        <v/>
      </c>
      <c r="G782" s="1" t="str">
        <f> IF(ISBLANK(B782), "", COUNTIF(Volunteer_Import!F782, "*North Berkeley Safeway*"))</f>
        <v/>
      </c>
      <c r="H782" s="1" t="str">
        <f> IF(ISBLANK(B782), "", COUNTIF(Volunteer_Import!F782, "*North Berkeley Trader Joe’s*"))</f>
        <v/>
      </c>
      <c r="I782" s="9" t="str">
        <f> IF(ISBLANK(B782), "", COUNTIF(Volunteer_Import!F782, "*South Berkeley Berkeley Bowl*"))</f>
        <v/>
      </c>
      <c r="J782" s="1" t="str">
        <f> IF(ISBLANK(B782), "", COUNTIF(Volunteer_Import!F782, "*South Berkeley/Oakland Safeway*"))</f>
        <v/>
      </c>
      <c r="K782" s="1" t="str">
        <f> IF(ISBLANK(B782), "", COUNTIF(Volunteer_Import!F782, "*Southwest Berkeley Berkeley Bowl*"))</f>
        <v/>
      </c>
      <c r="L782" s="1" t="str">
        <f> IF(ISBLANK(B782), "", COUNTIF(Volunteer_Import!F782, "*Other (open to local stores unlisted above)*"))</f>
        <v/>
      </c>
      <c r="M782" s="19" t="str">
        <f> IF(ISBLANK(B782), "", COUNTIF(Volunteer_Import!G782, "*Monday*"))</f>
        <v/>
      </c>
      <c r="N782" s="19" t="str">
        <f> IF(ISBLANK(B782), "", COUNTIF(Volunteer_Import!G782, "*Tuesday*"))</f>
        <v/>
      </c>
      <c r="O782" s="19" t="str">
        <f> IF(ISBLANK(B782), "", COUNTIF(Volunteer_Import!G782, "*Wednesday*"))</f>
        <v/>
      </c>
      <c r="P782" s="19" t="str">
        <f> IF(ISBLANK(B782), "", COUNTIF(Volunteer_Import!G782, "*Thursday*"))</f>
        <v/>
      </c>
      <c r="Q782" s="19" t="str">
        <f> IF(ISBLANK(B782), "", COUNTIF(Volunteer_Import!G782, "*Friday*"))</f>
        <v/>
      </c>
      <c r="R782" s="19" t="str">
        <f> IF(ISBLANK(B782), "", COUNTIF(Volunteer_Import!G782, "*Saturday*"))</f>
        <v/>
      </c>
      <c r="S782" s="19" t="str">
        <f> IF(ISBLANK(B782), "", COUNTIF(Volunteer_Import!G782, "*Sunday*"))</f>
        <v/>
      </c>
      <c r="T782" s="1" t="str">
        <f> IF(ISBLANK(B782), "", COUNTIF(Volunteer_Import!H782, "*6am - 8am*"))</f>
        <v/>
      </c>
      <c r="U782" s="19" t="str">
        <f> IF(ISBLANK(B782), "", COUNTIF(Volunteer_Import!H782, "*8am - 12pm*"))</f>
        <v/>
      </c>
      <c r="V782" s="19" t="str">
        <f> IF(ISBLANK(B782), "", COUNTIF(Volunteer_Import!H782, "*12pm - 3pm*"))</f>
        <v/>
      </c>
      <c r="W782" s="19" t="str">
        <f> IF(ISBLANK(B782), "", COUNTIF(Volunteer_Import!H782, "*3pm - 6pm*"))</f>
        <v/>
      </c>
      <c r="X782" s="19" t="str">
        <f> IF(ISBLANK(B782), "", COUNTIF(Volunteer_Import!H782, "*6pm - 9pm*"))</f>
        <v/>
      </c>
      <c r="Y782" s="19" t="str">
        <f> IF(ISBLANK(B782), "", COUNTIF(Volunteer_Import!H782, "*9pm - 11pm*"))</f>
        <v/>
      </c>
    </row>
    <row r="783">
      <c r="A783" s="1" t="str">
        <f t="array" ref="A783">IF(ISBLANK(B783), "", concatenate("V", ROW()))</f>
        <v/>
      </c>
      <c r="B783" s="1" t="str">
        <f>IFERROR(__xludf.DUMMYFUNCTION(" QUERY(Volunteer_Import!A783:H783, ""Select B"")"),"")</f>
        <v/>
      </c>
      <c r="C783" s="1" t="str">
        <f>IFERROR(__xludf.DUMMYFUNCTION(" IF(ISBLANK(B783), """", QUERY(Volunteer_Import!B783:I783, ""Select C""))"),"")</f>
        <v/>
      </c>
      <c r="D783" s="1" t="str">
        <f>IFERROR(__xludf.DUMMYFUNCTION(" IF(ISBLANK(B783), """", QUERY(Volunteer_Import!B783:I783, ""Select D""))"),"")</f>
        <v/>
      </c>
      <c r="E783" s="1" t="str">
        <f>IFERROR(__xludf.DUMMYFUNCTION(" IF(ISBLANK(B783), """", QUERY(Volunteer_Import!B783:I783, ""Select E""))"),"")</f>
        <v/>
      </c>
      <c r="F783" s="9" t="str">
        <f> IF(ISBLANK(B783), "", COUNTIF(Volunteer_Import!F783, "*Central Berkeley Trader Joe’s*"))</f>
        <v/>
      </c>
      <c r="G783" s="1" t="str">
        <f> IF(ISBLANK(B783), "", COUNTIF(Volunteer_Import!F783, "*North Berkeley Safeway*"))</f>
        <v/>
      </c>
      <c r="H783" s="1" t="str">
        <f> IF(ISBLANK(B783), "", COUNTIF(Volunteer_Import!F783, "*North Berkeley Trader Joe’s*"))</f>
        <v/>
      </c>
      <c r="I783" s="9" t="str">
        <f> IF(ISBLANK(B783), "", COUNTIF(Volunteer_Import!F783, "*South Berkeley Berkeley Bowl*"))</f>
        <v/>
      </c>
      <c r="J783" s="1" t="str">
        <f> IF(ISBLANK(B783), "", COUNTIF(Volunteer_Import!F783, "*South Berkeley/Oakland Safeway*"))</f>
        <v/>
      </c>
      <c r="K783" s="1" t="str">
        <f> IF(ISBLANK(B783), "", COUNTIF(Volunteer_Import!F783, "*Southwest Berkeley Berkeley Bowl*"))</f>
        <v/>
      </c>
      <c r="L783" s="1" t="str">
        <f> IF(ISBLANK(B783), "", COUNTIF(Volunteer_Import!F783, "*Other (open to local stores unlisted above)*"))</f>
        <v/>
      </c>
      <c r="M783" s="19" t="str">
        <f> IF(ISBLANK(B783), "", COUNTIF(Volunteer_Import!G783, "*Monday*"))</f>
        <v/>
      </c>
      <c r="N783" s="19" t="str">
        <f> IF(ISBLANK(B783), "", COUNTIF(Volunteer_Import!G783, "*Tuesday*"))</f>
        <v/>
      </c>
      <c r="O783" s="19" t="str">
        <f> IF(ISBLANK(B783), "", COUNTIF(Volunteer_Import!G783, "*Wednesday*"))</f>
        <v/>
      </c>
      <c r="P783" s="19" t="str">
        <f> IF(ISBLANK(B783), "", COUNTIF(Volunteer_Import!G783, "*Thursday*"))</f>
        <v/>
      </c>
      <c r="Q783" s="19" t="str">
        <f> IF(ISBLANK(B783), "", COUNTIF(Volunteer_Import!G783, "*Friday*"))</f>
        <v/>
      </c>
      <c r="R783" s="19" t="str">
        <f> IF(ISBLANK(B783), "", COUNTIF(Volunteer_Import!G783, "*Saturday*"))</f>
        <v/>
      </c>
      <c r="S783" s="19" t="str">
        <f> IF(ISBLANK(B783), "", COUNTIF(Volunteer_Import!G783, "*Sunday*"))</f>
        <v/>
      </c>
      <c r="T783" s="1" t="str">
        <f> IF(ISBLANK(B783), "", COUNTIF(Volunteer_Import!H783, "*6am - 8am*"))</f>
        <v/>
      </c>
      <c r="U783" s="19" t="str">
        <f> IF(ISBLANK(B783), "", COUNTIF(Volunteer_Import!H783, "*8am - 12pm*"))</f>
        <v/>
      </c>
      <c r="V783" s="19" t="str">
        <f> IF(ISBLANK(B783), "", COUNTIF(Volunteer_Import!H783, "*12pm - 3pm*"))</f>
        <v/>
      </c>
      <c r="W783" s="19" t="str">
        <f> IF(ISBLANK(B783), "", COUNTIF(Volunteer_Import!H783, "*3pm - 6pm*"))</f>
        <v/>
      </c>
      <c r="X783" s="19" t="str">
        <f> IF(ISBLANK(B783), "", COUNTIF(Volunteer_Import!H783, "*6pm - 9pm*"))</f>
        <v/>
      </c>
      <c r="Y783" s="19" t="str">
        <f> IF(ISBLANK(B783), "", COUNTIF(Volunteer_Import!H783, "*9pm - 11pm*"))</f>
        <v/>
      </c>
    </row>
    <row r="784">
      <c r="A784" s="1" t="str">
        <f t="array" ref="A784">IF(ISBLANK(B784), "", concatenate("V", ROW()))</f>
        <v/>
      </c>
      <c r="B784" s="1" t="str">
        <f>IFERROR(__xludf.DUMMYFUNCTION(" QUERY(Volunteer_Import!A784:H784, ""Select B"")"),"")</f>
        <v/>
      </c>
      <c r="C784" s="1" t="str">
        <f>IFERROR(__xludf.DUMMYFUNCTION(" IF(ISBLANK(B784), """", QUERY(Volunteer_Import!B784:I784, ""Select C""))"),"")</f>
        <v/>
      </c>
      <c r="D784" s="1" t="str">
        <f>IFERROR(__xludf.DUMMYFUNCTION(" IF(ISBLANK(B784), """", QUERY(Volunteer_Import!B784:I784, ""Select D""))"),"")</f>
        <v/>
      </c>
      <c r="E784" s="1" t="str">
        <f>IFERROR(__xludf.DUMMYFUNCTION(" IF(ISBLANK(B784), """", QUERY(Volunteer_Import!B784:I784, ""Select E""))"),"")</f>
        <v/>
      </c>
      <c r="F784" s="9" t="str">
        <f> IF(ISBLANK(B784), "", COUNTIF(Volunteer_Import!F784, "*Central Berkeley Trader Joe’s*"))</f>
        <v/>
      </c>
      <c r="G784" s="1" t="str">
        <f> IF(ISBLANK(B784), "", COUNTIF(Volunteer_Import!F784, "*North Berkeley Safeway*"))</f>
        <v/>
      </c>
      <c r="H784" s="1" t="str">
        <f> IF(ISBLANK(B784), "", COUNTIF(Volunteer_Import!F784, "*North Berkeley Trader Joe’s*"))</f>
        <v/>
      </c>
      <c r="I784" s="9" t="str">
        <f> IF(ISBLANK(B784), "", COUNTIF(Volunteer_Import!F784, "*South Berkeley Berkeley Bowl*"))</f>
        <v/>
      </c>
      <c r="J784" s="1" t="str">
        <f> IF(ISBLANK(B784), "", COUNTIF(Volunteer_Import!F784, "*South Berkeley/Oakland Safeway*"))</f>
        <v/>
      </c>
      <c r="K784" s="1" t="str">
        <f> IF(ISBLANK(B784), "", COUNTIF(Volunteer_Import!F784, "*Southwest Berkeley Berkeley Bowl*"))</f>
        <v/>
      </c>
      <c r="L784" s="1" t="str">
        <f> IF(ISBLANK(B784), "", COUNTIF(Volunteer_Import!F784, "*Other (open to local stores unlisted above)*"))</f>
        <v/>
      </c>
      <c r="M784" s="19" t="str">
        <f> IF(ISBLANK(B784), "", COUNTIF(Volunteer_Import!G784, "*Monday*"))</f>
        <v/>
      </c>
      <c r="N784" s="19" t="str">
        <f> IF(ISBLANK(B784), "", COUNTIF(Volunteer_Import!G784, "*Tuesday*"))</f>
        <v/>
      </c>
      <c r="O784" s="19" t="str">
        <f> IF(ISBLANK(B784), "", COUNTIF(Volunteer_Import!G784, "*Wednesday*"))</f>
        <v/>
      </c>
      <c r="P784" s="19" t="str">
        <f> IF(ISBLANK(B784), "", COUNTIF(Volunteer_Import!G784, "*Thursday*"))</f>
        <v/>
      </c>
      <c r="Q784" s="19" t="str">
        <f> IF(ISBLANK(B784), "", COUNTIF(Volunteer_Import!G784, "*Friday*"))</f>
        <v/>
      </c>
      <c r="R784" s="19" t="str">
        <f> IF(ISBLANK(B784), "", COUNTIF(Volunteer_Import!G784, "*Saturday*"))</f>
        <v/>
      </c>
      <c r="S784" s="19" t="str">
        <f> IF(ISBLANK(B784), "", COUNTIF(Volunteer_Import!G784, "*Sunday*"))</f>
        <v/>
      </c>
      <c r="T784" s="1" t="str">
        <f> IF(ISBLANK(B784), "", COUNTIF(Volunteer_Import!H784, "*6am - 8am*"))</f>
        <v/>
      </c>
      <c r="U784" s="19" t="str">
        <f> IF(ISBLANK(B784), "", COUNTIF(Volunteer_Import!H784, "*8am - 12pm*"))</f>
        <v/>
      </c>
      <c r="V784" s="19" t="str">
        <f> IF(ISBLANK(B784), "", COUNTIF(Volunteer_Import!H784, "*12pm - 3pm*"))</f>
        <v/>
      </c>
      <c r="W784" s="19" t="str">
        <f> IF(ISBLANK(B784), "", COUNTIF(Volunteer_Import!H784, "*3pm - 6pm*"))</f>
        <v/>
      </c>
      <c r="X784" s="19" t="str">
        <f> IF(ISBLANK(B784), "", COUNTIF(Volunteer_Import!H784, "*6pm - 9pm*"))</f>
        <v/>
      </c>
      <c r="Y784" s="19" t="str">
        <f> IF(ISBLANK(B784), "", COUNTIF(Volunteer_Import!H784, "*9pm - 11pm*"))</f>
        <v/>
      </c>
    </row>
    <row r="785">
      <c r="A785" s="1" t="str">
        <f t="array" ref="A785">IF(ISBLANK(B785), "", concatenate("V", ROW()))</f>
        <v/>
      </c>
      <c r="B785" s="1" t="str">
        <f>IFERROR(__xludf.DUMMYFUNCTION(" QUERY(Volunteer_Import!A785:H785, ""Select B"")"),"")</f>
        <v/>
      </c>
      <c r="C785" s="1" t="str">
        <f>IFERROR(__xludf.DUMMYFUNCTION(" IF(ISBLANK(B785), """", QUERY(Volunteer_Import!B785:I785, ""Select C""))"),"")</f>
        <v/>
      </c>
      <c r="D785" s="1" t="str">
        <f>IFERROR(__xludf.DUMMYFUNCTION(" IF(ISBLANK(B785), """", QUERY(Volunteer_Import!B785:I785, ""Select D""))"),"")</f>
        <v/>
      </c>
      <c r="E785" s="1" t="str">
        <f>IFERROR(__xludf.DUMMYFUNCTION(" IF(ISBLANK(B785), """", QUERY(Volunteer_Import!B785:I785, ""Select E""))"),"")</f>
        <v/>
      </c>
      <c r="F785" s="9" t="str">
        <f> IF(ISBLANK(B785), "", COUNTIF(Volunteer_Import!F785, "*Central Berkeley Trader Joe’s*"))</f>
        <v/>
      </c>
      <c r="G785" s="1" t="str">
        <f> IF(ISBLANK(B785), "", COUNTIF(Volunteer_Import!F785, "*North Berkeley Safeway*"))</f>
        <v/>
      </c>
      <c r="H785" s="1" t="str">
        <f> IF(ISBLANK(B785), "", COUNTIF(Volunteer_Import!F785, "*North Berkeley Trader Joe’s*"))</f>
        <v/>
      </c>
      <c r="I785" s="9" t="str">
        <f> IF(ISBLANK(B785), "", COUNTIF(Volunteer_Import!F785, "*South Berkeley Berkeley Bowl*"))</f>
        <v/>
      </c>
      <c r="J785" s="1" t="str">
        <f> IF(ISBLANK(B785), "", COUNTIF(Volunteer_Import!F785, "*South Berkeley/Oakland Safeway*"))</f>
        <v/>
      </c>
      <c r="K785" s="1" t="str">
        <f> IF(ISBLANK(B785), "", COUNTIF(Volunteer_Import!F785, "*Southwest Berkeley Berkeley Bowl*"))</f>
        <v/>
      </c>
      <c r="L785" s="1" t="str">
        <f> IF(ISBLANK(B785), "", COUNTIF(Volunteer_Import!F785, "*Other (open to local stores unlisted above)*"))</f>
        <v/>
      </c>
      <c r="M785" s="19" t="str">
        <f> IF(ISBLANK(B785), "", COUNTIF(Volunteer_Import!G785, "*Monday*"))</f>
        <v/>
      </c>
      <c r="N785" s="19" t="str">
        <f> IF(ISBLANK(B785), "", COUNTIF(Volunteer_Import!G785, "*Tuesday*"))</f>
        <v/>
      </c>
      <c r="O785" s="19" t="str">
        <f> IF(ISBLANK(B785), "", COUNTIF(Volunteer_Import!G785, "*Wednesday*"))</f>
        <v/>
      </c>
      <c r="P785" s="19" t="str">
        <f> IF(ISBLANK(B785), "", COUNTIF(Volunteer_Import!G785, "*Thursday*"))</f>
        <v/>
      </c>
      <c r="Q785" s="19" t="str">
        <f> IF(ISBLANK(B785), "", COUNTIF(Volunteer_Import!G785, "*Friday*"))</f>
        <v/>
      </c>
      <c r="R785" s="19" t="str">
        <f> IF(ISBLANK(B785), "", COUNTIF(Volunteer_Import!G785, "*Saturday*"))</f>
        <v/>
      </c>
      <c r="S785" s="19" t="str">
        <f> IF(ISBLANK(B785), "", COUNTIF(Volunteer_Import!G785, "*Sunday*"))</f>
        <v/>
      </c>
      <c r="T785" s="1" t="str">
        <f> IF(ISBLANK(B785), "", COUNTIF(Volunteer_Import!H785, "*6am - 8am*"))</f>
        <v/>
      </c>
      <c r="U785" s="19" t="str">
        <f> IF(ISBLANK(B785), "", COUNTIF(Volunteer_Import!H785, "*8am - 12pm*"))</f>
        <v/>
      </c>
      <c r="V785" s="19" t="str">
        <f> IF(ISBLANK(B785), "", COUNTIF(Volunteer_Import!H785, "*12pm - 3pm*"))</f>
        <v/>
      </c>
      <c r="W785" s="19" t="str">
        <f> IF(ISBLANK(B785), "", COUNTIF(Volunteer_Import!H785, "*3pm - 6pm*"))</f>
        <v/>
      </c>
      <c r="X785" s="19" t="str">
        <f> IF(ISBLANK(B785), "", COUNTIF(Volunteer_Import!H785, "*6pm - 9pm*"))</f>
        <v/>
      </c>
      <c r="Y785" s="19" t="str">
        <f> IF(ISBLANK(B785), "", COUNTIF(Volunteer_Import!H785, "*9pm - 11pm*"))</f>
        <v/>
      </c>
    </row>
    <row r="786">
      <c r="A786" s="1" t="str">
        <f t="array" ref="A786">IF(ISBLANK(B786), "", concatenate("V", ROW()))</f>
        <v/>
      </c>
      <c r="B786" s="1" t="str">
        <f>IFERROR(__xludf.DUMMYFUNCTION(" QUERY(Volunteer_Import!A786:H786, ""Select B"")"),"")</f>
        <v/>
      </c>
      <c r="C786" s="1" t="str">
        <f>IFERROR(__xludf.DUMMYFUNCTION(" IF(ISBLANK(B786), """", QUERY(Volunteer_Import!B786:I786, ""Select C""))"),"")</f>
        <v/>
      </c>
      <c r="D786" s="1" t="str">
        <f>IFERROR(__xludf.DUMMYFUNCTION(" IF(ISBLANK(B786), """", QUERY(Volunteer_Import!B786:I786, ""Select D""))"),"")</f>
        <v/>
      </c>
      <c r="E786" s="1" t="str">
        <f>IFERROR(__xludf.DUMMYFUNCTION(" IF(ISBLANK(B786), """", QUERY(Volunteer_Import!B786:I786, ""Select E""))"),"")</f>
        <v/>
      </c>
      <c r="F786" s="9" t="str">
        <f> IF(ISBLANK(B786), "", COUNTIF(Volunteer_Import!F786, "*Central Berkeley Trader Joe’s*"))</f>
        <v/>
      </c>
      <c r="G786" s="1" t="str">
        <f> IF(ISBLANK(B786), "", COUNTIF(Volunteer_Import!F786, "*North Berkeley Safeway*"))</f>
        <v/>
      </c>
      <c r="H786" s="1" t="str">
        <f> IF(ISBLANK(B786), "", COUNTIF(Volunteer_Import!F786, "*North Berkeley Trader Joe’s*"))</f>
        <v/>
      </c>
      <c r="I786" s="9" t="str">
        <f> IF(ISBLANK(B786), "", COUNTIF(Volunteer_Import!F786, "*South Berkeley Berkeley Bowl*"))</f>
        <v/>
      </c>
      <c r="J786" s="1" t="str">
        <f> IF(ISBLANK(B786), "", COUNTIF(Volunteer_Import!F786, "*South Berkeley/Oakland Safeway*"))</f>
        <v/>
      </c>
      <c r="K786" s="1" t="str">
        <f> IF(ISBLANK(B786), "", COUNTIF(Volunteer_Import!F786, "*Southwest Berkeley Berkeley Bowl*"))</f>
        <v/>
      </c>
      <c r="L786" s="1" t="str">
        <f> IF(ISBLANK(B786), "", COUNTIF(Volunteer_Import!F786, "*Other (open to local stores unlisted above)*"))</f>
        <v/>
      </c>
      <c r="M786" s="19" t="str">
        <f> IF(ISBLANK(B786), "", COUNTIF(Volunteer_Import!G786, "*Monday*"))</f>
        <v/>
      </c>
      <c r="N786" s="19" t="str">
        <f> IF(ISBLANK(B786), "", COUNTIF(Volunteer_Import!G786, "*Tuesday*"))</f>
        <v/>
      </c>
      <c r="O786" s="19" t="str">
        <f> IF(ISBLANK(B786), "", COUNTIF(Volunteer_Import!G786, "*Wednesday*"))</f>
        <v/>
      </c>
      <c r="P786" s="19" t="str">
        <f> IF(ISBLANK(B786), "", COUNTIF(Volunteer_Import!G786, "*Thursday*"))</f>
        <v/>
      </c>
      <c r="Q786" s="19" t="str">
        <f> IF(ISBLANK(B786), "", COUNTIF(Volunteer_Import!G786, "*Friday*"))</f>
        <v/>
      </c>
      <c r="R786" s="19" t="str">
        <f> IF(ISBLANK(B786), "", COUNTIF(Volunteer_Import!G786, "*Saturday*"))</f>
        <v/>
      </c>
      <c r="S786" s="19" t="str">
        <f> IF(ISBLANK(B786), "", COUNTIF(Volunteer_Import!G786, "*Sunday*"))</f>
        <v/>
      </c>
      <c r="T786" s="1" t="str">
        <f> IF(ISBLANK(B786), "", COUNTIF(Volunteer_Import!H786, "*6am - 8am*"))</f>
        <v/>
      </c>
      <c r="U786" s="19" t="str">
        <f> IF(ISBLANK(B786), "", COUNTIF(Volunteer_Import!H786, "*8am - 12pm*"))</f>
        <v/>
      </c>
      <c r="V786" s="19" t="str">
        <f> IF(ISBLANK(B786), "", COUNTIF(Volunteer_Import!H786, "*12pm - 3pm*"))</f>
        <v/>
      </c>
      <c r="W786" s="19" t="str">
        <f> IF(ISBLANK(B786), "", COUNTIF(Volunteer_Import!H786, "*3pm - 6pm*"))</f>
        <v/>
      </c>
      <c r="X786" s="19" t="str">
        <f> IF(ISBLANK(B786), "", COUNTIF(Volunteer_Import!H786, "*6pm - 9pm*"))</f>
        <v/>
      </c>
      <c r="Y786" s="19" t="str">
        <f> IF(ISBLANK(B786), "", COUNTIF(Volunteer_Import!H786, "*9pm - 11pm*"))</f>
        <v/>
      </c>
    </row>
    <row r="787">
      <c r="A787" s="1" t="str">
        <f t="array" ref="A787">IF(ISBLANK(B787), "", concatenate("V", ROW()))</f>
        <v/>
      </c>
      <c r="B787" s="1" t="str">
        <f>IFERROR(__xludf.DUMMYFUNCTION(" QUERY(Volunteer_Import!A787:H787, ""Select B"")"),"")</f>
        <v/>
      </c>
      <c r="C787" s="1" t="str">
        <f>IFERROR(__xludf.DUMMYFUNCTION(" IF(ISBLANK(B787), """", QUERY(Volunteer_Import!B787:I787, ""Select C""))"),"")</f>
        <v/>
      </c>
      <c r="D787" s="1" t="str">
        <f>IFERROR(__xludf.DUMMYFUNCTION(" IF(ISBLANK(B787), """", QUERY(Volunteer_Import!B787:I787, ""Select D""))"),"")</f>
        <v/>
      </c>
      <c r="E787" s="1" t="str">
        <f>IFERROR(__xludf.DUMMYFUNCTION(" IF(ISBLANK(B787), """", QUERY(Volunteer_Import!B787:I787, ""Select E""))"),"")</f>
        <v/>
      </c>
      <c r="F787" s="9" t="str">
        <f> IF(ISBLANK(B787), "", COUNTIF(Volunteer_Import!F787, "*Central Berkeley Trader Joe’s*"))</f>
        <v/>
      </c>
      <c r="G787" s="1" t="str">
        <f> IF(ISBLANK(B787), "", COUNTIF(Volunteer_Import!F787, "*North Berkeley Safeway*"))</f>
        <v/>
      </c>
      <c r="H787" s="1" t="str">
        <f> IF(ISBLANK(B787), "", COUNTIF(Volunteer_Import!F787, "*North Berkeley Trader Joe’s*"))</f>
        <v/>
      </c>
      <c r="I787" s="9" t="str">
        <f> IF(ISBLANK(B787), "", COUNTIF(Volunteer_Import!F787, "*South Berkeley Berkeley Bowl*"))</f>
        <v/>
      </c>
      <c r="J787" s="1" t="str">
        <f> IF(ISBLANK(B787), "", COUNTIF(Volunteer_Import!F787, "*South Berkeley/Oakland Safeway*"))</f>
        <v/>
      </c>
      <c r="K787" s="1" t="str">
        <f> IF(ISBLANK(B787), "", COUNTIF(Volunteer_Import!F787, "*Southwest Berkeley Berkeley Bowl*"))</f>
        <v/>
      </c>
      <c r="L787" s="1" t="str">
        <f> IF(ISBLANK(B787), "", COUNTIF(Volunteer_Import!F787, "*Other (open to local stores unlisted above)*"))</f>
        <v/>
      </c>
      <c r="M787" s="19" t="str">
        <f> IF(ISBLANK(B787), "", COUNTIF(Volunteer_Import!G787, "*Monday*"))</f>
        <v/>
      </c>
      <c r="N787" s="19" t="str">
        <f> IF(ISBLANK(B787), "", COUNTIF(Volunteer_Import!G787, "*Tuesday*"))</f>
        <v/>
      </c>
      <c r="O787" s="19" t="str">
        <f> IF(ISBLANK(B787), "", COUNTIF(Volunteer_Import!G787, "*Wednesday*"))</f>
        <v/>
      </c>
      <c r="P787" s="19" t="str">
        <f> IF(ISBLANK(B787), "", COUNTIF(Volunteer_Import!G787, "*Thursday*"))</f>
        <v/>
      </c>
      <c r="Q787" s="19" t="str">
        <f> IF(ISBLANK(B787), "", COUNTIF(Volunteer_Import!G787, "*Friday*"))</f>
        <v/>
      </c>
      <c r="R787" s="19" t="str">
        <f> IF(ISBLANK(B787), "", COUNTIF(Volunteer_Import!G787, "*Saturday*"))</f>
        <v/>
      </c>
      <c r="S787" s="19" t="str">
        <f> IF(ISBLANK(B787), "", COUNTIF(Volunteer_Import!G787, "*Sunday*"))</f>
        <v/>
      </c>
      <c r="T787" s="1" t="str">
        <f> IF(ISBLANK(B787), "", COUNTIF(Volunteer_Import!H787, "*6am - 8am*"))</f>
        <v/>
      </c>
      <c r="U787" s="19" t="str">
        <f> IF(ISBLANK(B787), "", COUNTIF(Volunteer_Import!H787, "*8am - 12pm*"))</f>
        <v/>
      </c>
      <c r="V787" s="19" t="str">
        <f> IF(ISBLANK(B787), "", COUNTIF(Volunteer_Import!H787, "*12pm - 3pm*"))</f>
        <v/>
      </c>
      <c r="W787" s="19" t="str">
        <f> IF(ISBLANK(B787), "", COUNTIF(Volunteer_Import!H787, "*3pm - 6pm*"))</f>
        <v/>
      </c>
      <c r="X787" s="19" t="str">
        <f> IF(ISBLANK(B787), "", COUNTIF(Volunteer_Import!H787, "*6pm - 9pm*"))</f>
        <v/>
      </c>
      <c r="Y787" s="19" t="str">
        <f> IF(ISBLANK(B787), "", COUNTIF(Volunteer_Import!H787, "*9pm - 11pm*"))</f>
        <v/>
      </c>
    </row>
    <row r="788">
      <c r="A788" s="1" t="str">
        <f t="array" ref="A788">IF(ISBLANK(B788), "", concatenate("V", ROW()))</f>
        <v/>
      </c>
      <c r="B788" s="1" t="str">
        <f>IFERROR(__xludf.DUMMYFUNCTION(" QUERY(Volunteer_Import!A788:H788, ""Select B"")"),"")</f>
        <v/>
      </c>
      <c r="C788" s="1" t="str">
        <f>IFERROR(__xludf.DUMMYFUNCTION(" IF(ISBLANK(B788), """", QUERY(Volunteer_Import!B788:I788, ""Select C""))"),"")</f>
        <v/>
      </c>
      <c r="D788" s="1" t="str">
        <f>IFERROR(__xludf.DUMMYFUNCTION(" IF(ISBLANK(B788), """", QUERY(Volunteer_Import!B788:I788, ""Select D""))"),"")</f>
        <v/>
      </c>
      <c r="E788" s="1" t="str">
        <f>IFERROR(__xludf.DUMMYFUNCTION(" IF(ISBLANK(B788), """", QUERY(Volunteer_Import!B788:I788, ""Select E""))"),"")</f>
        <v/>
      </c>
      <c r="F788" s="9" t="str">
        <f> IF(ISBLANK(B788), "", COUNTIF(Volunteer_Import!F788, "*Central Berkeley Trader Joe’s*"))</f>
        <v/>
      </c>
      <c r="G788" s="1" t="str">
        <f> IF(ISBLANK(B788), "", COUNTIF(Volunteer_Import!F788, "*North Berkeley Safeway*"))</f>
        <v/>
      </c>
      <c r="H788" s="1" t="str">
        <f> IF(ISBLANK(B788), "", COUNTIF(Volunteer_Import!F788, "*North Berkeley Trader Joe’s*"))</f>
        <v/>
      </c>
      <c r="I788" s="9" t="str">
        <f> IF(ISBLANK(B788), "", COUNTIF(Volunteer_Import!F788, "*South Berkeley Berkeley Bowl*"))</f>
        <v/>
      </c>
      <c r="J788" s="1" t="str">
        <f> IF(ISBLANK(B788), "", COUNTIF(Volunteer_Import!F788, "*South Berkeley/Oakland Safeway*"))</f>
        <v/>
      </c>
      <c r="K788" s="1" t="str">
        <f> IF(ISBLANK(B788), "", COUNTIF(Volunteer_Import!F788, "*Southwest Berkeley Berkeley Bowl*"))</f>
        <v/>
      </c>
      <c r="L788" s="1" t="str">
        <f> IF(ISBLANK(B788), "", COUNTIF(Volunteer_Import!F788, "*Other (open to local stores unlisted above)*"))</f>
        <v/>
      </c>
      <c r="M788" s="19" t="str">
        <f> IF(ISBLANK(B788), "", COUNTIF(Volunteer_Import!G788, "*Monday*"))</f>
        <v/>
      </c>
      <c r="N788" s="19" t="str">
        <f> IF(ISBLANK(B788), "", COUNTIF(Volunteer_Import!G788, "*Tuesday*"))</f>
        <v/>
      </c>
      <c r="O788" s="19" t="str">
        <f> IF(ISBLANK(B788), "", COUNTIF(Volunteer_Import!G788, "*Wednesday*"))</f>
        <v/>
      </c>
      <c r="P788" s="19" t="str">
        <f> IF(ISBLANK(B788), "", COUNTIF(Volunteer_Import!G788, "*Thursday*"))</f>
        <v/>
      </c>
      <c r="Q788" s="19" t="str">
        <f> IF(ISBLANK(B788), "", COUNTIF(Volunteer_Import!G788, "*Friday*"))</f>
        <v/>
      </c>
      <c r="R788" s="19" t="str">
        <f> IF(ISBLANK(B788), "", COUNTIF(Volunteer_Import!G788, "*Saturday*"))</f>
        <v/>
      </c>
      <c r="S788" s="19" t="str">
        <f> IF(ISBLANK(B788), "", COUNTIF(Volunteer_Import!G788, "*Sunday*"))</f>
        <v/>
      </c>
      <c r="T788" s="1" t="str">
        <f> IF(ISBLANK(B788), "", COUNTIF(Volunteer_Import!H788, "*6am - 8am*"))</f>
        <v/>
      </c>
      <c r="U788" s="19" t="str">
        <f> IF(ISBLANK(B788), "", COUNTIF(Volunteer_Import!H788, "*8am - 12pm*"))</f>
        <v/>
      </c>
      <c r="V788" s="19" t="str">
        <f> IF(ISBLANK(B788), "", COUNTIF(Volunteer_Import!H788, "*12pm - 3pm*"))</f>
        <v/>
      </c>
      <c r="W788" s="19" t="str">
        <f> IF(ISBLANK(B788), "", COUNTIF(Volunteer_Import!H788, "*3pm - 6pm*"))</f>
        <v/>
      </c>
      <c r="X788" s="19" t="str">
        <f> IF(ISBLANK(B788), "", COUNTIF(Volunteer_Import!H788, "*6pm - 9pm*"))</f>
        <v/>
      </c>
      <c r="Y788" s="19" t="str">
        <f> IF(ISBLANK(B788), "", COUNTIF(Volunteer_Import!H788, "*9pm - 11pm*"))</f>
        <v/>
      </c>
    </row>
    <row r="789">
      <c r="A789" s="1" t="str">
        <f t="array" ref="A789">IF(ISBLANK(B789), "", concatenate("V", ROW()))</f>
        <v/>
      </c>
      <c r="B789" s="1" t="str">
        <f>IFERROR(__xludf.DUMMYFUNCTION(" QUERY(Volunteer_Import!A789:H789, ""Select B"")"),"")</f>
        <v/>
      </c>
      <c r="C789" s="1" t="str">
        <f>IFERROR(__xludf.DUMMYFUNCTION(" IF(ISBLANK(B789), """", QUERY(Volunteer_Import!B789:I789, ""Select C""))"),"")</f>
        <v/>
      </c>
      <c r="D789" s="1" t="str">
        <f>IFERROR(__xludf.DUMMYFUNCTION(" IF(ISBLANK(B789), """", QUERY(Volunteer_Import!B789:I789, ""Select D""))"),"")</f>
        <v/>
      </c>
      <c r="E789" s="1" t="str">
        <f>IFERROR(__xludf.DUMMYFUNCTION(" IF(ISBLANK(B789), """", QUERY(Volunteer_Import!B789:I789, ""Select E""))"),"")</f>
        <v/>
      </c>
      <c r="F789" s="9" t="str">
        <f> IF(ISBLANK(B789), "", COUNTIF(Volunteer_Import!F789, "*Central Berkeley Trader Joe’s*"))</f>
        <v/>
      </c>
      <c r="G789" s="1" t="str">
        <f> IF(ISBLANK(B789), "", COUNTIF(Volunteer_Import!F789, "*North Berkeley Safeway*"))</f>
        <v/>
      </c>
      <c r="H789" s="1" t="str">
        <f> IF(ISBLANK(B789), "", COUNTIF(Volunteer_Import!F789, "*North Berkeley Trader Joe’s*"))</f>
        <v/>
      </c>
      <c r="I789" s="9" t="str">
        <f> IF(ISBLANK(B789), "", COUNTIF(Volunteer_Import!F789, "*South Berkeley Berkeley Bowl*"))</f>
        <v/>
      </c>
      <c r="J789" s="1" t="str">
        <f> IF(ISBLANK(B789), "", COUNTIF(Volunteer_Import!F789, "*South Berkeley/Oakland Safeway*"))</f>
        <v/>
      </c>
      <c r="K789" s="1" t="str">
        <f> IF(ISBLANK(B789), "", COUNTIF(Volunteer_Import!F789, "*Southwest Berkeley Berkeley Bowl*"))</f>
        <v/>
      </c>
      <c r="L789" s="1" t="str">
        <f> IF(ISBLANK(B789), "", COUNTIF(Volunteer_Import!F789, "*Other (open to local stores unlisted above)*"))</f>
        <v/>
      </c>
      <c r="M789" s="19" t="str">
        <f> IF(ISBLANK(B789), "", COUNTIF(Volunteer_Import!G789, "*Monday*"))</f>
        <v/>
      </c>
      <c r="N789" s="19" t="str">
        <f> IF(ISBLANK(B789), "", COUNTIF(Volunteer_Import!G789, "*Tuesday*"))</f>
        <v/>
      </c>
      <c r="O789" s="19" t="str">
        <f> IF(ISBLANK(B789), "", COUNTIF(Volunteer_Import!G789, "*Wednesday*"))</f>
        <v/>
      </c>
      <c r="P789" s="19" t="str">
        <f> IF(ISBLANK(B789), "", COUNTIF(Volunteer_Import!G789, "*Thursday*"))</f>
        <v/>
      </c>
      <c r="Q789" s="19" t="str">
        <f> IF(ISBLANK(B789), "", COUNTIF(Volunteer_Import!G789, "*Friday*"))</f>
        <v/>
      </c>
      <c r="R789" s="19" t="str">
        <f> IF(ISBLANK(B789), "", COUNTIF(Volunteer_Import!G789, "*Saturday*"))</f>
        <v/>
      </c>
      <c r="S789" s="19" t="str">
        <f> IF(ISBLANK(B789), "", COUNTIF(Volunteer_Import!G789, "*Sunday*"))</f>
        <v/>
      </c>
      <c r="T789" s="1" t="str">
        <f> IF(ISBLANK(B789), "", COUNTIF(Volunteer_Import!H789, "*6am - 8am*"))</f>
        <v/>
      </c>
      <c r="U789" s="19" t="str">
        <f> IF(ISBLANK(B789), "", COUNTIF(Volunteer_Import!H789, "*8am - 12pm*"))</f>
        <v/>
      </c>
      <c r="V789" s="19" t="str">
        <f> IF(ISBLANK(B789), "", COUNTIF(Volunteer_Import!H789, "*12pm - 3pm*"))</f>
        <v/>
      </c>
      <c r="W789" s="19" t="str">
        <f> IF(ISBLANK(B789), "", COUNTIF(Volunteer_Import!H789, "*3pm - 6pm*"))</f>
        <v/>
      </c>
      <c r="X789" s="19" t="str">
        <f> IF(ISBLANK(B789), "", COUNTIF(Volunteer_Import!H789, "*6pm - 9pm*"))</f>
        <v/>
      </c>
      <c r="Y789" s="19" t="str">
        <f> IF(ISBLANK(B789), "", COUNTIF(Volunteer_Import!H789, "*9pm - 11pm*"))</f>
        <v/>
      </c>
    </row>
    <row r="790">
      <c r="A790" s="1" t="str">
        <f t="array" ref="A790">IF(ISBLANK(B790), "", concatenate("V", ROW()))</f>
        <v/>
      </c>
      <c r="B790" s="1" t="str">
        <f>IFERROR(__xludf.DUMMYFUNCTION(" QUERY(Volunteer_Import!A790:H790, ""Select B"")"),"")</f>
        <v/>
      </c>
      <c r="C790" s="1" t="str">
        <f>IFERROR(__xludf.DUMMYFUNCTION(" IF(ISBLANK(B790), """", QUERY(Volunteer_Import!B790:I790, ""Select C""))"),"")</f>
        <v/>
      </c>
      <c r="D790" s="1" t="str">
        <f>IFERROR(__xludf.DUMMYFUNCTION(" IF(ISBLANK(B790), """", QUERY(Volunteer_Import!B790:I790, ""Select D""))"),"")</f>
        <v/>
      </c>
      <c r="E790" s="1" t="str">
        <f>IFERROR(__xludf.DUMMYFUNCTION(" IF(ISBLANK(B790), """", QUERY(Volunteer_Import!B790:I790, ""Select E""))"),"")</f>
        <v/>
      </c>
      <c r="F790" s="9" t="str">
        <f> IF(ISBLANK(B790), "", COUNTIF(Volunteer_Import!F790, "*Central Berkeley Trader Joe’s*"))</f>
        <v/>
      </c>
      <c r="G790" s="1" t="str">
        <f> IF(ISBLANK(B790), "", COUNTIF(Volunteer_Import!F790, "*North Berkeley Safeway*"))</f>
        <v/>
      </c>
      <c r="H790" s="1" t="str">
        <f> IF(ISBLANK(B790), "", COUNTIF(Volunteer_Import!F790, "*North Berkeley Trader Joe’s*"))</f>
        <v/>
      </c>
      <c r="I790" s="9" t="str">
        <f> IF(ISBLANK(B790), "", COUNTIF(Volunteer_Import!F790, "*South Berkeley Berkeley Bowl*"))</f>
        <v/>
      </c>
      <c r="J790" s="1" t="str">
        <f> IF(ISBLANK(B790), "", COUNTIF(Volunteer_Import!F790, "*South Berkeley/Oakland Safeway*"))</f>
        <v/>
      </c>
      <c r="K790" s="1" t="str">
        <f> IF(ISBLANK(B790), "", COUNTIF(Volunteer_Import!F790, "*Southwest Berkeley Berkeley Bowl*"))</f>
        <v/>
      </c>
      <c r="L790" s="1" t="str">
        <f> IF(ISBLANK(B790), "", COUNTIF(Volunteer_Import!F790, "*Other (open to local stores unlisted above)*"))</f>
        <v/>
      </c>
      <c r="M790" s="19" t="str">
        <f> IF(ISBLANK(B790), "", COUNTIF(Volunteer_Import!G790, "*Monday*"))</f>
        <v/>
      </c>
      <c r="N790" s="19" t="str">
        <f> IF(ISBLANK(B790), "", COUNTIF(Volunteer_Import!G790, "*Tuesday*"))</f>
        <v/>
      </c>
      <c r="O790" s="19" t="str">
        <f> IF(ISBLANK(B790), "", COUNTIF(Volunteer_Import!G790, "*Wednesday*"))</f>
        <v/>
      </c>
      <c r="P790" s="19" t="str">
        <f> IF(ISBLANK(B790), "", COUNTIF(Volunteer_Import!G790, "*Thursday*"))</f>
        <v/>
      </c>
      <c r="Q790" s="19" t="str">
        <f> IF(ISBLANK(B790), "", COUNTIF(Volunteer_Import!G790, "*Friday*"))</f>
        <v/>
      </c>
      <c r="R790" s="19" t="str">
        <f> IF(ISBLANK(B790), "", COUNTIF(Volunteer_Import!G790, "*Saturday*"))</f>
        <v/>
      </c>
      <c r="S790" s="19" t="str">
        <f> IF(ISBLANK(B790), "", COUNTIF(Volunteer_Import!G790, "*Sunday*"))</f>
        <v/>
      </c>
      <c r="T790" s="1" t="str">
        <f> IF(ISBLANK(B790), "", COUNTIF(Volunteer_Import!H790, "*6am - 8am*"))</f>
        <v/>
      </c>
      <c r="U790" s="19" t="str">
        <f> IF(ISBLANK(B790), "", COUNTIF(Volunteer_Import!H790, "*8am - 12pm*"))</f>
        <v/>
      </c>
      <c r="V790" s="19" t="str">
        <f> IF(ISBLANK(B790), "", COUNTIF(Volunteer_Import!H790, "*12pm - 3pm*"))</f>
        <v/>
      </c>
      <c r="W790" s="19" t="str">
        <f> IF(ISBLANK(B790), "", COUNTIF(Volunteer_Import!H790, "*3pm - 6pm*"))</f>
        <v/>
      </c>
      <c r="X790" s="19" t="str">
        <f> IF(ISBLANK(B790), "", COUNTIF(Volunteer_Import!H790, "*6pm - 9pm*"))</f>
        <v/>
      </c>
      <c r="Y790" s="19" t="str">
        <f> IF(ISBLANK(B790), "", COUNTIF(Volunteer_Import!H790, "*9pm - 11pm*"))</f>
        <v/>
      </c>
    </row>
    <row r="791">
      <c r="A791" s="1" t="str">
        <f t="array" ref="A791">IF(ISBLANK(B791), "", concatenate("V", ROW()))</f>
        <v/>
      </c>
      <c r="B791" s="1" t="str">
        <f>IFERROR(__xludf.DUMMYFUNCTION(" QUERY(Volunteer_Import!A791:H791, ""Select B"")"),"")</f>
        <v/>
      </c>
      <c r="C791" s="1" t="str">
        <f>IFERROR(__xludf.DUMMYFUNCTION(" IF(ISBLANK(B791), """", QUERY(Volunteer_Import!B791:I791, ""Select C""))"),"")</f>
        <v/>
      </c>
      <c r="D791" s="1" t="str">
        <f>IFERROR(__xludf.DUMMYFUNCTION(" IF(ISBLANK(B791), """", QUERY(Volunteer_Import!B791:I791, ""Select D""))"),"")</f>
        <v/>
      </c>
      <c r="E791" s="1" t="str">
        <f>IFERROR(__xludf.DUMMYFUNCTION(" IF(ISBLANK(B791), """", QUERY(Volunteer_Import!B791:I791, ""Select E""))"),"")</f>
        <v/>
      </c>
      <c r="F791" s="9" t="str">
        <f> IF(ISBLANK(B791), "", COUNTIF(Volunteer_Import!F791, "*Central Berkeley Trader Joe’s*"))</f>
        <v/>
      </c>
      <c r="G791" s="1" t="str">
        <f> IF(ISBLANK(B791), "", COUNTIF(Volunteer_Import!F791, "*North Berkeley Safeway*"))</f>
        <v/>
      </c>
      <c r="H791" s="1" t="str">
        <f> IF(ISBLANK(B791), "", COUNTIF(Volunteer_Import!F791, "*North Berkeley Trader Joe’s*"))</f>
        <v/>
      </c>
      <c r="I791" s="9" t="str">
        <f> IF(ISBLANK(B791), "", COUNTIF(Volunteer_Import!F791, "*South Berkeley Berkeley Bowl*"))</f>
        <v/>
      </c>
      <c r="J791" s="1" t="str">
        <f> IF(ISBLANK(B791), "", COUNTIF(Volunteer_Import!F791, "*South Berkeley/Oakland Safeway*"))</f>
        <v/>
      </c>
      <c r="K791" s="1" t="str">
        <f> IF(ISBLANK(B791), "", COUNTIF(Volunteer_Import!F791, "*Southwest Berkeley Berkeley Bowl*"))</f>
        <v/>
      </c>
      <c r="L791" s="1" t="str">
        <f> IF(ISBLANK(B791), "", COUNTIF(Volunteer_Import!F791, "*Other (open to local stores unlisted above)*"))</f>
        <v/>
      </c>
      <c r="M791" s="19" t="str">
        <f> IF(ISBLANK(B791), "", COUNTIF(Volunteer_Import!G791, "*Monday*"))</f>
        <v/>
      </c>
      <c r="N791" s="19" t="str">
        <f> IF(ISBLANK(B791), "", COUNTIF(Volunteer_Import!G791, "*Tuesday*"))</f>
        <v/>
      </c>
      <c r="O791" s="19" t="str">
        <f> IF(ISBLANK(B791), "", COUNTIF(Volunteer_Import!G791, "*Wednesday*"))</f>
        <v/>
      </c>
      <c r="P791" s="19" t="str">
        <f> IF(ISBLANK(B791), "", COUNTIF(Volunteer_Import!G791, "*Thursday*"))</f>
        <v/>
      </c>
      <c r="Q791" s="19" t="str">
        <f> IF(ISBLANK(B791), "", COUNTIF(Volunteer_Import!G791, "*Friday*"))</f>
        <v/>
      </c>
      <c r="R791" s="19" t="str">
        <f> IF(ISBLANK(B791), "", COUNTIF(Volunteer_Import!G791, "*Saturday*"))</f>
        <v/>
      </c>
      <c r="S791" s="19" t="str">
        <f> IF(ISBLANK(B791), "", COUNTIF(Volunteer_Import!G791, "*Sunday*"))</f>
        <v/>
      </c>
      <c r="T791" s="1" t="str">
        <f> IF(ISBLANK(B791), "", COUNTIF(Volunteer_Import!H791, "*6am - 8am*"))</f>
        <v/>
      </c>
      <c r="U791" s="19" t="str">
        <f> IF(ISBLANK(B791), "", COUNTIF(Volunteer_Import!H791, "*8am - 12pm*"))</f>
        <v/>
      </c>
      <c r="V791" s="19" t="str">
        <f> IF(ISBLANK(B791), "", COUNTIF(Volunteer_Import!H791, "*12pm - 3pm*"))</f>
        <v/>
      </c>
      <c r="W791" s="19" t="str">
        <f> IF(ISBLANK(B791), "", COUNTIF(Volunteer_Import!H791, "*3pm - 6pm*"))</f>
        <v/>
      </c>
      <c r="X791" s="19" t="str">
        <f> IF(ISBLANK(B791), "", COUNTIF(Volunteer_Import!H791, "*6pm - 9pm*"))</f>
        <v/>
      </c>
      <c r="Y791" s="19" t="str">
        <f> IF(ISBLANK(B791), "", COUNTIF(Volunteer_Import!H791, "*9pm - 11pm*"))</f>
        <v/>
      </c>
    </row>
    <row r="792">
      <c r="A792" s="1" t="str">
        <f t="array" ref="A792">IF(ISBLANK(B792), "", concatenate("V", ROW()))</f>
        <v/>
      </c>
      <c r="B792" s="1" t="str">
        <f>IFERROR(__xludf.DUMMYFUNCTION(" QUERY(Volunteer_Import!A792:H792, ""Select B"")"),"")</f>
        <v/>
      </c>
      <c r="C792" s="1" t="str">
        <f>IFERROR(__xludf.DUMMYFUNCTION(" IF(ISBLANK(B792), """", QUERY(Volunteer_Import!B792:I792, ""Select C""))"),"")</f>
        <v/>
      </c>
      <c r="D792" s="1" t="str">
        <f>IFERROR(__xludf.DUMMYFUNCTION(" IF(ISBLANK(B792), """", QUERY(Volunteer_Import!B792:I792, ""Select D""))"),"")</f>
        <v/>
      </c>
      <c r="E792" s="1" t="str">
        <f>IFERROR(__xludf.DUMMYFUNCTION(" IF(ISBLANK(B792), """", QUERY(Volunteer_Import!B792:I792, ""Select E""))"),"")</f>
        <v/>
      </c>
      <c r="F792" s="9" t="str">
        <f> IF(ISBLANK(B792), "", COUNTIF(Volunteer_Import!F792, "*Central Berkeley Trader Joe’s*"))</f>
        <v/>
      </c>
      <c r="G792" s="1" t="str">
        <f> IF(ISBLANK(B792), "", COUNTIF(Volunteer_Import!F792, "*North Berkeley Safeway*"))</f>
        <v/>
      </c>
      <c r="H792" s="1" t="str">
        <f> IF(ISBLANK(B792), "", COUNTIF(Volunteer_Import!F792, "*North Berkeley Trader Joe’s*"))</f>
        <v/>
      </c>
      <c r="I792" s="9" t="str">
        <f> IF(ISBLANK(B792), "", COUNTIF(Volunteer_Import!F792, "*South Berkeley Berkeley Bowl*"))</f>
        <v/>
      </c>
      <c r="J792" s="1" t="str">
        <f> IF(ISBLANK(B792), "", COUNTIF(Volunteer_Import!F792, "*South Berkeley/Oakland Safeway*"))</f>
        <v/>
      </c>
      <c r="K792" s="1" t="str">
        <f> IF(ISBLANK(B792), "", COUNTIF(Volunteer_Import!F792, "*Southwest Berkeley Berkeley Bowl*"))</f>
        <v/>
      </c>
      <c r="L792" s="1" t="str">
        <f> IF(ISBLANK(B792), "", COUNTIF(Volunteer_Import!F792, "*Other (open to local stores unlisted above)*"))</f>
        <v/>
      </c>
      <c r="M792" s="19" t="str">
        <f> IF(ISBLANK(B792), "", COUNTIF(Volunteer_Import!G792, "*Monday*"))</f>
        <v/>
      </c>
      <c r="N792" s="19" t="str">
        <f> IF(ISBLANK(B792), "", COUNTIF(Volunteer_Import!G792, "*Tuesday*"))</f>
        <v/>
      </c>
      <c r="O792" s="19" t="str">
        <f> IF(ISBLANK(B792), "", COUNTIF(Volunteer_Import!G792, "*Wednesday*"))</f>
        <v/>
      </c>
      <c r="P792" s="19" t="str">
        <f> IF(ISBLANK(B792), "", COUNTIF(Volunteer_Import!G792, "*Thursday*"))</f>
        <v/>
      </c>
      <c r="Q792" s="19" t="str">
        <f> IF(ISBLANK(B792), "", COUNTIF(Volunteer_Import!G792, "*Friday*"))</f>
        <v/>
      </c>
      <c r="R792" s="19" t="str">
        <f> IF(ISBLANK(B792), "", COUNTIF(Volunteer_Import!G792, "*Saturday*"))</f>
        <v/>
      </c>
      <c r="S792" s="19" t="str">
        <f> IF(ISBLANK(B792), "", COUNTIF(Volunteer_Import!G792, "*Sunday*"))</f>
        <v/>
      </c>
      <c r="T792" s="1" t="str">
        <f> IF(ISBLANK(B792), "", COUNTIF(Volunteer_Import!H792, "*6am - 8am*"))</f>
        <v/>
      </c>
      <c r="U792" s="19" t="str">
        <f> IF(ISBLANK(B792), "", COUNTIF(Volunteer_Import!H792, "*8am - 12pm*"))</f>
        <v/>
      </c>
      <c r="V792" s="19" t="str">
        <f> IF(ISBLANK(B792), "", COUNTIF(Volunteer_Import!H792, "*12pm - 3pm*"))</f>
        <v/>
      </c>
      <c r="W792" s="19" t="str">
        <f> IF(ISBLANK(B792), "", COUNTIF(Volunteer_Import!H792, "*3pm - 6pm*"))</f>
        <v/>
      </c>
      <c r="X792" s="19" t="str">
        <f> IF(ISBLANK(B792), "", COUNTIF(Volunteer_Import!H792, "*6pm - 9pm*"))</f>
        <v/>
      </c>
      <c r="Y792" s="19" t="str">
        <f> IF(ISBLANK(B792), "", COUNTIF(Volunteer_Import!H792, "*9pm - 11pm*"))</f>
        <v/>
      </c>
    </row>
    <row r="793">
      <c r="A793" s="1" t="str">
        <f t="array" ref="A793">IF(ISBLANK(B793), "", concatenate("V", ROW()))</f>
        <v/>
      </c>
      <c r="B793" s="1" t="str">
        <f>IFERROR(__xludf.DUMMYFUNCTION(" QUERY(Volunteer_Import!A793:H793, ""Select B"")"),"")</f>
        <v/>
      </c>
      <c r="C793" s="1" t="str">
        <f>IFERROR(__xludf.DUMMYFUNCTION(" IF(ISBLANK(B793), """", QUERY(Volunteer_Import!B793:I793, ""Select C""))"),"")</f>
        <v/>
      </c>
      <c r="D793" s="1" t="str">
        <f>IFERROR(__xludf.DUMMYFUNCTION(" IF(ISBLANK(B793), """", QUERY(Volunteer_Import!B793:I793, ""Select D""))"),"")</f>
        <v/>
      </c>
      <c r="E793" s="1" t="str">
        <f>IFERROR(__xludf.DUMMYFUNCTION(" IF(ISBLANK(B793), """", QUERY(Volunteer_Import!B793:I793, ""Select E""))"),"")</f>
        <v/>
      </c>
      <c r="F793" s="9" t="str">
        <f> IF(ISBLANK(B793), "", COUNTIF(Volunteer_Import!F793, "*Central Berkeley Trader Joe’s*"))</f>
        <v/>
      </c>
      <c r="G793" s="1" t="str">
        <f> IF(ISBLANK(B793), "", COUNTIF(Volunteer_Import!F793, "*North Berkeley Safeway*"))</f>
        <v/>
      </c>
      <c r="H793" s="1" t="str">
        <f> IF(ISBLANK(B793), "", COUNTIF(Volunteer_Import!F793, "*North Berkeley Trader Joe’s*"))</f>
        <v/>
      </c>
      <c r="I793" s="9" t="str">
        <f> IF(ISBLANK(B793), "", COUNTIF(Volunteer_Import!F793, "*South Berkeley Berkeley Bowl*"))</f>
        <v/>
      </c>
      <c r="J793" s="1" t="str">
        <f> IF(ISBLANK(B793), "", COUNTIF(Volunteer_Import!F793, "*South Berkeley/Oakland Safeway*"))</f>
        <v/>
      </c>
      <c r="K793" s="1" t="str">
        <f> IF(ISBLANK(B793), "", COUNTIF(Volunteer_Import!F793, "*Southwest Berkeley Berkeley Bowl*"))</f>
        <v/>
      </c>
      <c r="L793" s="1" t="str">
        <f> IF(ISBLANK(B793), "", COUNTIF(Volunteer_Import!F793, "*Other (open to local stores unlisted above)*"))</f>
        <v/>
      </c>
      <c r="M793" s="19" t="str">
        <f> IF(ISBLANK(B793), "", COUNTIF(Volunteer_Import!G793, "*Monday*"))</f>
        <v/>
      </c>
      <c r="N793" s="19" t="str">
        <f> IF(ISBLANK(B793), "", COUNTIF(Volunteer_Import!G793, "*Tuesday*"))</f>
        <v/>
      </c>
      <c r="O793" s="19" t="str">
        <f> IF(ISBLANK(B793), "", COUNTIF(Volunteer_Import!G793, "*Wednesday*"))</f>
        <v/>
      </c>
      <c r="P793" s="19" t="str">
        <f> IF(ISBLANK(B793), "", COUNTIF(Volunteer_Import!G793, "*Thursday*"))</f>
        <v/>
      </c>
      <c r="Q793" s="19" t="str">
        <f> IF(ISBLANK(B793), "", COUNTIF(Volunteer_Import!G793, "*Friday*"))</f>
        <v/>
      </c>
      <c r="R793" s="19" t="str">
        <f> IF(ISBLANK(B793), "", COUNTIF(Volunteer_Import!G793, "*Saturday*"))</f>
        <v/>
      </c>
      <c r="S793" s="19" t="str">
        <f> IF(ISBLANK(B793), "", COUNTIF(Volunteer_Import!G793, "*Sunday*"))</f>
        <v/>
      </c>
      <c r="T793" s="1" t="str">
        <f> IF(ISBLANK(B793), "", COUNTIF(Volunteer_Import!H793, "*6am - 8am*"))</f>
        <v/>
      </c>
      <c r="U793" s="19" t="str">
        <f> IF(ISBLANK(B793), "", COUNTIF(Volunteer_Import!H793, "*8am - 12pm*"))</f>
        <v/>
      </c>
      <c r="V793" s="19" t="str">
        <f> IF(ISBLANK(B793), "", COUNTIF(Volunteer_Import!H793, "*12pm - 3pm*"))</f>
        <v/>
      </c>
      <c r="W793" s="19" t="str">
        <f> IF(ISBLANK(B793), "", COUNTIF(Volunteer_Import!H793, "*3pm - 6pm*"))</f>
        <v/>
      </c>
      <c r="X793" s="19" t="str">
        <f> IF(ISBLANK(B793), "", COUNTIF(Volunteer_Import!H793, "*6pm - 9pm*"))</f>
        <v/>
      </c>
      <c r="Y793" s="19" t="str">
        <f> IF(ISBLANK(B793), "", COUNTIF(Volunteer_Import!H793, "*9pm - 11pm*"))</f>
        <v/>
      </c>
    </row>
    <row r="794">
      <c r="A794" s="1" t="str">
        <f t="array" ref="A794">IF(ISBLANK(B794), "", concatenate("V", ROW()))</f>
        <v/>
      </c>
      <c r="B794" s="1" t="str">
        <f>IFERROR(__xludf.DUMMYFUNCTION(" QUERY(Volunteer_Import!A794:H794, ""Select B"")"),"")</f>
        <v/>
      </c>
      <c r="C794" s="1" t="str">
        <f>IFERROR(__xludf.DUMMYFUNCTION(" IF(ISBLANK(B794), """", QUERY(Volunteer_Import!B794:I794, ""Select C""))"),"")</f>
        <v/>
      </c>
      <c r="D794" s="1" t="str">
        <f>IFERROR(__xludf.DUMMYFUNCTION(" IF(ISBLANK(B794), """", QUERY(Volunteer_Import!B794:I794, ""Select D""))"),"")</f>
        <v/>
      </c>
      <c r="E794" s="1" t="str">
        <f>IFERROR(__xludf.DUMMYFUNCTION(" IF(ISBLANK(B794), """", QUERY(Volunteer_Import!B794:I794, ""Select E""))"),"")</f>
        <v/>
      </c>
      <c r="F794" s="9" t="str">
        <f> IF(ISBLANK(B794), "", COUNTIF(Volunteer_Import!F794, "*Central Berkeley Trader Joe’s*"))</f>
        <v/>
      </c>
      <c r="G794" s="1" t="str">
        <f> IF(ISBLANK(B794), "", COUNTIF(Volunteer_Import!F794, "*North Berkeley Safeway*"))</f>
        <v/>
      </c>
      <c r="H794" s="1" t="str">
        <f> IF(ISBLANK(B794), "", COUNTIF(Volunteer_Import!F794, "*North Berkeley Trader Joe’s*"))</f>
        <v/>
      </c>
      <c r="I794" s="9" t="str">
        <f> IF(ISBLANK(B794), "", COUNTIF(Volunteer_Import!F794, "*South Berkeley Berkeley Bowl*"))</f>
        <v/>
      </c>
      <c r="J794" s="1" t="str">
        <f> IF(ISBLANK(B794), "", COUNTIF(Volunteer_Import!F794, "*South Berkeley/Oakland Safeway*"))</f>
        <v/>
      </c>
      <c r="K794" s="1" t="str">
        <f> IF(ISBLANK(B794), "", COUNTIF(Volunteer_Import!F794, "*Southwest Berkeley Berkeley Bowl*"))</f>
        <v/>
      </c>
      <c r="L794" s="1" t="str">
        <f> IF(ISBLANK(B794), "", COUNTIF(Volunteer_Import!F794, "*Other (open to local stores unlisted above)*"))</f>
        <v/>
      </c>
      <c r="M794" s="19" t="str">
        <f> IF(ISBLANK(B794), "", COUNTIF(Volunteer_Import!G794, "*Monday*"))</f>
        <v/>
      </c>
      <c r="N794" s="19" t="str">
        <f> IF(ISBLANK(B794), "", COUNTIF(Volunteer_Import!G794, "*Tuesday*"))</f>
        <v/>
      </c>
      <c r="O794" s="19" t="str">
        <f> IF(ISBLANK(B794), "", COUNTIF(Volunteer_Import!G794, "*Wednesday*"))</f>
        <v/>
      </c>
      <c r="P794" s="19" t="str">
        <f> IF(ISBLANK(B794), "", COUNTIF(Volunteer_Import!G794, "*Thursday*"))</f>
        <v/>
      </c>
      <c r="Q794" s="19" t="str">
        <f> IF(ISBLANK(B794), "", COUNTIF(Volunteer_Import!G794, "*Friday*"))</f>
        <v/>
      </c>
      <c r="R794" s="19" t="str">
        <f> IF(ISBLANK(B794), "", COUNTIF(Volunteer_Import!G794, "*Saturday*"))</f>
        <v/>
      </c>
      <c r="S794" s="19" t="str">
        <f> IF(ISBLANK(B794), "", COUNTIF(Volunteer_Import!G794, "*Sunday*"))</f>
        <v/>
      </c>
      <c r="T794" s="1" t="str">
        <f> IF(ISBLANK(B794), "", COUNTIF(Volunteer_Import!H794, "*6am - 8am*"))</f>
        <v/>
      </c>
      <c r="U794" s="19" t="str">
        <f> IF(ISBLANK(B794), "", COUNTIF(Volunteer_Import!H794, "*8am - 12pm*"))</f>
        <v/>
      </c>
      <c r="V794" s="19" t="str">
        <f> IF(ISBLANK(B794), "", COUNTIF(Volunteer_Import!H794, "*12pm - 3pm*"))</f>
        <v/>
      </c>
      <c r="W794" s="19" t="str">
        <f> IF(ISBLANK(B794), "", COUNTIF(Volunteer_Import!H794, "*3pm - 6pm*"))</f>
        <v/>
      </c>
      <c r="X794" s="19" t="str">
        <f> IF(ISBLANK(B794), "", COUNTIF(Volunteer_Import!H794, "*6pm - 9pm*"))</f>
        <v/>
      </c>
      <c r="Y794" s="19" t="str">
        <f> IF(ISBLANK(B794), "", COUNTIF(Volunteer_Import!H794, "*9pm - 11pm*"))</f>
        <v/>
      </c>
    </row>
    <row r="795">
      <c r="A795" s="1" t="str">
        <f t="array" ref="A795">IF(ISBLANK(B795), "", concatenate("V", ROW()))</f>
        <v/>
      </c>
      <c r="B795" s="1" t="str">
        <f>IFERROR(__xludf.DUMMYFUNCTION(" QUERY(Volunteer_Import!A795:H795, ""Select B"")"),"")</f>
        <v/>
      </c>
      <c r="C795" s="1" t="str">
        <f>IFERROR(__xludf.DUMMYFUNCTION(" IF(ISBLANK(B795), """", QUERY(Volunteer_Import!B795:I795, ""Select C""))"),"")</f>
        <v/>
      </c>
      <c r="D795" s="1" t="str">
        <f>IFERROR(__xludf.DUMMYFUNCTION(" IF(ISBLANK(B795), """", QUERY(Volunteer_Import!B795:I795, ""Select D""))"),"")</f>
        <v/>
      </c>
      <c r="E795" s="1" t="str">
        <f>IFERROR(__xludf.DUMMYFUNCTION(" IF(ISBLANK(B795), """", QUERY(Volunteer_Import!B795:I795, ""Select E""))"),"")</f>
        <v/>
      </c>
      <c r="F795" s="9" t="str">
        <f> IF(ISBLANK(B795), "", COUNTIF(Volunteer_Import!F795, "*Central Berkeley Trader Joe’s*"))</f>
        <v/>
      </c>
      <c r="G795" s="1" t="str">
        <f> IF(ISBLANK(B795), "", COUNTIF(Volunteer_Import!F795, "*North Berkeley Safeway*"))</f>
        <v/>
      </c>
      <c r="H795" s="1" t="str">
        <f> IF(ISBLANK(B795), "", COUNTIF(Volunteer_Import!F795, "*North Berkeley Trader Joe’s*"))</f>
        <v/>
      </c>
      <c r="I795" s="9" t="str">
        <f> IF(ISBLANK(B795), "", COUNTIF(Volunteer_Import!F795, "*South Berkeley Berkeley Bowl*"))</f>
        <v/>
      </c>
      <c r="J795" s="1" t="str">
        <f> IF(ISBLANK(B795), "", COUNTIF(Volunteer_Import!F795, "*South Berkeley/Oakland Safeway*"))</f>
        <v/>
      </c>
      <c r="K795" s="1" t="str">
        <f> IF(ISBLANK(B795), "", COUNTIF(Volunteer_Import!F795, "*Southwest Berkeley Berkeley Bowl*"))</f>
        <v/>
      </c>
      <c r="L795" s="1" t="str">
        <f> IF(ISBLANK(B795), "", COUNTIF(Volunteer_Import!F795, "*Other (open to local stores unlisted above)*"))</f>
        <v/>
      </c>
      <c r="M795" s="19" t="str">
        <f> IF(ISBLANK(B795), "", COUNTIF(Volunteer_Import!G795, "*Monday*"))</f>
        <v/>
      </c>
      <c r="N795" s="19" t="str">
        <f> IF(ISBLANK(B795), "", COUNTIF(Volunteer_Import!G795, "*Tuesday*"))</f>
        <v/>
      </c>
      <c r="O795" s="19" t="str">
        <f> IF(ISBLANK(B795), "", COUNTIF(Volunteer_Import!G795, "*Wednesday*"))</f>
        <v/>
      </c>
      <c r="P795" s="19" t="str">
        <f> IF(ISBLANK(B795), "", COUNTIF(Volunteer_Import!G795, "*Thursday*"))</f>
        <v/>
      </c>
      <c r="Q795" s="19" t="str">
        <f> IF(ISBLANK(B795), "", COUNTIF(Volunteer_Import!G795, "*Friday*"))</f>
        <v/>
      </c>
      <c r="R795" s="19" t="str">
        <f> IF(ISBLANK(B795), "", COUNTIF(Volunteer_Import!G795, "*Saturday*"))</f>
        <v/>
      </c>
      <c r="S795" s="19" t="str">
        <f> IF(ISBLANK(B795), "", COUNTIF(Volunteer_Import!G795, "*Sunday*"))</f>
        <v/>
      </c>
      <c r="T795" s="1" t="str">
        <f> IF(ISBLANK(B795), "", COUNTIF(Volunteer_Import!H795, "*6am - 8am*"))</f>
        <v/>
      </c>
      <c r="U795" s="19" t="str">
        <f> IF(ISBLANK(B795), "", COUNTIF(Volunteer_Import!H795, "*8am - 12pm*"))</f>
        <v/>
      </c>
      <c r="V795" s="19" t="str">
        <f> IF(ISBLANK(B795), "", COUNTIF(Volunteer_Import!H795, "*12pm - 3pm*"))</f>
        <v/>
      </c>
      <c r="W795" s="19" t="str">
        <f> IF(ISBLANK(B795), "", COUNTIF(Volunteer_Import!H795, "*3pm - 6pm*"))</f>
        <v/>
      </c>
      <c r="X795" s="19" t="str">
        <f> IF(ISBLANK(B795), "", COUNTIF(Volunteer_Import!H795, "*6pm - 9pm*"))</f>
        <v/>
      </c>
      <c r="Y795" s="19" t="str">
        <f> IF(ISBLANK(B795), "", COUNTIF(Volunteer_Import!H795, "*9pm - 11pm*"))</f>
        <v/>
      </c>
    </row>
    <row r="796">
      <c r="A796" s="1" t="str">
        <f t="array" ref="A796">IF(ISBLANK(B796), "", concatenate("V", ROW()))</f>
        <v/>
      </c>
      <c r="B796" s="1" t="str">
        <f>IFERROR(__xludf.DUMMYFUNCTION(" QUERY(Volunteer_Import!A796:H796, ""Select B"")"),"")</f>
        <v/>
      </c>
      <c r="C796" s="1" t="str">
        <f>IFERROR(__xludf.DUMMYFUNCTION(" IF(ISBLANK(B796), """", QUERY(Volunteer_Import!B796:I796, ""Select C""))"),"")</f>
        <v/>
      </c>
      <c r="D796" s="1" t="str">
        <f>IFERROR(__xludf.DUMMYFUNCTION(" IF(ISBLANK(B796), """", QUERY(Volunteer_Import!B796:I796, ""Select D""))"),"")</f>
        <v/>
      </c>
      <c r="E796" s="1" t="str">
        <f>IFERROR(__xludf.DUMMYFUNCTION(" IF(ISBLANK(B796), """", QUERY(Volunteer_Import!B796:I796, ""Select E""))"),"")</f>
        <v/>
      </c>
      <c r="F796" s="9" t="str">
        <f> IF(ISBLANK(B796), "", COUNTIF(Volunteer_Import!F796, "*Central Berkeley Trader Joe’s*"))</f>
        <v/>
      </c>
      <c r="G796" s="1" t="str">
        <f> IF(ISBLANK(B796), "", COUNTIF(Volunteer_Import!F796, "*North Berkeley Safeway*"))</f>
        <v/>
      </c>
      <c r="H796" s="1" t="str">
        <f> IF(ISBLANK(B796), "", COUNTIF(Volunteer_Import!F796, "*North Berkeley Trader Joe’s*"))</f>
        <v/>
      </c>
      <c r="I796" s="9" t="str">
        <f> IF(ISBLANK(B796), "", COUNTIF(Volunteer_Import!F796, "*South Berkeley Berkeley Bowl*"))</f>
        <v/>
      </c>
      <c r="J796" s="1" t="str">
        <f> IF(ISBLANK(B796), "", COUNTIF(Volunteer_Import!F796, "*South Berkeley/Oakland Safeway*"))</f>
        <v/>
      </c>
      <c r="K796" s="1" t="str">
        <f> IF(ISBLANK(B796), "", COUNTIF(Volunteer_Import!F796, "*Southwest Berkeley Berkeley Bowl*"))</f>
        <v/>
      </c>
      <c r="L796" s="1" t="str">
        <f> IF(ISBLANK(B796), "", COUNTIF(Volunteer_Import!F796, "*Other (open to local stores unlisted above)*"))</f>
        <v/>
      </c>
      <c r="M796" s="19" t="str">
        <f> IF(ISBLANK(B796), "", COUNTIF(Volunteer_Import!G796, "*Monday*"))</f>
        <v/>
      </c>
      <c r="N796" s="19" t="str">
        <f> IF(ISBLANK(B796), "", COUNTIF(Volunteer_Import!G796, "*Tuesday*"))</f>
        <v/>
      </c>
      <c r="O796" s="19" t="str">
        <f> IF(ISBLANK(B796), "", COUNTIF(Volunteer_Import!G796, "*Wednesday*"))</f>
        <v/>
      </c>
      <c r="P796" s="19" t="str">
        <f> IF(ISBLANK(B796), "", COUNTIF(Volunteer_Import!G796, "*Thursday*"))</f>
        <v/>
      </c>
      <c r="Q796" s="19" t="str">
        <f> IF(ISBLANK(B796), "", COUNTIF(Volunteer_Import!G796, "*Friday*"))</f>
        <v/>
      </c>
      <c r="R796" s="19" t="str">
        <f> IF(ISBLANK(B796), "", COUNTIF(Volunteer_Import!G796, "*Saturday*"))</f>
        <v/>
      </c>
      <c r="S796" s="19" t="str">
        <f> IF(ISBLANK(B796), "", COUNTIF(Volunteer_Import!G796, "*Sunday*"))</f>
        <v/>
      </c>
      <c r="T796" s="1" t="str">
        <f> IF(ISBLANK(B796), "", COUNTIF(Volunteer_Import!H796, "*6am - 8am*"))</f>
        <v/>
      </c>
      <c r="U796" s="19" t="str">
        <f> IF(ISBLANK(B796), "", COUNTIF(Volunteer_Import!H796, "*8am - 12pm*"))</f>
        <v/>
      </c>
      <c r="V796" s="19" t="str">
        <f> IF(ISBLANK(B796), "", COUNTIF(Volunteer_Import!H796, "*12pm - 3pm*"))</f>
        <v/>
      </c>
      <c r="W796" s="19" t="str">
        <f> IF(ISBLANK(B796), "", COUNTIF(Volunteer_Import!H796, "*3pm - 6pm*"))</f>
        <v/>
      </c>
      <c r="X796" s="19" t="str">
        <f> IF(ISBLANK(B796), "", COUNTIF(Volunteer_Import!H796, "*6pm - 9pm*"))</f>
        <v/>
      </c>
      <c r="Y796" s="19" t="str">
        <f> IF(ISBLANK(B796), "", COUNTIF(Volunteer_Import!H796, "*9pm - 11pm*"))</f>
        <v/>
      </c>
    </row>
    <row r="797">
      <c r="A797" s="1" t="str">
        <f t="array" ref="A797">IF(ISBLANK(B797), "", concatenate("V", ROW()))</f>
        <v/>
      </c>
      <c r="B797" s="1" t="str">
        <f>IFERROR(__xludf.DUMMYFUNCTION(" QUERY(Volunteer_Import!A797:H797, ""Select B"")"),"")</f>
        <v/>
      </c>
      <c r="C797" s="1" t="str">
        <f>IFERROR(__xludf.DUMMYFUNCTION(" IF(ISBLANK(B797), """", QUERY(Volunteer_Import!B797:I797, ""Select C""))"),"")</f>
        <v/>
      </c>
      <c r="D797" s="1" t="str">
        <f>IFERROR(__xludf.DUMMYFUNCTION(" IF(ISBLANK(B797), """", QUERY(Volunteer_Import!B797:I797, ""Select D""))"),"")</f>
        <v/>
      </c>
      <c r="E797" s="1" t="str">
        <f>IFERROR(__xludf.DUMMYFUNCTION(" IF(ISBLANK(B797), """", QUERY(Volunteer_Import!B797:I797, ""Select E""))"),"")</f>
        <v/>
      </c>
      <c r="F797" s="9" t="str">
        <f> IF(ISBLANK(B797), "", COUNTIF(Volunteer_Import!F797, "*Central Berkeley Trader Joe’s*"))</f>
        <v/>
      </c>
      <c r="G797" s="1" t="str">
        <f> IF(ISBLANK(B797), "", COUNTIF(Volunteer_Import!F797, "*North Berkeley Safeway*"))</f>
        <v/>
      </c>
      <c r="H797" s="1" t="str">
        <f> IF(ISBLANK(B797), "", COUNTIF(Volunteer_Import!F797, "*North Berkeley Trader Joe’s*"))</f>
        <v/>
      </c>
      <c r="I797" s="9" t="str">
        <f> IF(ISBLANK(B797), "", COUNTIF(Volunteer_Import!F797, "*South Berkeley Berkeley Bowl*"))</f>
        <v/>
      </c>
      <c r="J797" s="1" t="str">
        <f> IF(ISBLANK(B797), "", COUNTIF(Volunteer_Import!F797, "*South Berkeley/Oakland Safeway*"))</f>
        <v/>
      </c>
      <c r="K797" s="1" t="str">
        <f> IF(ISBLANK(B797), "", COUNTIF(Volunteer_Import!F797, "*Southwest Berkeley Berkeley Bowl*"))</f>
        <v/>
      </c>
      <c r="L797" s="1" t="str">
        <f> IF(ISBLANK(B797), "", COUNTIF(Volunteer_Import!F797, "*Other (open to local stores unlisted above)*"))</f>
        <v/>
      </c>
      <c r="M797" s="19" t="str">
        <f> IF(ISBLANK(B797), "", COUNTIF(Volunteer_Import!G797, "*Monday*"))</f>
        <v/>
      </c>
      <c r="N797" s="19" t="str">
        <f> IF(ISBLANK(B797), "", COUNTIF(Volunteer_Import!G797, "*Tuesday*"))</f>
        <v/>
      </c>
      <c r="O797" s="19" t="str">
        <f> IF(ISBLANK(B797), "", COUNTIF(Volunteer_Import!G797, "*Wednesday*"))</f>
        <v/>
      </c>
      <c r="P797" s="19" t="str">
        <f> IF(ISBLANK(B797), "", COUNTIF(Volunteer_Import!G797, "*Thursday*"))</f>
        <v/>
      </c>
      <c r="Q797" s="19" t="str">
        <f> IF(ISBLANK(B797), "", COUNTIF(Volunteer_Import!G797, "*Friday*"))</f>
        <v/>
      </c>
      <c r="R797" s="19" t="str">
        <f> IF(ISBLANK(B797), "", COUNTIF(Volunteer_Import!G797, "*Saturday*"))</f>
        <v/>
      </c>
      <c r="S797" s="19" t="str">
        <f> IF(ISBLANK(B797), "", COUNTIF(Volunteer_Import!G797, "*Sunday*"))</f>
        <v/>
      </c>
      <c r="T797" s="1" t="str">
        <f> IF(ISBLANK(B797), "", COUNTIF(Volunteer_Import!H797, "*6am - 8am*"))</f>
        <v/>
      </c>
      <c r="U797" s="19" t="str">
        <f> IF(ISBLANK(B797), "", COUNTIF(Volunteer_Import!H797, "*8am - 12pm*"))</f>
        <v/>
      </c>
      <c r="V797" s="19" t="str">
        <f> IF(ISBLANK(B797), "", COUNTIF(Volunteer_Import!H797, "*12pm - 3pm*"))</f>
        <v/>
      </c>
      <c r="W797" s="19" t="str">
        <f> IF(ISBLANK(B797), "", COUNTIF(Volunteer_Import!H797, "*3pm - 6pm*"))</f>
        <v/>
      </c>
      <c r="X797" s="19" t="str">
        <f> IF(ISBLANK(B797), "", COUNTIF(Volunteer_Import!H797, "*6pm - 9pm*"))</f>
        <v/>
      </c>
      <c r="Y797" s="19" t="str">
        <f> IF(ISBLANK(B797), "", COUNTIF(Volunteer_Import!H797, "*9pm - 11pm*"))</f>
        <v/>
      </c>
    </row>
    <row r="798">
      <c r="A798" s="1" t="str">
        <f t="array" ref="A798">IF(ISBLANK(B798), "", concatenate("V", ROW()))</f>
        <v/>
      </c>
      <c r="B798" s="1" t="str">
        <f>IFERROR(__xludf.DUMMYFUNCTION(" QUERY(Volunteer_Import!A798:H798, ""Select B"")"),"")</f>
        <v/>
      </c>
      <c r="C798" s="1" t="str">
        <f>IFERROR(__xludf.DUMMYFUNCTION(" IF(ISBLANK(B798), """", QUERY(Volunteer_Import!B798:I798, ""Select C""))"),"")</f>
        <v/>
      </c>
      <c r="D798" s="1" t="str">
        <f>IFERROR(__xludf.DUMMYFUNCTION(" IF(ISBLANK(B798), """", QUERY(Volunteer_Import!B798:I798, ""Select D""))"),"")</f>
        <v/>
      </c>
      <c r="E798" s="1" t="str">
        <f>IFERROR(__xludf.DUMMYFUNCTION(" IF(ISBLANK(B798), """", QUERY(Volunteer_Import!B798:I798, ""Select E""))"),"")</f>
        <v/>
      </c>
      <c r="F798" s="9" t="str">
        <f> IF(ISBLANK(B798), "", COUNTIF(Volunteer_Import!F798, "*Central Berkeley Trader Joe’s*"))</f>
        <v/>
      </c>
      <c r="G798" s="1" t="str">
        <f> IF(ISBLANK(B798), "", COUNTIF(Volunteer_Import!F798, "*North Berkeley Safeway*"))</f>
        <v/>
      </c>
      <c r="H798" s="1" t="str">
        <f> IF(ISBLANK(B798), "", COUNTIF(Volunteer_Import!F798, "*North Berkeley Trader Joe’s*"))</f>
        <v/>
      </c>
      <c r="I798" s="9" t="str">
        <f> IF(ISBLANK(B798), "", COUNTIF(Volunteer_Import!F798, "*South Berkeley Berkeley Bowl*"))</f>
        <v/>
      </c>
      <c r="J798" s="1" t="str">
        <f> IF(ISBLANK(B798), "", COUNTIF(Volunteer_Import!F798, "*South Berkeley/Oakland Safeway*"))</f>
        <v/>
      </c>
      <c r="K798" s="1" t="str">
        <f> IF(ISBLANK(B798), "", COUNTIF(Volunteer_Import!F798, "*Southwest Berkeley Berkeley Bowl*"))</f>
        <v/>
      </c>
      <c r="L798" s="1" t="str">
        <f> IF(ISBLANK(B798), "", COUNTIF(Volunteer_Import!F798, "*Other (open to local stores unlisted above)*"))</f>
        <v/>
      </c>
      <c r="M798" s="19" t="str">
        <f> IF(ISBLANK(B798), "", COUNTIF(Volunteer_Import!G798, "*Monday*"))</f>
        <v/>
      </c>
      <c r="N798" s="19" t="str">
        <f> IF(ISBLANK(B798), "", COUNTIF(Volunteer_Import!G798, "*Tuesday*"))</f>
        <v/>
      </c>
      <c r="O798" s="19" t="str">
        <f> IF(ISBLANK(B798), "", COUNTIF(Volunteer_Import!G798, "*Wednesday*"))</f>
        <v/>
      </c>
      <c r="P798" s="19" t="str">
        <f> IF(ISBLANK(B798), "", COUNTIF(Volunteer_Import!G798, "*Thursday*"))</f>
        <v/>
      </c>
      <c r="Q798" s="19" t="str">
        <f> IF(ISBLANK(B798), "", COUNTIF(Volunteer_Import!G798, "*Friday*"))</f>
        <v/>
      </c>
      <c r="R798" s="19" t="str">
        <f> IF(ISBLANK(B798), "", COUNTIF(Volunteer_Import!G798, "*Saturday*"))</f>
        <v/>
      </c>
      <c r="S798" s="19" t="str">
        <f> IF(ISBLANK(B798), "", COUNTIF(Volunteer_Import!G798, "*Sunday*"))</f>
        <v/>
      </c>
      <c r="T798" s="1" t="str">
        <f> IF(ISBLANK(B798), "", COUNTIF(Volunteer_Import!H798, "*6am - 8am*"))</f>
        <v/>
      </c>
      <c r="U798" s="19" t="str">
        <f> IF(ISBLANK(B798), "", COUNTIF(Volunteer_Import!H798, "*8am - 12pm*"))</f>
        <v/>
      </c>
      <c r="V798" s="19" t="str">
        <f> IF(ISBLANK(B798), "", COUNTIF(Volunteer_Import!H798, "*12pm - 3pm*"))</f>
        <v/>
      </c>
      <c r="W798" s="19" t="str">
        <f> IF(ISBLANK(B798), "", COUNTIF(Volunteer_Import!H798, "*3pm - 6pm*"))</f>
        <v/>
      </c>
      <c r="X798" s="19" t="str">
        <f> IF(ISBLANK(B798), "", COUNTIF(Volunteer_Import!H798, "*6pm - 9pm*"))</f>
        <v/>
      </c>
      <c r="Y798" s="19" t="str">
        <f> IF(ISBLANK(B798), "", COUNTIF(Volunteer_Import!H798, "*9pm - 11pm*"))</f>
        <v/>
      </c>
    </row>
    <row r="799">
      <c r="A799" s="1" t="str">
        <f t="array" ref="A799">IF(ISBLANK(B799), "", concatenate("V", ROW()))</f>
        <v/>
      </c>
      <c r="B799" s="1" t="str">
        <f>IFERROR(__xludf.DUMMYFUNCTION(" QUERY(Volunteer_Import!A799:H799, ""Select B"")"),"")</f>
        <v/>
      </c>
      <c r="C799" s="1" t="str">
        <f>IFERROR(__xludf.DUMMYFUNCTION(" IF(ISBLANK(B799), """", QUERY(Volunteer_Import!B799:I799, ""Select C""))"),"")</f>
        <v/>
      </c>
      <c r="D799" s="1" t="str">
        <f>IFERROR(__xludf.DUMMYFUNCTION(" IF(ISBLANK(B799), """", QUERY(Volunteer_Import!B799:I799, ""Select D""))"),"")</f>
        <v/>
      </c>
      <c r="E799" s="1" t="str">
        <f>IFERROR(__xludf.DUMMYFUNCTION(" IF(ISBLANK(B799), """", QUERY(Volunteer_Import!B799:I799, ""Select E""))"),"")</f>
        <v/>
      </c>
      <c r="F799" s="9" t="str">
        <f> IF(ISBLANK(B799), "", COUNTIF(Volunteer_Import!F799, "*Central Berkeley Trader Joe’s*"))</f>
        <v/>
      </c>
      <c r="G799" s="1" t="str">
        <f> IF(ISBLANK(B799), "", COUNTIF(Volunteer_Import!F799, "*North Berkeley Safeway*"))</f>
        <v/>
      </c>
      <c r="H799" s="1" t="str">
        <f> IF(ISBLANK(B799), "", COUNTIF(Volunteer_Import!F799, "*North Berkeley Trader Joe’s*"))</f>
        <v/>
      </c>
      <c r="I799" s="9" t="str">
        <f> IF(ISBLANK(B799), "", COUNTIF(Volunteer_Import!F799, "*South Berkeley Berkeley Bowl*"))</f>
        <v/>
      </c>
      <c r="J799" s="1" t="str">
        <f> IF(ISBLANK(B799), "", COUNTIF(Volunteer_Import!F799, "*South Berkeley/Oakland Safeway*"))</f>
        <v/>
      </c>
      <c r="K799" s="1" t="str">
        <f> IF(ISBLANK(B799), "", COUNTIF(Volunteer_Import!F799, "*Southwest Berkeley Berkeley Bowl*"))</f>
        <v/>
      </c>
      <c r="L799" s="1" t="str">
        <f> IF(ISBLANK(B799), "", COUNTIF(Volunteer_Import!F799, "*Other (open to local stores unlisted above)*"))</f>
        <v/>
      </c>
      <c r="M799" s="19" t="str">
        <f> IF(ISBLANK(B799), "", COUNTIF(Volunteer_Import!G799, "*Monday*"))</f>
        <v/>
      </c>
      <c r="N799" s="19" t="str">
        <f> IF(ISBLANK(B799), "", COUNTIF(Volunteer_Import!G799, "*Tuesday*"))</f>
        <v/>
      </c>
      <c r="O799" s="19" t="str">
        <f> IF(ISBLANK(B799), "", COUNTIF(Volunteer_Import!G799, "*Wednesday*"))</f>
        <v/>
      </c>
      <c r="P799" s="19" t="str">
        <f> IF(ISBLANK(B799), "", COUNTIF(Volunteer_Import!G799, "*Thursday*"))</f>
        <v/>
      </c>
      <c r="Q799" s="19" t="str">
        <f> IF(ISBLANK(B799), "", COUNTIF(Volunteer_Import!G799, "*Friday*"))</f>
        <v/>
      </c>
      <c r="R799" s="19" t="str">
        <f> IF(ISBLANK(B799), "", COUNTIF(Volunteer_Import!G799, "*Saturday*"))</f>
        <v/>
      </c>
      <c r="S799" s="19" t="str">
        <f> IF(ISBLANK(B799), "", COUNTIF(Volunteer_Import!G799, "*Sunday*"))</f>
        <v/>
      </c>
      <c r="T799" s="1" t="str">
        <f> IF(ISBLANK(B799), "", COUNTIF(Volunteer_Import!H799, "*6am - 8am*"))</f>
        <v/>
      </c>
      <c r="U799" s="19" t="str">
        <f> IF(ISBLANK(B799), "", COUNTIF(Volunteer_Import!H799, "*8am - 12pm*"))</f>
        <v/>
      </c>
      <c r="V799" s="19" t="str">
        <f> IF(ISBLANK(B799), "", COUNTIF(Volunteer_Import!H799, "*12pm - 3pm*"))</f>
        <v/>
      </c>
      <c r="W799" s="19" t="str">
        <f> IF(ISBLANK(B799), "", COUNTIF(Volunteer_Import!H799, "*3pm - 6pm*"))</f>
        <v/>
      </c>
      <c r="X799" s="19" t="str">
        <f> IF(ISBLANK(B799), "", COUNTIF(Volunteer_Import!H799, "*6pm - 9pm*"))</f>
        <v/>
      </c>
      <c r="Y799" s="19" t="str">
        <f> IF(ISBLANK(B799), "", COUNTIF(Volunteer_Import!H799, "*9pm - 11pm*"))</f>
        <v/>
      </c>
    </row>
    <row r="800">
      <c r="A800" s="1" t="str">
        <f t="array" ref="A800">IF(ISBLANK(B800), "", concatenate("V", ROW()))</f>
        <v/>
      </c>
      <c r="B800" s="1" t="str">
        <f>IFERROR(__xludf.DUMMYFUNCTION(" QUERY(Volunteer_Import!A800:H800, ""Select B"")"),"")</f>
        <v/>
      </c>
      <c r="C800" s="1" t="str">
        <f>IFERROR(__xludf.DUMMYFUNCTION(" IF(ISBLANK(B800), """", QUERY(Volunteer_Import!B800:I800, ""Select C""))"),"")</f>
        <v/>
      </c>
      <c r="D800" s="1" t="str">
        <f>IFERROR(__xludf.DUMMYFUNCTION(" IF(ISBLANK(B800), """", QUERY(Volunteer_Import!B800:I800, ""Select D""))"),"")</f>
        <v/>
      </c>
      <c r="E800" s="1" t="str">
        <f>IFERROR(__xludf.DUMMYFUNCTION(" IF(ISBLANK(B800), """", QUERY(Volunteer_Import!B800:I800, ""Select E""))"),"")</f>
        <v/>
      </c>
      <c r="F800" s="9" t="str">
        <f> IF(ISBLANK(B800), "", COUNTIF(Volunteer_Import!F800, "*Central Berkeley Trader Joe’s*"))</f>
        <v/>
      </c>
      <c r="G800" s="1" t="str">
        <f> IF(ISBLANK(B800), "", COUNTIF(Volunteer_Import!F800, "*North Berkeley Safeway*"))</f>
        <v/>
      </c>
      <c r="H800" s="1" t="str">
        <f> IF(ISBLANK(B800), "", COUNTIF(Volunteer_Import!F800, "*North Berkeley Trader Joe’s*"))</f>
        <v/>
      </c>
      <c r="I800" s="9" t="str">
        <f> IF(ISBLANK(B800), "", COUNTIF(Volunteer_Import!F800, "*South Berkeley Berkeley Bowl*"))</f>
        <v/>
      </c>
      <c r="J800" s="1" t="str">
        <f> IF(ISBLANK(B800), "", COUNTIF(Volunteer_Import!F800, "*South Berkeley/Oakland Safeway*"))</f>
        <v/>
      </c>
      <c r="K800" s="1" t="str">
        <f> IF(ISBLANK(B800), "", COUNTIF(Volunteer_Import!F800, "*Southwest Berkeley Berkeley Bowl*"))</f>
        <v/>
      </c>
      <c r="L800" s="1" t="str">
        <f> IF(ISBLANK(B800), "", COUNTIF(Volunteer_Import!F800, "*Other (open to local stores unlisted above)*"))</f>
        <v/>
      </c>
      <c r="M800" s="19" t="str">
        <f> IF(ISBLANK(B800), "", COUNTIF(Volunteer_Import!G800, "*Monday*"))</f>
        <v/>
      </c>
      <c r="N800" s="19" t="str">
        <f> IF(ISBLANK(B800), "", COUNTIF(Volunteer_Import!G800, "*Tuesday*"))</f>
        <v/>
      </c>
      <c r="O800" s="19" t="str">
        <f> IF(ISBLANK(B800), "", COUNTIF(Volunteer_Import!G800, "*Wednesday*"))</f>
        <v/>
      </c>
      <c r="P800" s="19" t="str">
        <f> IF(ISBLANK(B800), "", COUNTIF(Volunteer_Import!G800, "*Thursday*"))</f>
        <v/>
      </c>
      <c r="Q800" s="19" t="str">
        <f> IF(ISBLANK(B800), "", COUNTIF(Volunteer_Import!G800, "*Friday*"))</f>
        <v/>
      </c>
      <c r="R800" s="19" t="str">
        <f> IF(ISBLANK(B800), "", COUNTIF(Volunteer_Import!G800, "*Saturday*"))</f>
        <v/>
      </c>
      <c r="S800" s="19" t="str">
        <f> IF(ISBLANK(B800), "", COUNTIF(Volunteer_Import!G800, "*Sunday*"))</f>
        <v/>
      </c>
      <c r="T800" s="1" t="str">
        <f> IF(ISBLANK(B800), "", COUNTIF(Volunteer_Import!H800, "*6am - 8am*"))</f>
        <v/>
      </c>
      <c r="U800" s="19" t="str">
        <f> IF(ISBLANK(B800), "", COUNTIF(Volunteer_Import!H800, "*8am - 12pm*"))</f>
        <v/>
      </c>
      <c r="V800" s="19" t="str">
        <f> IF(ISBLANK(B800), "", COUNTIF(Volunteer_Import!H800, "*12pm - 3pm*"))</f>
        <v/>
      </c>
      <c r="W800" s="19" t="str">
        <f> IF(ISBLANK(B800), "", COUNTIF(Volunteer_Import!H800, "*3pm - 6pm*"))</f>
        <v/>
      </c>
      <c r="X800" s="19" t="str">
        <f> IF(ISBLANK(B800), "", COUNTIF(Volunteer_Import!H800, "*6pm - 9pm*"))</f>
        <v/>
      </c>
      <c r="Y800" s="19" t="str">
        <f> IF(ISBLANK(B800), "", COUNTIF(Volunteer_Import!H800, "*9pm - 11pm*"))</f>
        <v/>
      </c>
    </row>
    <row r="801">
      <c r="A801" s="1" t="str">
        <f t="array" ref="A801">IF(ISBLANK(B801), "", concatenate("V", ROW()))</f>
        <v/>
      </c>
      <c r="B801" s="1" t="str">
        <f>IFERROR(__xludf.DUMMYFUNCTION(" QUERY(Volunteer_Import!A801:H801, ""Select B"")"),"")</f>
        <v/>
      </c>
      <c r="C801" s="1" t="str">
        <f>IFERROR(__xludf.DUMMYFUNCTION(" IF(ISBLANK(B801), """", QUERY(Volunteer_Import!B801:I801, ""Select C""))"),"")</f>
        <v/>
      </c>
      <c r="D801" s="1" t="str">
        <f>IFERROR(__xludf.DUMMYFUNCTION(" IF(ISBLANK(B801), """", QUERY(Volunteer_Import!B801:I801, ""Select D""))"),"")</f>
        <v/>
      </c>
      <c r="E801" s="1" t="str">
        <f>IFERROR(__xludf.DUMMYFUNCTION(" IF(ISBLANK(B801), """", QUERY(Volunteer_Import!B801:I801, ""Select E""))"),"")</f>
        <v/>
      </c>
      <c r="F801" s="9" t="str">
        <f> IF(ISBLANK(B801), "", COUNTIF(Volunteer_Import!F801, "*Central Berkeley Trader Joe’s*"))</f>
        <v/>
      </c>
      <c r="G801" s="1" t="str">
        <f> IF(ISBLANK(B801), "", COUNTIF(Volunteer_Import!F801, "*North Berkeley Safeway*"))</f>
        <v/>
      </c>
      <c r="H801" s="1" t="str">
        <f> IF(ISBLANK(B801), "", COUNTIF(Volunteer_Import!F801, "*North Berkeley Trader Joe’s*"))</f>
        <v/>
      </c>
      <c r="I801" s="9" t="str">
        <f> IF(ISBLANK(B801), "", COUNTIF(Volunteer_Import!F801, "*South Berkeley Berkeley Bowl*"))</f>
        <v/>
      </c>
      <c r="J801" s="1" t="str">
        <f> IF(ISBLANK(B801), "", COUNTIF(Volunteer_Import!F801, "*South Berkeley/Oakland Safeway*"))</f>
        <v/>
      </c>
      <c r="K801" s="1" t="str">
        <f> IF(ISBLANK(B801), "", COUNTIF(Volunteer_Import!F801, "*Southwest Berkeley Berkeley Bowl*"))</f>
        <v/>
      </c>
      <c r="L801" s="1" t="str">
        <f> IF(ISBLANK(B801), "", COUNTIF(Volunteer_Import!F801, "*Other (open to local stores unlisted above)*"))</f>
        <v/>
      </c>
      <c r="M801" s="19" t="str">
        <f> IF(ISBLANK(B801), "", COUNTIF(Volunteer_Import!G801, "*Monday*"))</f>
        <v/>
      </c>
      <c r="N801" s="19" t="str">
        <f> IF(ISBLANK(B801), "", COUNTIF(Volunteer_Import!G801, "*Tuesday*"))</f>
        <v/>
      </c>
      <c r="O801" s="19" t="str">
        <f> IF(ISBLANK(B801), "", COUNTIF(Volunteer_Import!G801, "*Wednesday*"))</f>
        <v/>
      </c>
      <c r="P801" s="19" t="str">
        <f> IF(ISBLANK(B801), "", COUNTIF(Volunteer_Import!G801, "*Thursday*"))</f>
        <v/>
      </c>
      <c r="Q801" s="19" t="str">
        <f> IF(ISBLANK(B801), "", COUNTIF(Volunteer_Import!G801, "*Friday*"))</f>
        <v/>
      </c>
      <c r="R801" s="19" t="str">
        <f> IF(ISBLANK(B801), "", COUNTIF(Volunteer_Import!G801, "*Saturday*"))</f>
        <v/>
      </c>
      <c r="S801" s="19" t="str">
        <f> IF(ISBLANK(B801), "", COUNTIF(Volunteer_Import!G801, "*Sunday*"))</f>
        <v/>
      </c>
      <c r="T801" s="1" t="str">
        <f> IF(ISBLANK(B801), "", COUNTIF(Volunteer_Import!H801, "*6am - 8am*"))</f>
        <v/>
      </c>
      <c r="U801" s="19" t="str">
        <f> IF(ISBLANK(B801), "", COUNTIF(Volunteer_Import!H801, "*8am - 12pm*"))</f>
        <v/>
      </c>
      <c r="V801" s="19" t="str">
        <f> IF(ISBLANK(B801), "", COUNTIF(Volunteer_Import!H801, "*12pm - 3pm*"))</f>
        <v/>
      </c>
      <c r="W801" s="19" t="str">
        <f> IF(ISBLANK(B801), "", COUNTIF(Volunteer_Import!H801, "*3pm - 6pm*"))</f>
        <v/>
      </c>
      <c r="X801" s="19" t="str">
        <f> IF(ISBLANK(B801), "", COUNTIF(Volunteer_Import!H801, "*6pm - 9pm*"))</f>
        <v/>
      </c>
      <c r="Y801" s="19" t="str">
        <f> IF(ISBLANK(B801), "", COUNTIF(Volunteer_Import!H801, "*9pm - 11pm*"))</f>
        <v/>
      </c>
    </row>
    <row r="802">
      <c r="A802" s="1" t="str">
        <f t="array" ref="A802">IF(ISBLANK(B802), "", concatenate("V", ROW()))</f>
        <v/>
      </c>
      <c r="B802" s="1" t="str">
        <f>IFERROR(__xludf.DUMMYFUNCTION(" QUERY(Volunteer_Import!A802:H802, ""Select B"")"),"")</f>
        <v/>
      </c>
      <c r="C802" s="1" t="str">
        <f>IFERROR(__xludf.DUMMYFUNCTION(" IF(ISBLANK(B802), """", QUERY(Volunteer_Import!B802:I802, ""Select C""))"),"")</f>
        <v/>
      </c>
      <c r="D802" s="1" t="str">
        <f>IFERROR(__xludf.DUMMYFUNCTION(" IF(ISBLANK(B802), """", QUERY(Volunteer_Import!B802:I802, ""Select D""))"),"")</f>
        <v/>
      </c>
      <c r="E802" s="1" t="str">
        <f>IFERROR(__xludf.DUMMYFUNCTION(" IF(ISBLANK(B802), """", QUERY(Volunteer_Import!B802:I802, ""Select E""))"),"")</f>
        <v/>
      </c>
      <c r="F802" s="9" t="str">
        <f> IF(ISBLANK(B802), "", COUNTIF(Volunteer_Import!F802, "*Central Berkeley Trader Joe’s*"))</f>
        <v/>
      </c>
      <c r="G802" s="1" t="str">
        <f> IF(ISBLANK(B802), "", COUNTIF(Volunteer_Import!F802, "*North Berkeley Safeway*"))</f>
        <v/>
      </c>
      <c r="H802" s="1" t="str">
        <f> IF(ISBLANK(B802), "", COUNTIF(Volunteer_Import!F802, "*North Berkeley Trader Joe’s*"))</f>
        <v/>
      </c>
      <c r="I802" s="9" t="str">
        <f> IF(ISBLANK(B802), "", COUNTIF(Volunteer_Import!F802, "*South Berkeley Berkeley Bowl*"))</f>
        <v/>
      </c>
      <c r="J802" s="1" t="str">
        <f> IF(ISBLANK(B802), "", COUNTIF(Volunteer_Import!F802, "*South Berkeley/Oakland Safeway*"))</f>
        <v/>
      </c>
      <c r="K802" s="1" t="str">
        <f> IF(ISBLANK(B802), "", COUNTIF(Volunteer_Import!F802, "*Southwest Berkeley Berkeley Bowl*"))</f>
        <v/>
      </c>
      <c r="L802" s="1" t="str">
        <f> IF(ISBLANK(B802), "", COUNTIF(Volunteer_Import!F802, "*Other (open to local stores unlisted above)*"))</f>
        <v/>
      </c>
      <c r="M802" s="19" t="str">
        <f> IF(ISBLANK(B802), "", COUNTIF(Volunteer_Import!G802, "*Monday*"))</f>
        <v/>
      </c>
      <c r="N802" s="19" t="str">
        <f> IF(ISBLANK(B802), "", COUNTIF(Volunteer_Import!G802, "*Tuesday*"))</f>
        <v/>
      </c>
      <c r="O802" s="19" t="str">
        <f> IF(ISBLANK(B802), "", COUNTIF(Volunteer_Import!G802, "*Wednesday*"))</f>
        <v/>
      </c>
      <c r="P802" s="19" t="str">
        <f> IF(ISBLANK(B802), "", COUNTIF(Volunteer_Import!G802, "*Thursday*"))</f>
        <v/>
      </c>
      <c r="Q802" s="19" t="str">
        <f> IF(ISBLANK(B802), "", COUNTIF(Volunteer_Import!G802, "*Friday*"))</f>
        <v/>
      </c>
      <c r="R802" s="19" t="str">
        <f> IF(ISBLANK(B802), "", COUNTIF(Volunteer_Import!G802, "*Saturday*"))</f>
        <v/>
      </c>
      <c r="S802" s="19" t="str">
        <f> IF(ISBLANK(B802), "", COUNTIF(Volunteer_Import!G802, "*Sunday*"))</f>
        <v/>
      </c>
      <c r="T802" s="1" t="str">
        <f> IF(ISBLANK(B802), "", COUNTIF(Volunteer_Import!H802, "*6am - 8am*"))</f>
        <v/>
      </c>
      <c r="U802" s="19" t="str">
        <f> IF(ISBLANK(B802), "", COUNTIF(Volunteer_Import!H802, "*8am - 12pm*"))</f>
        <v/>
      </c>
      <c r="V802" s="19" t="str">
        <f> IF(ISBLANK(B802), "", COUNTIF(Volunteer_Import!H802, "*12pm - 3pm*"))</f>
        <v/>
      </c>
      <c r="W802" s="19" t="str">
        <f> IF(ISBLANK(B802), "", COUNTIF(Volunteer_Import!H802, "*3pm - 6pm*"))</f>
        <v/>
      </c>
      <c r="X802" s="19" t="str">
        <f> IF(ISBLANK(B802), "", COUNTIF(Volunteer_Import!H802, "*6pm - 9pm*"))</f>
        <v/>
      </c>
      <c r="Y802" s="19" t="str">
        <f> IF(ISBLANK(B802), "", COUNTIF(Volunteer_Import!H802, "*9pm - 11pm*"))</f>
        <v/>
      </c>
    </row>
    <row r="803">
      <c r="A803" s="1" t="str">
        <f t="array" ref="A803">IF(ISBLANK(B803), "", concatenate("V", ROW()))</f>
        <v/>
      </c>
      <c r="B803" s="1" t="str">
        <f>IFERROR(__xludf.DUMMYFUNCTION(" QUERY(Volunteer_Import!A803:H803, ""Select B"")"),"")</f>
        <v/>
      </c>
      <c r="C803" s="1" t="str">
        <f>IFERROR(__xludf.DUMMYFUNCTION(" IF(ISBLANK(B803), """", QUERY(Volunteer_Import!B803:I803, ""Select C""))"),"")</f>
        <v/>
      </c>
      <c r="D803" s="1" t="str">
        <f>IFERROR(__xludf.DUMMYFUNCTION(" IF(ISBLANK(B803), """", QUERY(Volunteer_Import!B803:I803, ""Select D""))"),"")</f>
        <v/>
      </c>
      <c r="E803" s="1" t="str">
        <f>IFERROR(__xludf.DUMMYFUNCTION(" IF(ISBLANK(B803), """", QUERY(Volunteer_Import!B803:I803, ""Select E""))"),"")</f>
        <v/>
      </c>
      <c r="F803" s="9" t="str">
        <f> IF(ISBLANK(B803), "", COUNTIF(Volunteer_Import!F803, "*Central Berkeley Trader Joe’s*"))</f>
        <v/>
      </c>
      <c r="G803" s="1" t="str">
        <f> IF(ISBLANK(B803), "", COUNTIF(Volunteer_Import!F803, "*North Berkeley Safeway*"))</f>
        <v/>
      </c>
      <c r="H803" s="1" t="str">
        <f> IF(ISBLANK(B803), "", COUNTIF(Volunteer_Import!F803, "*North Berkeley Trader Joe’s*"))</f>
        <v/>
      </c>
      <c r="I803" s="9" t="str">
        <f> IF(ISBLANK(B803), "", COUNTIF(Volunteer_Import!F803, "*South Berkeley Berkeley Bowl*"))</f>
        <v/>
      </c>
      <c r="J803" s="1" t="str">
        <f> IF(ISBLANK(B803), "", COUNTIF(Volunteer_Import!F803, "*South Berkeley/Oakland Safeway*"))</f>
        <v/>
      </c>
      <c r="K803" s="1" t="str">
        <f> IF(ISBLANK(B803), "", COUNTIF(Volunteer_Import!F803, "*Southwest Berkeley Berkeley Bowl*"))</f>
        <v/>
      </c>
      <c r="L803" s="1" t="str">
        <f> IF(ISBLANK(B803), "", COUNTIF(Volunteer_Import!F803, "*Other (open to local stores unlisted above)*"))</f>
        <v/>
      </c>
      <c r="M803" s="19" t="str">
        <f> IF(ISBLANK(B803), "", COUNTIF(Volunteer_Import!G803, "*Monday*"))</f>
        <v/>
      </c>
      <c r="N803" s="19" t="str">
        <f> IF(ISBLANK(B803), "", COUNTIF(Volunteer_Import!G803, "*Tuesday*"))</f>
        <v/>
      </c>
      <c r="O803" s="19" t="str">
        <f> IF(ISBLANK(B803), "", COUNTIF(Volunteer_Import!G803, "*Wednesday*"))</f>
        <v/>
      </c>
      <c r="P803" s="19" t="str">
        <f> IF(ISBLANK(B803), "", COUNTIF(Volunteer_Import!G803, "*Thursday*"))</f>
        <v/>
      </c>
      <c r="Q803" s="19" t="str">
        <f> IF(ISBLANK(B803), "", COUNTIF(Volunteer_Import!G803, "*Friday*"))</f>
        <v/>
      </c>
      <c r="R803" s="19" t="str">
        <f> IF(ISBLANK(B803), "", COUNTIF(Volunteer_Import!G803, "*Saturday*"))</f>
        <v/>
      </c>
      <c r="S803" s="19" t="str">
        <f> IF(ISBLANK(B803), "", COUNTIF(Volunteer_Import!G803, "*Sunday*"))</f>
        <v/>
      </c>
      <c r="T803" s="1" t="str">
        <f> IF(ISBLANK(B803), "", COUNTIF(Volunteer_Import!H803, "*6am - 8am*"))</f>
        <v/>
      </c>
      <c r="U803" s="19" t="str">
        <f> IF(ISBLANK(B803), "", COUNTIF(Volunteer_Import!H803, "*8am - 12pm*"))</f>
        <v/>
      </c>
      <c r="V803" s="19" t="str">
        <f> IF(ISBLANK(B803), "", COUNTIF(Volunteer_Import!H803, "*12pm - 3pm*"))</f>
        <v/>
      </c>
      <c r="W803" s="19" t="str">
        <f> IF(ISBLANK(B803), "", COUNTIF(Volunteer_Import!H803, "*3pm - 6pm*"))</f>
        <v/>
      </c>
      <c r="X803" s="19" t="str">
        <f> IF(ISBLANK(B803), "", COUNTIF(Volunteer_Import!H803, "*6pm - 9pm*"))</f>
        <v/>
      </c>
      <c r="Y803" s="19" t="str">
        <f> IF(ISBLANK(B803), "", COUNTIF(Volunteer_Import!H803, "*9pm - 11pm*"))</f>
        <v/>
      </c>
    </row>
    <row r="804">
      <c r="A804" s="1" t="str">
        <f t="array" ref="A804">IF(ISBLANK(B804), "", concatenate("V", ROW()))</f>
        <v/>
      </c>
      <c r="B804" s="1" t="str">
        <f>IFERROR(__xludf.DUMMYFUNCTION(" QUERY(Volunteer_Import!A804:H804, ""Select B"")"),"")</f>
        <v/>
      </c>
      <c r="C804" s="1" t="str">
        <f>IFERROR(__xludf.DUMMYFUNCTION(" IF(ISBLANK(B804), """", QUERY(Volunteer_Import!B804:I804, ""Select C""))"),"")</f>
        <v/>
      </c>
      <c r="D804" s="1" t="str">
        <f>IFERROR(__xludf.DUMMYFUNCTION(" IF(ISBLANK(B804), """", QUERY(Volunteer_Import!B804:I804, ""Select D""))"),"")</f>
        <v/>
      </c>
      <c r="E804" s="1" t="str">
        <f>IFERROR(__xludf.DUMMYFUNCTION(" IF(ISBLANK(B804), """", QUERY(Volunteer_Import!B804:I804, ""Select E""))"),"")</f>
        <v/>
      </c>
      <c r="F804" s="9" t="str">
        <f> IF(ISBLANK(B804), "", COUNTIF(Volunteer_Import!F804, "*Central Berkeley Trader Joe’s*"))</f>
        <v/>
      </c>
      <c r="G804" s="1" t="str">
        <f> IF(ISBLANK(B804), "", COUNTIF(Volunteer_Import!F804, "*North Berkeley Safeway*"))</f>
        <v/>
      </c>
      <c r="H804" s="1" t="str">
        <f> IF(ISBLANK(B804), "", COUNTIF(Volunteer_Import!F804, "*North Berkeley Trader Joe’s*"))</f>
        <v/>
      </c>
      <c r="I804" s="9" t="str">
        <f> IF(ISBLANK(B804), "", COUNTIF(Volunteer_Import!F804, "*South Berkeley Berkeley Bowl*"))</f>
        <v/>
      </c>
      <c r="J804" s="1" t="str">
        <f> IF(ISBLANK(B804), "", COUNTIF(Volunteer_Import!F804, "*South Berkeley/Oakland Safeway*"))</f>
        <v/>
      </c>
      <c r="K804" s="1" t="str">
        <f> IF(ISBLANK(B804), "", COUNTIF(Volunteer_Import!F804, "*Southwest Berkeley Berkeley Bowl*"))</f>
        <v/>
      </c>
      <c r="L804" s="1" t="str">
        <f> IF(ISBLANK(B804), "", COUNTIF(Volunteer_Import!F804, "*Other (open to local stores unlisted above)*"))</f>
        <v/>
      </c>
      <c r="M804" s="19" t="str">
        <f> IF(ISBLANK(B804), "", COUNTIF(Volunteer_Import!G804, "*Monday*"))</f>
        <v/>
      </c>
      <c r="N804" s="19" t="str">
        <f> IF(ISBLANK(B804), "", COUNTIF(Volunteer_Import!G804, "*Tuesday*"))</f>
        <v/>
      </c>
      <c r="O804" s="19" t="str">
        <f> IF(ISBLANK(B804), "", COUNTIF(Volunteer_Import!G804, "*Wednesday*"))</f>
        <v/>
      </c>
      <c r="P804" s="19" t="str">
        <f> IF(ISBLANK(B804), "", COUNTIF(Volunteer_Import!G804, "*Thursday*"))</f>
        <v/>
      </c>
      <c r="Q804" s="19" t="str">
        <f> IF(ISBLANK(B804), "", COUNTIF(Volunteer_Import!G804, "*Friday*"))</f>
        <v/>
      </c>
      <c r="R804" s="19" t="str">
        <f> IF(ISBLANK(B804), "", COUNTIF(Volunteer_Import!G804, "*Saturday*"))</f>
        <v/>
      </c>
      <c r="S804" s="19" t="str">
        <f> IF(ISBLANK(B804), "", COUNTIF(Volunteer_Import!G804, "*Sunday*"))</f>
        <v/>
      </c>
      <c r="T804" s="1" t="str">
        <f> IF(ISBLANK(B804), "", COUNTIF(Volunteer_Import!H804, "*6am - 8am*"))</f>
        <v/>
      </c>
      <c r="U804" s="19" t="str">
        <f> IF(ISBLANK(B804), "", COUNTIF(Volunteer_Import!H804, "*8am - 12pm*"))</f>
        <v/>
      </c>
      <c r="V804" s="19" t="str">
        <f> IF(ISBLANK(B804), "", COUNTIF(Volunteer_Import!H804, "*12pm - 3pm*"))</f>
        <v/>
      </c>
      <c r="W804" s="19" t="str">
        <f> IF(ISBLANK(B804), "", COUNTIF(Volunteer_Import!H804, "*3pm - 6pm*"))</f>
        <v/>
      </c>
      <c r="X804" s="19" t="str">
        <f> IF(ISBLANK(B804), "", COUNTIF(Volunteer_Import!H804, "*6pm - 9pm*"))</f>
        <v/>
      </c>
      <c r="Y804" s="19" t="str">
        <f> IF(ISBLANK(B804), "", COUNTIF(Volunteer_Import!H804, "*9pm - 11pm*"))</f>
        <v/>
      </c>
    </row>
    <row r="805">
      <c r="A805" s="1" t="str">
        <f t="array" ref="A805">IF(ISBLANK(B805), "", concatenate("V", ROW()))</f>
        <v/>
      </c>
      <c r="B805" s="1" t="str">
        <f>IFERROR(__xludf.DUMMYFUNCTION(" QUERY(Volunteer_Import!A805:H805, ""Select B"")"),"")</f>
        <v/>
      </c>
      <c r="C805" s="1" t="str">
        <f>IFERROR(__xludf.DUMMYFUNCTION(" IF(ISBLANK(B805), """", QUERY(Volunteer_Import!B805:I805, ""Select C""))"),"")</f>
        <v/>
      </c>
      <c r="D805" s="1" t="str">
        <f>IFERROR(__xludf.DUMMYFUNCTION(" IF(ISBLANK(B805), """", QUERY(Volunteer_Import!B805:I805, ""Select D""))"),"")</f>
        <v/>
      </c>
      <c r="E805" s="1" t="str">
        <f>IFERROR(__xludf.DUMMYFUNCTION(" IF(ISBLANK(B805), """", QUERY(Volunteer_Import!B805:I805, ""Select E""))"),"")</f>
        <v/>
      </c>
      <c r="F805" s="9" t="str">
        <f> IF(ISBLANK(B805), "", COUNTIF(Volunteer_Import!F805, "*Central Berkeley Trader Joe’s*"))</f>
        <v/>
      </c>
      <c r="G805" s="1" t="str">
        <f> IF(ISBLANK(B805), "", COUNTIF(Volunteer_Import!F805, "*North Berkeley Safeway*"))</f>
        <v/>
      </c>
      <c r="H805" s="1" t="str">
        <f> IF(ISBLANK(B805), "", COUNTIF(Volunteer_Import!F805, "*North Berkeley Trader Joe’s*"))</f>
        <v/>
      </c>
      <c r="I805" s="9" t="str">
        <f> IF(ISBLANK(B805), "", COUNTIF(Volunteer_Import!F805, "*South Berkeley Berkeley Bowl*"))</f>
        <v/>
      </c>
      <c r="J805" s="1" t="str">
        <f> IF(ISBLANK(B805), "", COUNTIF(Volunteer_Import!F805, "*South Berkeley/Oakland Safeway*"))</f>
        <v/>
      </c>
      <c r="K805" s="1" t="str">
        <f> IF(ISBLANK(B805), "", COUNTIF(Volunteer_Import!F805, "*Southwest Berkeley Berkeley Bowl*"))</f>
        <v/>
      </c>
      <c r="L805" s="1" t="str">
        <f> IF(ISBLANK(B805), "", COUNTIF(Volunteer_Import!F805, "*Other (open to local stores unlisted above)*"))</f>
        <v/>
      </c>
      <c r="M805" s="19" t="str">
        <f> IF(ISBLANK(B805), "", COUNTIF(Volunteer_Import!G805, "*Monday*"))</f>
        <v/>
      </c>
      <c r="N805" s="19" t="str">
        <f> IF(ISBLANK(B805), "", COUNTIF(Volunteer_Import!G805, "*Tuesday*"))</f>
        <v/>
      </c>
      <c r="O805" s="19" t="str">
        <f> IF(ISBLANK(B805), "", COUNTIF(Volunteer_Import!G805, "*Wednesday*"))</f>
        <v/>
      </c>
      <c r="P805" s="19" t="str">
        <f> IF(ISBLANK(B805), "", COUNTIF(Volunteer_Import!G805, "*Thursday*"))</f>
        <v/>
      </c>
      <c r="Q805" s="19" t="str">
        <f> IF(ISBLANK(B805), "", COUNTIF(Volunteer_Import!G805, "*Friday*"))</f>
        <v/>
      </c>
      <c r="R805" s="19" t="str">
        <f> IF(ISBLANK(B805), "", COUNTIF(Volunteer_Import!G805, "*Saturday*"))</f>
        <v/>
      </c>
      <c r="S805" s="19" t="str">
        <f> IF(ISBLANK(B805), "", COUNTIF(Volunteer_Import!G805, "*Sunday*"))</f>
        <v/>
      </c>
      <c r="T805" s="1" t="str">
        <f> IF(ISBLANK(B805), "", COUNTIF(Volunteer_Import!H805, "*6am - 8am*"))</f>
        <v/>
      </c>
      <c r="U805" s="19" t="str">
        <f> IF(ISBLANK(B805), "", COUNTIF(Volunteer_Import!H805, "*8am - 12pm*"))</f>
        <v/>
      </c>
      <c r="V805" s="19" t="str">
        <f> IF(ISBLANK(B805), "", COUNTIF(Volunteer_Import!H805, "*12pm - 3pm*"))</f>
        <v/>
      </c>
      <c r="W805" s="19" t="str">
        <f> IF(ISBLANK(B805), "", COUNTIF(Volunteer_Import!H805, "*3pm - 6pm*"))</f>
        <v/>
      </c>
      <c r="X805" s="19" t="str">
        <f> IF(ISBLANK(B805), "", COUNTIF(Volunteer_Import!H805, "*6pm - 9pm*"))</f>
        <v/>
      </c>
      <c r="Y805" s="19" t="str">
        <f> IF(ISBLANK(B805), "", COUNTIF(Volunteer_Import!H805, "*9pm - 11pm*"))</f>
        <v/>
      </c>
    </row>
    <row r="806">
      <c r="A806" s="1" t="str">
        <f t="array" ref="A806">IF(ISBLANK(B806), "", concatenate("V", ROW()))</f>
        <v/>
      </c>
      <c r="B806" s="1" t="str">
        <f>IFERROR(__xludf.DUMMYFUNCTION(" QUERY(Volunteer_Import!A806:H806, ""Select B"")"),"")</f>
        <v/>
      </c>
      <c r="C806" s="1" t="str">
        <f>IFERROR(__xludf.DUMMYFUNCTION(" IF(ISBLANK(B806), """", QUERY(Volunteer_Import!B806:I806, ""Select C""))"),"")</f>
        <v/>
      </c>
      <c r="D806" s="1" t="str">
        <f>IFERROR(__xludf.DUMMYFUNCTION(" IF(ISBLANK(B806), """", QUERY(Volunteer_Import!B806:I806, ""Select D""))"),"")</f>
        <v/>
      </c>
      <c r="E806" s="1" t="str">
        <f>IFERROR(__xludf.DUMMYFUNCTION(" IF(ISBLANK(B806), """", QUERY(Volunteer_Import!B806:I806, ""Select E""))"),"")</f>
        <v/>
      </c>
      <c r="F806" s="9" t="str">
        <f> IF(ISBLANK(B806), "", COUNTIF(Volunteer_Import!F806, "*Central Berkeley Trader Joe’s*"))</f>
        <v/>
      </c>
      <c r="G806" s="1" t="str">
        <f> IF(ISBLANK(B806), "", COUNTIF(Volunteer_Import!F806, "*North Berkeley Safeway*"))</f>
        <v/>
      </c>
      <c r="H806" s="1" t="str">
        <f> IF(ISBLANK(B806), "", COUNTIF(Volunteer_Import!F806, "*North Berkeley Trader Joe’s*"))</f>
        <v/>
      </c>
      <c r="I806" s="9" t="str">
        <f> IF(ISBLANK(B806), "", COUNTIF(Volunteer_Import!F806, "*South Berkeley Berkeley Bowl*"))</f>
        <v/>
      </c>
      <c r="J806" s="1" t="str">
        <f> IF(ISBLANK(B806), "", COUNTIF(Volunteer_Import!F806, "*South Berkeley/Oakland Safeway*"))</f>
        <v/>
      </c>
      <c r="K806" s="1" t="str">
        <f> IF(ISBLANK(B806), "", COUNTIF(Volunteer_Import!F806, "*Southwest Berkeley Berkeley Bowl*"))</f>
        <v/>
      </c>
      <c r="L806" s="1" t="str">
        <f> IF(ISBLANK(B806), "", COUNTIF(Volunteer_Import!F806, "*Other (open to local stores unlisted above)*"))</f>
        <v/>
      </c>
      <c r="M806" s="19" t="str">
        <f> IF(ISBLANK(B806), "", COUNTIF(Volunteer_Import!G806, "*Monday*"))</f>
        <v/>
      </c>
      <c r="N806" s="19" t="str">
        <f> IF(ISBLANK(B806), "", COUNTIF(Volunteer_Import!G806, "*Tuesday*"))</f>
        <v/>
      </c>
      <c r="O806" s="19" t="str">
        <f> IF(ISBLANK(B806), "", COUNTIF(Volunteer_Import!G806, "*Wednesday*"))</f>
        <v/>
      </c>
      <c r="P806" s="19" t="str">
        <f> IF(ISBLANK(B806), "", COUNTIF(Volunteer_Import!G806, "*Thursday*"))</f>
        <v/>
      </c>
      <c r="Q806" s="19" t="str">
        <f> IF(ISBLANK(B806), "", COUNTIF(Volunteer_Import!G806, "*Friday*"))</f>
        <v/>
      </c>
      <c r="R806" s="19" t="str">
        <f> IF(ISBLANK(B806), "", COUNTIF(Volunteer_Import!G806, "*Saturday*"))</f>
        <v/>
      </c>
      <c r="S806" s="19" t="str">
        <f> IF(ISBLANK(B806), "", COUNTIF(Volunteer_Import!G806, "*Sunday*"))</f>
        <v/>
      </c>
      <c r="T806" s="1" t="str">
        <f> IF(ISBLANK(B806), "", COUNTIF(Volunteer_Import!H806, "*6am - 8am*"))</f>
        <v/>
      </c>
      <c r="U806" s="19" t="str">
        <f> IF(ISBLANK(B806), "", COUNTIF(Volunteer_Import!H806, "*8am - 12pm*"))</f>
        <v/>
      </c>
      <c r="V806" s="19" t="str">
        <f> IF(ISBLANK(B806), "", COUNTIF(Volunteer_Import!H806, "*12pm - 3pm*"))</f>
        <v/>
      </c>
      <c r="W806" s="19" t="str">
        <f> IF(ISBLANK(B806), "", COUNTIF(Volunteer_Import!H806, "*3pm - 6pm*"))</f>
        <v/>
      </c>
      <c r="X806" s="19" t="str">
        <f> IF(ISBLANK(B806), "", COUNTIF(Volunteer_Import!H806, "*6pm - 9pm*"))</f>
        <v/>
      </c>
      <c r="Y806" s="19" t="str">
        <f> IF(ISBLANK(B806), "", COUNTIF(Volunteer_Import!H806, "*9pm - 11pm*"))</f>
        <v/>
      </c>
    </row>
    <row r="807">
      <c r="A807" s="1" t="str">
        <f t="array" ref="A807">IF(ISBLANK(B807), "", concatenate("V", ROW()))</f>
        <v/>
      </c>
      <c r="B807" s="1" t="str">
        <f>IFERROR(__xludf.DUMMYFUNCTION(" QUERY(Volunteer_Import!A807:H807, ""Select B"")"),"")</f>
        <v/>
      </c>
      <c r="C807" s="1" t="str">
        <f>IFERROR(__xludf.DUMMYFUNCTION(" IF(ISBLANK(B807), """", QUERY(Volunteer_Import!B807:I807, ""Select C""))"),"")</f>
        <v/>
      </c>
      <c r="D807" s="1" t="str">
        <f>IFERROR(__xludf.DUMMYFUNCTION(" IF(ISBLANK(B807), """", QUERY(Volunteer_Import!B807:I807, ""Select D""))"),"")</f>
        <v/>
      </c>
      <c r="E807" s="1" t="str">
        <f>IFERROR(__xludf.DUMMYFUNCTION(" IF(ISBLANK(B807), """", QUERY(Volunteer_Import!B807:I807, ""Select E""))"),"")</f>
        <v/>
      </c>
      <c r="F807" s="9" t="str">
        <f> IF(ISBLANK(B807), "", COUNTIF(Volunteer_Import!F807, "*Central Berkeley Trader Joe’s*"))</f>
        <v/>
      </c>
      <c r="G807" s="1" t="str">
        <f> IF(ISBLANK(B807), "", COUNTIF(Volunteer_Import!F807, "*North Berkeley Safeway*"))</f>
        <v/>
      </c>
      <c r="H807" s="1" t="str">
        <f> IF(ISBLANK(B807), "", COUNTIF(Volunteer_Import!F807, "*North Berkeley Trader Joe’s*"))</f>
        <v/>
      </c>
      <c r="I807" s="9" t="str">
        <f> IF(ISBLANK(B807), "", COUNTIF(Volunteer_Import!F807, "*South Berkeley Berkeley Bowl*"))</f>
        <v/>
      </c>
      <c r="J807" s="1" t="str">
        <f> IF(ISBLANK(B807), "", COUNTIF(Volunteer_Import!F807, "*South Berkeley/Oakland Safeway*"))</f>
        <v/>
      </c>
      <c r="K807" s="1" t="str">
        <f> IF(ISBLANK(B807), "", COUNTIF(Volunteer_Import!F807, "*Southwest Berkeley Berkeley Bowl*"))</f>
        <v/>
      </c>
      <c r="L807" s="1" t="str">
        <f> IF(ISBLANK(B807), "", COUNTIF(Volunteer_Import!F807, "*Other (open to local stores unlisted above)*"))</f>
        <v/>
      </c>
      <c r="M807" s="19" t="str">
        <f> IF(ISBLANK(B807), "", COUNTIF(Volunteer_Import!G807, "*Monday*"))</f>
        <v/>
      </c>
      <c r="N807" s="19" t="str">
        <f> IF(ISBLANK(B807), "", COUNTIF(Volunteer_Import!G807, "*Tuesday*"))</f>
        <v/>
      </c>
      <c r="O807" s="19" t="str">
        <f> IF(ISBLANK(B807), "", COUNTIF(Volunteer_Import!G807, "*Wednesday*"))</f>
        <v/>
      </c>
      <c r="P807" s="19" t="str">
        <f> IF(ISBLANK(B807), "", COUNTIF(Volunteer_Import!G807, "*Thursday*"))</f>
        <v/>
      </c>
      <c r="Q807" s="19" t="str">
        <f> IF(ISBLANK(B807), "", COUNTIF(Volunteer_Import!G807, "*Friday*"))</f>
        <v/>
      </c>
      <c r="R807" s="19" t="str">
        <f> IF(ISBLANK(B807), "", COUNTIF(Volunteer_Import!G807, "*Saturday*"))</f>
        <v/>
      </c>
      <c r="S807" s="19" t="str">
        <f> IF(ISBLANK(B807), "", COUNTIF(Volunteer_Import!G807, "*Sunday*"))</f>
        <v/>
      </c>
      <c r="T807" s="1" t="str">
        <f> IF(ISBLANK(B807), "", COUNTIF(Volunteer_Import!H807, "*6am - 8am*"))</f>
        <v/>
      </c>
      <c r="U807" s="19" t="str">
        <f> IF(ISBLANK(B807), "", COUNTIF(Volunteer_Import!H807, "*8am - 12pm*"))</f>
        <v/>
      </c>
      <c r="V807" s="19" t="str">
        <f> IF(ISBLANK(B807), "", COUNTIF(Volunteer_Import!H807, "*12pm - 3pm*"))</f>
        <v/>
      </c>
      <c r="W807" s="19" t="str">
        <f> IF(ISBLANK(B807), "", COUNTIF(Volunteer_Import!H807, "*3pm - 6pm*"))</f>
        <v/>
      </c>
      <c r="X807" s="19" t="str">
        <f> IF(ISBLANK(B807), "", COUNTIF(Volunteer_Import!H807, "*6pm - 9pm*"))</f>
        <v/>
      </c>
      <c r="Y807" s="19" t="str">
        <f> IF(ISBLANK(B807), "", COUNTIF(Volunteer_Import!H807, "*9pm - 11pm*"))</f>
        <v/>
      </c>
    </row>
    <row r="808">
      <c r="A808" s="1" t="str">
        <f t="array" ref="A808">IF(ISBLANK(B808), "", concatenate("V", ROW()))</f>
        <v/>
      </c>
      <c r="B808" s="1" t="str">
        <f>IFERROR(__xludf.DUMMYFUNCTION(" QUERY(Volunteer_Import!A808:H808, ""Select B"")"),"")</f>
        <v/>
      </c>
      <c r="C808" s="1" t="str">
        <f>IFERROR(__xludf.DUMMYFUNCTION(" IF(ISBLANK(B808), """", QUERY(Volunteer_Import!B808:I808, ""Select C""))"),"")</f>
        <v/>
      </c>
      <c r="D808" s="1" t="str">
        <f>IFERROR(__xludf.DUMMYFUNCTION(" IF(ISBLANK(B808), """", QUERY(Volunteer_Import!B808:I808, ""Select D""))"),"")</f>
        <v/>
      </c>
      <c r="E808" s="1" t="str">
        <f>IFERROR(__xludf.DUMMYFUNCTION(" IF(ISBLANK(B808), """", QUERY(Volunteer_Import!B808:I808, ""Select E""))"),"")</f>
        <v/>
      </c>
      <c r="F808" s="9" t="str">
        <f> IF(ISBLANK(B808), "", COUNTIF(Volunteer_Import!F808, "*Central Berkeley Trader Joe’s*"))</f>
        <v/>
      </c>
      <c r="G808" s="1" t="str">
        <f> IF(ISBLANK(B808), "", COUNTIF(Volunteer_Import!F808, "*North Berkeley Safeway*"))</f>
        <v/>
      </c>
      <c r="H808" s="1" t="str">
        <f> IF(ISBLANK(B808), "", COUNTIF(Volunteer_Import!F808, "*North Berkeley Trader Joe’s*"))</f>
        <v/>
      </c>
      <c r="I808" s="9" t="str">
        <f> IF(ISBLANK(B808), "", COUNTIF(Volunteer_Import!F808, "*South Berkeley Berkeley Bowl*"))</f>
        <v/>
      </c>
      <c r="J808" s="1" t="str">
        <f> IF(ISBLANK(B808), "", COUNTIF(Volunteer_Import!F808, "*South Berkeley/Oakland Safeway*"))</f>
        <v/>
      </c>
      <c r="K808" s="1" t="str">
        <f> IF(ISBLANK(B808), "", COUNTIF(Volunteer_Import!F808, "*Southwest Berkeley Berkeley Bowl*"))</f>
        <v/>
      </c>
      <c r="L808" s="1" t="str">
        <f> IF(ISBLANK(B808), "", COUNTIF(Volunteer_Import!F808, "*Other (open to local stores unlisted above)*"))</f>
        <v/>
      </c>
      <c r="M808" s="19" t="str">
        <f> IF(ISBLANK(B808), "", COUNTIF(Volunteer_Import!G808, "*Monday*"))</f>
        <v/>
      </c>
      <c r="N808" s="19" t="str">
        <f> IF(ISBLANK(B808), "", COUNTIF(Volunteer_Import!G808, "*Tuesday*"))</f>
        <v/>
      </c>
      <c r="O808" s="19" t="str">
        <f> IF(ISBLANK(B808), "", COUNTIF(Volunteer_Import!G808, "*Wednesday*"))</f>
        <v/>
      </c>
      <c r="P808" s="19" t="str">
        <f> IF(ISBLANK(B808), "", COUNTIF(Volunteer_Import!G808, "*Thursday*"))</f>
        <v/>
      </c>
      <c r="Q808" s="19" t="str">
        <f> IF(ISBLANK(B808), "", COUNTIF(Volunteer_Import!G808, "*Friday*"))</f>
        <v/>
      </c>
      <c r="R808" s="19" t="str">
        <f> IF(ISBLANK(B808), "", COUNTIF(Volunteer_Import!G808, "*Saturday*"))</f>
        <v/>
      </c>
      <c r="S808" s="19" t="str">
        <f> IF(ISBLANK(B808), "", COUNTIF(Volunteer_Import!G808, "*Sunday*"))</f>
        <v/>
      </c>
      <c r="T808" s="1" t="str">
        <f> IF(ISBLANK(B808), "", COUNTIF(Volunteer_Import!H808, "*6am - 8am*"))</f>
        <v/>
      </c>
      <c r="U808" s="19" t="str">
        <f> IF(ISBLANK(B808), "", COUNTIF(Volunteer_Import!H808, "*8am - 12pm*"))</f>
        <v/>
      </c>
      <c r="V808" s="19" t="str">
        <f> IF(ISBLANK(B808), "", COUNTIF(Volunteer_Import!H808, "*12pm - 3pm*"))</f>
        <v/>
      </c>
      <c r="W808" s="19" t="str">
        <f> IF(ISBLANK(B808), "", COUNTIF(Volunteer_Import!H808, "*3pm - 6pm*"))</f>
        <v/>
      </c>
      <c r="X808" s="19" t="str">
        <f> IF(ISBLANK(B808), "", COUNTIF(Volunteer_Import!H808, "*6pm - 9pm*"))</f>
        <v/>
      </c>
      <c r="Y808" s="19" t="str">
        <f> IF(ISBLANK(B808), "", COUNTIF(Volunteer_Import!H808, "*9pm - 11pm*"))</f>
        <v/>
      </c>
    </row>
    <row r="809">
      <c r="A809" s="1" t="str">
        <f t="array" ref="A809">IF(ISBLANK(B809), "", concatenate("V", ROW()))</f>
        <v/>
      </c>
      <c r="B809" s="1" t="str">
        <f>IFERROR(__xludf.DUMMYFUNCTION(" QUERY(Volunteer_Import!A809:H809, ""Select B"")"),"")</f>
        <v/>
      </c>
      <c r="C809" s="1" t="str">
        <f>IFERROR(__xludf.DUMMYFUNCTION(" IF(ISBLANK(B809), """", QUERY(Volunteer_Import!B809:I809, ""Select C""))"),"")</f>
        <v/>
      </c>
      <c r="D809" s="1" t="str">
        <f>IFERROR(__xludf.DUMMYFUNCTION(" IF(ISBLANK(B809), """", QUERY(Volunteer_Import!B809:I809, ""Select D""))"),"")</f>
        <v/>
      </c>
      <c r="E809" s="1" t="str">
        <f>IFERROR(__xludf.DUMMYFUNCTION(" IF(ISBLANK(B809), """", QUERY(Volunteer_Import!B809:I809, ""Select E""))"),"")</f>
        <v/>
      </c>
      <c r="F809" s="9" t="str">
        <f> IF(ISBLANK(B809), "", COUNTIF(Volunteer_Import!F809, "*Central Berkeley Trader Joe’s*"))</f>
        <v/>
      </c>
      <c r="G809" s="1" t="str">
        <f> IF(ISBLANK(B809), "", COUNTIF(Volunteer_Import!F809, "*North Berkeley Safeway*"))</f>
        <v/>
      </c>
      <c r="H809" s="1" t="str">
        <f> IF(ISBLANK(B809), "", COUNTIF(Volunteer_Import!F809, "*North Berkeley Trader Joe’s*"))</f>
        <v/>
      </c>
      <c r="I809" s="9" t="str">
        <f> IF(ISBLANK(B809), "", COUNTIF(Volunteer_Import!F809, "*South Berkeley Berkeley Bowl*"))</f>
        <v/>
      </c>
      <c r="J809" s="1" t="str">
        <f> IF(ISBLANK(B809), "", COUNTIF(Volunteer_Import!F809, "*South Berkeley/Oakland Safeway*"))</f>
        <v/>
      </c>
      <c r="K809" s="1" t="str">
        <f> IF(ISBLANK(B809), "", COUNTIF(Volunteer_Import!F809, "*Southwest Berkeley Berkeley Bowl*"))</f>
        <v/>
      </c>
      <c r="L809" s="1" t="str">
        <f> IF(ISBLANK(B809), "", COUNTIF(Volunteer_Import!F809, "*Other (open to local stores unlisted above)*"))</f>
        <v/>
      </c>
      <c r="M809" s="19" t="str">
        <f> IF(ISBLANK(B809), "", COUNTIF(Volunteer_Import!G809, "*Monday*"))</f>
        <v/>
      </c>
      <c r="N809" s="19" t="str">
        <f> IF(ISBLANK(B809), "", COUNTIF(Volunteer_Import!G809, "*Tuesday*"))</f>
        <v/>
      </c>
      <c r="O809" s="19" t="str">
        <f> IF(ISBLANK(B809), "", COUNTIF(Volunteer_Import!G809, "*Wednesday*"))</f>
        <v/>
      </c>
      <c r="P809" s="19" t="str">
        <f> IF(ISBLANK(B809), "", COUNTIF(Volunteer_Import!G809, "*Thursday*"))</f>
        <v/>
      </c>
      <c r="Q809" s="19" t="str">
        <f> IF(ISBLANK(B809), "", COUNTIF(Volunteer_Import!G809, "*Friday*"))</f>
        <v/>
      </c>
      <c r="R809" s="19" t="str">
        <f> IF(ISBLANK(B809), "", COUNTIF(Volunteer_Import!G809, "*Saturday*"))</f>
        <v/>
      </c>
      <c r="S809" s="19" t="str">
        <f> IF(ISBLANK(B809), "", COUNTIF(Volunteer_Import!G809, "*Sunday*"))</f>
        <v/>
      </c>
      <c r="T809" s="1" t="str">
        <f> IF(ISBLANK(B809), "", COUNTIF(Volunteer_Import!H809, "*6am - 8am*"))</f>
        <v/>
      </c>
      <c r="U809" s="19" t="str">
        <f> IF(ISBLANK(B809), "", COUNTIF(Volunteer_Import!H809, "*8am - 12pm*"))</f>
        <v/>
      </c>
      <c r="V809" s="19" t="str">
        <f> IF(ISBLANK(B809), "", COUNTIF(Volunteer_Import!H809, "*12pm - 3pm*"))</f>
        <v/>
      </c>
      <c r="W809" s="19" t="str">
        <f> IF(ISBLANK(B809), "", COUNTIF(Volunteer_Import!H809, "*3pm - 6pm*"))</f>
        <v/>
      </c>
      <c r="X809" s="19" t="str">
        <f> IF(ISBLANK(B809), "", COUNTIF(Volunteer_Import!H809, "*6pm - 9pm*"))</f>
        <v/>
      </c>
      <c r="Y809" s="19" t="str">
        <f> IF(ISBLANK(B809), "", COUNTIF(Volunteer_Import!H809, "*9pm - 11pm*"))</f>
        <v/>
      </c>
    </row>
    <row r="810">
      <c r="A810" s="1" t="str">
        <f t="array" ref="A810">IF(ISBLANK(B810), "", concatenate("V", ROW()))</f>
        <v/>
      </c>
      <c r="B810" s="1" t="str">
        <f>IFERROR(__xludf.DUMMYFUNCTION(" QUERY(Volunteer_Import!A810:H810, ""Select B"")"),"")</f>
        <v/>
      </c>
      <c r="C810" s="1" t="str">
        <f>IFERROR(__xludf.DUMMYFUNCTION(" IF(ISBLANK(B810), """", QUERY(Volunteer_Import!B810:I810, ""Select C""))"),"")</f>
        <v/>
      </c>
      <c r="D810" s="1" t="str">
        <f>IFERROR(__xludf.DUMMYFUNCTION(" IF(ISBLANK(B810), """", QUERY(Volunteer_Import!B810:I810, ""Select D""))"),"")</f>
        <v/>
      </c>
      <c r="E810" s="1" t="str">
        <f>IFERROR(__xludf.DUMMYFUNCTION(" IF(ISBLANK(B810), """", QUERY(Volunteer_Import!B810:I810, ""Select E""))"),"")</f>
        <v/>
      </c>
      <c r="F810" s="9" t="str">
        <f> IF(ISBLANK(B810), "", COUNTIF(Volunteer_Import!F810, "*Central Berkeley Trader Joe’s*"))</f>
        <v/>
      </c>
      <c r="G810" s="1" t="str">
        <f> IF(ISBLANK(B810), "", COUNTIF(Volunteer_Import!F810, "*North Berkeley Safeway*"))</f>
        <v/>
      </c>
      <c r="H810" s="1" t="str">
        <f> IF(ISBLANK(B810), "", COUNTIF(Volunteer_Import!F810, "*North Berkeley Trader Joe’s*"))</f>
        <v/>
      </c>
      <c r="I810" s="9" t="str">
        <f> IF(ISBLANK(B810), "", COUNTIF(Volunteer_Import!F810, "*South Berkeley Berkeley Bowl*"))</f>
        <v/>
      </c>
      <c r="J810" s="1" t="str">
        <f> IF(ISBLANK(B810), "", COUNTIF(Volunteer_Import!F810, "*South Berkeley/Oakland Safeway*"))</f>
        <v/>
      </c>
      <c r="K810" s="1" t="str">
        <f> IF(ISBLANK(B810), "", COUNTIF(Volunteer_Import!F810, "*Southwest Berkeley Berkeley Bowl*"))</f>
        <v/>
      </c>
      <c r="L810" s="1" t="str">
        <f> IF(ISBLANK(B810), "", COUNTIF(Volunteer_Import!F810, "*Other (open to local stores unlisted above)*"))</f>
        <v/>
      </c>
      <c r="M810" s="19" t="str">
        <f> IF(ISBLANK(B810), "", COUNTIF(Volunteer_Import!G810, "*Monday*"))</f>
        <v/>
      </c>
      <c r="N810" s="19" t="str">
        <f> IF(ISBLANK(B810), "", COUNTIF(Volunteer_Import!G810, "*Tuesday*"))</f>
        <v/>
      </c>
      <c r="O810" s="19" t="str">
        <f> IF(ISBLANK(B810), "", COUNTIF(Volunteer_Import!G810, "*Wednesday*"))</f>
        <v/>
      </c>
      <c r="P810" s="19" t="str">
        <f> IF(ISBLANK(B810), "", COUNTIF(Volunteer_Import!G810, "*Thursday*"))</f>
        <v/>
      </c>
      <c r="Q810" s="19" t="str">
        <f> IF(ISBLANK(B810), "", COUNTIF(Volunteer_Import!G810, "*Friday*"))</f>
        <v/>
      </c>
      <c r="R810" s="19" t="str">
        <f> IF(ISBLANK(B810), "", COUNTIF(Volunteer_Import!G810, "*Saturday*"))</f>
        <v/>
      </c>
      <c r="S810" s="19" t="str">
        <f> IF(ISBLANK(B810), "", COUNTIF(Volunteer_Import!G810, "*Sunday*"))</f>
        <v/>
      </c>
      <c r="T810" s="1" t="str">
        <f> IF(ISBLANK(B810), "", COUNTIF(Volunteer_Import!H810, "*6am - 8am*"))</f>
        <v/>
      </c>
      <c r="U810" s="19" t="str">
        <f> IF(ISBLANK(B810), "", COUNTIF(Volunteer_Import!H810, "*8am - 12pm*"))</f>
        <v/>
      </c>
      <c r="V810" s="19" t="str">
        <f> IF(ISBLANK(B810), "", COUNTIF(Volunteer_Import!H810, "*12pm - 3pm*"))</f>
        <v/>
      </c>
      <c r="W810" s="19" t="str">
        <f> IF(ISBLANK(B810), "", COUNTIF(Volunteer_Import!H810, "*3pm - 6pm*"))</f>
        <v/>
      </c>
      <c r="X810" s="19" t="str">
        <f> IF(ISBLANK(B810), "", COUNTIF(Volunteer_Import!H810, "*6pm - 9pm*"))</f>
        <v/>
      </c>
      <c r="Y810" s="19" t="str">
        <f> IF(ISBLANK(B810), "", COUNTIF(Volunteer_Import!H810, "*9pm - 11pm*"))</f>
        <v/>
      </c>
    </row>
    <row r="811">
      <c r="A811" s="1" t="str">
        <f t="array" ref="A811">IF(ISBLANK(B811), "", concatenate("V", ROW()))</f>
        <v/>
      </c>
      <c r="B811" s="1" t="str">
        <f>IFERROR(__xludf.DUMMYFUNCTION(" QUERY(Volunteer_Import!A811:H811, ""Select B"")"),"")</f>
        <v/>
      </c>
      <c r="C811" s="1" t="str">
        <f>IFERROR(__xludf.DUMMYFUNCTION(" IF(ISBLANK(B811), """", QUERY(Volunteer_Import!B811:I811, ""Select C""))"),"")</f>
        <v/>
      </c>
      <c r="D811" s="1" t="str">
        <f>IFERROR(__xludf.DUMMYFUNCTION(" IF(ISBLANK(B811), """", QUERY(Volunteer_Import!B811:I811, ""Select D""))"),"")</f>
        <v/>
      </c>
      <c r="E811" s="1" t="str">
        <f>IFERROR(__xludf.DUMMYFUNCTION(" IF(ISBLANK(B811), """", QUERY(Volunteer_Import!B811:I811, ""Select E""))"),"")</f>
        <v/>
      </c>
      <c r="F811" s="9" t="str">
        <f> IF(ISBLANK(B811), "", COUNTIF(Volunteer_Import!F811, "*Central Berkeley Trader Joe’s*"))</f>
        <v/>
      </c>
      <c r="G811" s="1" t="str">
        <f> IF(ISBLANK(B811), "", COUNTIF(Volunteer_Import!F811, "*North Berkeley Safeway*"))</f>
        <v/>
      </c>
      <c r="H811" s="1" t="str">
        <f> IF(ISBLANK(B811), "", COUNTIF(Volunteer_Import!F811, "*North Berkeley Trader Joe’s*"))</f>
        <v/>
      </c>
      <c r="I811" s="9" t="str">
        <f> IF(ISBLANK(B811), "", COUNTIF(Volunteer_Import!F811, "*South Berkeley Berkeley Bowl*"))</f>
        <v/>
      </c>
      <c r="J811" s="1" t="str">
        <f> IF(ISBLANK(B811), "", COUNTIF(Volunteer_Import!F811, "*South Berkeley/Oakland Safeway*"))</f>
        <v/>
      </c>
      <c r="K811" s="1" t="str">
        <f> IF(ISBLANK(B811), "", COUNTIF(Volunteer_Import!F811, "*Southwest Berkeley Berkeley Bowl*"))</f>
        <v/>
      </c>
      <c r="L811" s="1" t="str">
        <f> IF(ISBLANK(B811), "", COUNTIF(Volunteer_Import!F811, "*Other (open to local stores unlisted above)*"))</f>
        <v/>
      </c>
      <c r="M811" s="19" t="str">
        <f> IF(ISBLANK(B811), "", COUNTIF(Volunteer_Import!G811, "*Monday*"))</f>
        <v/>
      </c>
      <c r="N811" s="19" t="str">
        <f> IF(ISBLANK(B811), "", COUNTIF(Volunteer_Import!G811, "*Tuesday*"))</f>
        <v/>
      </c>
      <c r="O811" s="19" t="str">
        <f> IF(ISBLANK(B811), "", COUNTIF(Volunteer_Import!G811, "*Wednesday*"))</f>
        <v/>
      </c>
      <c r="P811" s="19" t="str">
        <f> IF(ISBLANK(B811), "", COUNTIF(Volunteer_Import!G811, "*Thursday*"))</f>
        <v/>
      </c>
      <c r="Q811" s="19" t="str">
        <f> IF(ISBLANK(B811), "", COUNTIF(Volunteer_Import!G811, "*Friday*"))</f>
        <v/>
      </c>
      <c r="R811" s="19" t="str">
        <f> IF(ISBLANK(B811), "", COUNTIF(Volunteer_Import!G811, "*Saturday*"))</f>
        <v/>
      </c>
      <c r="S811" s="19" t="str">
        <f> IF(ISBLANK(B811), "", COUNTIF(Volunteer_Import!G811, "*Sunday*"))</f>
        <v/>
      </c>
      <c r="T811" s="1" t="str">
        <f> IF(ISBLANK(B811), "", COUNTIF(Volunteer_Import!H811, "*6am - 8am*"))</f>
        <v/>
      </c>
      <c r="U811" s="19" t="str">
        <f> IF(ISBLANK(B811), "", COUNTIF(Volunteer_Import!H811, "*8am - 12pm*"))</f>
        <v/>
      </c>
      <c r="V811" s="19" t="str">
        <f> IF(ISBLANK(B811), "", COUNTIF(Volunteer_Import!H811, "*12pm - 3pm*"))</f>
        <v/>
      </c>
      <c r="W811" s="19" t="str">
        <f> IF(ISBLANK(B811), "", COUNTIF(Volunteer_Import!H811, "*3pm - 6pm*"))</f>
        <v/>
      </c>
      <c r="X811" s="19" t="str">
        <f> IF(ISBLANK(B811), "", COUNTIF(Volunteer_Import!H811, "*6pm - 9pm*"))</f>
        <v/>
      </c>
      <c r="Y811" s="19" t="str">
        <f> IF(ISBLANK(B811), "", COUNTIF(Volunteer_Import!H811, "*9pm - 11pm*"))</f>
        <v/>
      </c>
    </row>
    <row r="812">
      <c r="A812" s="1" t="str">
        <f t="array" ref="A812">IF(ISBLANK(B812), "", concatenate("V", ROW()))</f>
        <v/>
      </c>
      <c r="B812" s="1" t="str">
        <f>IFERROR(__xludf.DUMMYFUNCTION(" QUERY(Volunteer_Import!A812:H812, ""Select B"")"),"")</f>
        <v/>
      </c>
      <c r="C812" s="1" t="str">
        <f>IFERROR(__xludf.DUMMYFUNCTION(" IF(ISBLANK(B812), """", QUERY(Volunteer_Import!B812:I812, ""Select C""))"),"")</f>
        <v/>
      </c>
      <c r="D812" s="1" t="str">
        <f>IFERROR(__xludf.DUMMYFUNCTION(" IF(ISBLANK(B812), """", QUERY(Volunteer_Import!B812:I812, ""Select D""))"),"")</f>
        <v/>
      </c>
      <c r="E812" s="1" t="str">
        <f>IFERROR(__xludf.DUMMYFUNCTION(" IF(ISBLANK(B812), """", QUERY(Volunteer_Import!B812:I812, ""Select E""))"),"")</f>
        <v/>
      </c>
      <c r="F812" s="9" t="str">
        <f> IF(ISBLANK(B812), "", COUNTIF(Volunteer_Import!F812, "*Central Berkeley Trader Joe’s*"))</f>
        <v/>
      </c>
      <c r="G812" s="1" t="str">
        <f> IF(ISBLANK(B812), "", COUNTIF(Volunteer_Import!F812, "*North Berkeley Safeway*"))</f>
        <v/>
      </c>
      <c r="H812" s="1" t="str">
        <f> IF(ISBLANK(B812), "", COUNTIF(Volunteer_Import!F812, "*North Berkeley Trader Joe’s*"))</f>
        <v/>
      </c>
      <c r="I812" s="9" t="str">
        <f> IF(ISBLANK(B812), "", COUNTIF(Volunteer_Import!F812, "*South Berkeley Berkeley Bowl*"))</f>
        <v/>
      </c>
      <c r="J812" s="1" t="str">
        <f> IF(ISBLANK(B812), "", COUNTIF(Volunteer_Import!F812, "*South Berkeley/Oakland Safeway*"))</f>
        <v/>
      </c>
      <c r="K812" s="1" t="str">
        <f> IF(ISBLANK(B812), "", COUNTIF(Volunteer_Import!F812, "*Southwest Berkeley Berkeley Bowl*"))</f>
        <v/>
      </c>
      <c r="L812" s="1" t="str">
        <f> IF(ISBLANK(B812), "", COUNTIF(Volunteer_Import!F812, "*Other (open to local stores unlisted above)*"))</f>
        <v/>
      </c>
      <c r="M812" s="19" t="str">
        <f> IF(ISBLANK(B812), "", COUNTIF(Volunteer_Import!G812, "*Monday*"))</f>
        <v/>
      </c>
      <c r="N812" s="19" t="str">
        <f> IF(ISBLANK(B812), "", COUNTIF(Volunteer_Import!G812, "*Tuesday*"))</f>
        <v/>
      </c>
      <c r="O812" s="19" t="str">
        <f> IF(ISBLANK(B812), "", COUNTIF(Volunteer_Import!G812, "*Wednesday*"))</f>
        <v/>
      </c>
      <c r="P812" s="19" t="str">
        <f> IF(ISBLANK(B812), "", COUNTIF(Volunteer_Import!G812, "*Thursday*"))</f>
        <v/>
      </c>
      <c r="Q812" s="19" t="str">
        <f> IF(ISBLANK(B812), "", COUNTIF(Volunteer_Import!G812, "*Friday*"))</f>
        <v/>
      </c>
      <c r="R812" s="19" t="str">
        <f> IF(ISBLANK(B812), "", COUNTIF(Volunteer_Import!G812, "*Saturday*"))</f>
        <v/>
      </c>
      <c r="S812" s="19" t="str">
        <f> IF(ISBLANK(B812), "", COUNTIF(Volunteer_Import!G812, "*Sunday*"))</f>
        <v/>
      </c>
      <c r="T812" s="1" t="str">
        <f> IF(ISBLANK(B812), "", COUNTIF(Volunteer_Import!H812, "*6am - 8am*"))</f>
        <v/>
      </c>
      <c r="U812" s="19" t="str">
        <f> IF(ISBLANK(B812), "", COUNTIF(Volunteer_Import!H812, "*8am - 12pm*"))</f>
        <v/>
      </c>
      <c r="V812" s="19" t="str">
        <f> IF(ISBLANK(B812), "", COUNTIF(Volunteer_Import!H812, "*12pm - 3pm*"))</f>
        <v/>
      </c>
      <c r="W812" s="19" t="str">
        <f> IF(ISBLANK(B812), "", COUNTIF(Volunteer_Import!H812, "*3pm - 6pm*"))</f>
        <v/>
      </c>
      <c r="X812" s="19" t="str">
        <f> IF(ISBLANK(B812), "", COUNTIF(Volunteer_Import!H812, "*6pm - 9pm*"))</f>
        <v/>
      </c>
      <c r="Y812" s="19" t="str">
        <f> IF(ISBLANK(B812), "", COUNTIF(Volunteer_Import!H812, "*9pm - 11pm*"))</f>
        <v/>
      </c>
    </row>
    <row r="813">
      <c r="A813" s="1" t="str">
        <f t="array" ref="A813">IF(ISBLANK(B813), "", concatenate("V", ROW()))</f>
        <v/>
      </c>
      <c r="B813" s="1" t="str">
        <f>IFERROR(__xludf.DUMMYFUNCTION(" QUERY(Volunteer_Import!A813:H813, ""Select B"")"),"")</f>
        <v/>
      </c>
      <c r="C813" s="1" t="str">
        <f>IFERROR(__xludf.DUMMYFUNCTION(" IF(ISBLANK(B813), """", QUERY(Volunteer_Import!B813:I813, ""Select C""))"),"")</f>
        <v/>
      </c>
      <c r="D813" s="1" t="str">
        <f>IFERROR(__xludf.DUMMYFUNCTION(" IF(ISBLANK(B813), """", QUERY(Volunteer_Import!B813:I813, ""Select D""))"),"")</f>
        <v/>
      </c>
      <c r="E813" s="1" t="str">
        <f>IFERROR(__xludf.DUMMYFUNCTION(" IF(ISBLANK(B813), """", QUERY(Volunteer_Import!B813:I813, ""Select E""))"),"")</f>
        <v/>
      </c>
      <c r="F813" s="9" t="str">
        <f> IF(ISBLANK(B813), "", COUNTIF(Volunteer_Import!F813, "*Central Berkeley Trader Joe’s*"))</f>
        <v/>
      </c>
      <c r="G813" s="1" t="str">
        <f> IF(ISBLANK(B813), "", COUNTIF(Volunteer_Import!F813, "*North Berkeley Safeway*"))</f>
        <v/>
      </c>
      <c r="H813" s="1" t="str">
        <f> IF(ISBLANK(B813), "", COUNTIF(Volunteer_Import!F813, "*North Berkeley Trader Joe’s*"))</f>
        <v/>
      </c>
      <c r="I813" s="9" t="str">
        <f> IF(ISBLANK(B813), "", COUNTIF(Volunteer_Import!F813, "*South Berkeley Berkeley Bowl*"))</f>
        <v/>
      </c>
      <c r="J813" s="1" t="str">
        <f> IF(ISBLANK(B813), "", COUNTIF(Volunteer_Import!F813, "*South Berkeley/Oakland Safeway*"))</f>
        <v/>
      </c>
      <c r="K813" s="1" t="str">
        <f> IF(ISBLANK(B813), "", COUNTIF(Volunteer_Import!F813, "*Southwest Berkeley Berkeley Bowl*"))</f>
        <v/>
      </c>
      <c r="L813" s="1" t="str">
        <f> IF(ISBLANK(B813), "", COUNTIF(Volunteer_Import!F813, "*Other (open to local stores unlisted above)*"))</f>
        <v/>
      </c>
      <c r="M813" s="19" t="str">
        <f> IF(ISBLANK(B813), "", COUNTIF(Volunteer_Import!G813, "*Monday*"))</f>
        <v/>
      </c>
      <c r="N813" s="19" t="str">
        <f> IF(ISBLANK(B813), "", COUNTIF(Volunteer_Import!G813, "*Tuesday*"))</f>
        <v/>
      </c>
      <c r="O813" s="19" t="str">
        <f> IF(ISBLANK(B813), "", COUNTIF(Volunteer_Import!G813, "*Wednesday*"))</f>
        <v/>
      </c>
      <c r="P813" s="19" t="str">
        <f> IF(ISBLANK(B813), "", COUNTIF(Volunteer_Import!G813, "*Thursday*"))</f>
        <v/>
      </c>
      <c r="Q813" s="19" t="str">
        <f> IF(ISBLANK(B813), "", COUNTIF(Volunteer_Import!G813, "*Friday*"))</f>
        <v/>
      </c>
      <c r="R813" s="19" t="str">
        <f> IF(ISBLANK(B813), "", COUNTIF(Volunteer_Import!G813, "*Saturday*"))</f>
        <v/>
      </c>
      <c r="S813" s="19" t="str">
        <f> IF(ISBLANK(B813), "", COUNTIF(Volunteer_Import!G813, "*Sunday*"))</f>
        <v/>
      </c>
      <c r="T813" s="1" t="str">
        <f> IF(ISBLANK(B813), "", COUNTIF(Volunteer_Import!H813, "*6am - 8am*"))</f>
        <v/>
      </c>
      <c r="U813" s="19" t="str">
        <f> IF(ISBLANK(B813), "", COUNTIF(Volunteer_Import!H813, "*8am - 12pm*"))</f>
        <v/>
      </c>
      <c r="V813" s="19" t="str">
        <f> IF(ISBLANK(B813), "", COUNTIF(Volunteer_Import!H813, "*12pm - 3pm*"))</f>
        <v/>
      </c>
      <c r="W813" s="19" t="str">
        <f> IF(ISBLANK(B813), "", COUNTIF(Volunteer_Import!H813, "*3pm - 6pm*"))</f>
        <v/>
      </c>
      <c r="X813" s="19" t="str">
        <f> IF(ISBLANK(B813), "", COUNTIF(Volunteer_Import!H813, "*6pm - 9pm*"))</f>
        <v/>
      </c>
      <c r="Y813" s="19" t="str">
        <f> IF(ISBLANK(B813), "", COUNTIF(Volunteer_Import!H813, "*9pm - 11pm*"))</f>
        <v/>
      </c>
    </row>
    <row r="814">
      <c r="A814" s="1" t="str">
        <f t="array" ref="A814">IF(ISBLANK(B814), "", concatenate("V", ROW()))</f>
        <v/>
      </c>
      <c r="B814" s="1" t="str">
        <f>IFERROR(__xludf.DUMMYFUNCTION(" QUERY(Volunteer_Import!A814:H814, ""Select B"")"),"")</f>
        <v/>
      </c>
      <c r="C814" s="1" t="str">
        <f>IFERROR(__xludf.DUMMYFUNCTION(" IF(ISBLANK(B814), """", QUERY(Volunteer_Import!B814:I814, ""Select C""))"),"")</f>
        <v/>
      </c>
      <c r="D814" s="1" t="str">
        <f>IFERROR(__xludf.DUMMYFUNCTION(" IF(ISBLANK(B814), """", QUERY(Volunteer_Import!B814:I814, ""Select D""))"),"")</f>
        <v/>
      </c>
      <c r="E814" s="1" t="str">
        <f>IFERROR(__xludf.DUMMYFUNCTION(" IF(ISBLANK(B814), """", QUERY(Volunteer_Import!B814:I814, ""Select E""))"),"")</f>
        <v/>
      </c>
      <c r="F814" s="9" t="str">
        <f> IF(ISBLANK(B814), "", COUNTIF(Volunteer_Import!F814, "*Central Berkeley Trader Joe’s*"))</f>
        <v/>
      </c>
      <c r="G814" s="1" t="str">
        <f> IF(ISBLANK(B814), "", COUNTIF(Volunteer_Import!F814, "*North Berkeley Safeway*"))</f>
        <v/>
      </c>
      <c r="H814" s="1" t="str">
        <f> IF(ISBLANK(B814), "", COUNTIF(Volunteer_Import!F814, "*North Berkeley Trader Joe’s*"))</f>
        <v/>
      </c>
      <c r="I814" s="9" t="str">
        <f> IF(ISBLANK(B814), "", COUNTIF(Volunteer_Import!F814, "*South Berkeley Berkeley Bowl*"))</f>
        <v/>
      </c>
      <c r="J814" s="1" t="str">
        <f> IF(ISBLANK(B814), "", COUNTIF(Volunteer_Import!F814, "*South Berkeley/Oakland Safeway*"))</f>
        <v/>
      </c>
      <c r="K814" s="1" t="str">
        <f> IF(ISBLANK(B814), "", COUNTIF(Volunteer_Import!F814, "*Southwest Berkeley Berkeley Bowl*"))</f>
        <v/>
      </c>
      <c r="L814" s="1" t="str">
        <f> IF(ISBLANK(B814), "", COUNTIF(Volunteer_Import!F814, "*Other (open to local stores unlisted above)*"))</f>
        <v/>
      </c>
      <c r="M814" s="19" t="str">
        <f> IF(ISBLANK(B814), "", COUNTIF(Volunteer_Import!G814, "*Monday*"))</f>
        <v/>
      </c>
      <c r="N814" s="19" t="str">
        <f> IF(ISBLANK(B814), "", COUNTIF(Volunteer_Import!G814, "*Tuesday*"))</f>
        <v/>
      </c>
      <c r="O814" s="19" t="str">
        <f> IF(ISBLANK(B814), "", COUNTIF(Volunteer_Import!G814, "*Wednesday*"))</f>
        <v/>
      </c>
      <c r="P814" s="19" t="str">
        <f> IF(ISBLANK(B814), "", COUNTIF(Volunteer_Import!G814, "*Thursday*"))</f>
        <v/>
      </c>
      <c r="Q814" s="19" t="str">
        <f> IF(ISBLANK(B814), "", COUNTIF(Volunteer_Import!G814, "*Friday*"))</f>
        <v/>
      </c>
      <c r="R814" s="19" t="str">
        <f> IF(ISBLANK(B814), "", COUNTIF(Volunteer_Import!G814, "*Saturday*"))</f>
        <v/>
      </c>
      <c r="S814" s="19" t="str">
        <f> IF(ISBLANK(B814), "", COUNTIF(Volunteer_Import!G814, "*Sunday*"))</f>
        <v/>
      </c>
      <c r="T814" s="1" t="str">
        <f> IF(ISBLANK(B814), "", COUNTIF(Volunteer_Import!H814, "*6am - 8am*"))</f>
        <v/>
      </c>
      <c r="U814" s="19" t="str">
        <f> IF(ISBLANK(B814), "", COUNTIF(Volunteer_Import!H814, "*8am - 12pm*"))</f>
        <v/>
      </c>
      <c r="V814" s="19" t="str">
        <f> IF(ISBLANK(B814), "", COUNTIF(Volunteer_Import!H814, "*12pm - 3pm*"))</f>
        <v/>
      </c>
      <c r="W814" s="19" t="str">
        <f> IF(ISBLANK(B814), "", COUNTIF(Volunteer_Import!H814, "*3pm - 6pm*"))</f>
        <v/>
      </c>
      <c r="X814" s="19" t="str">
        <f> IF(ISBLANK(B814), "", COUNTIF(Volunteer_Import!H814, "*6pm - 9pm*"))</f>
        <v/>
      </c>
      <c r="Y814" s="19" t="str">
        <f> IF(ISBLANK(B814), "", COUNTIF(Volunteer_Import!H814, "*9pm - 11pm*"))</f>
        <v/>
      </c>
    </row>
    <row r="815">
      <c r="A815" s="1" t="str">
        <f t="array" ref="A815">IF(ISBLANK(B815), "", concatenate("V", ROW()))</f>
        <v/>
      </c>
      <c r="B815" s="1" t="str">
        <f>IFERROR(__xludf.DUMMYFUNCTION(" QUERY(Volunteer_Import!A815:H815, ""Select B"")"),"")</f>
        <v/>
      </c>
      <c r="C815" s="1" t="str">
        <f>IFERROR(__xludf.DUMMYFUNCTION(" IF(ISBLANK(B815), """", QUERY(Volunteer_Import!B815:I815, ""Select C""))"),"")</f>
        <v/>
      </c>
      <c r="D815" s="1" t="str">
        <f>IFERROR(__xludf.DUMMYFUNCTION(" IF(ISBLANK(B815), """", QUERY(Volunteer_Import!B815:I815, ""Select D""))"),"")</f>
        <v/>
      </c>
      <c r="E815" s="1" t="str">
        <f>IFERROR(__xludf.DUMMYFUNCTION(" IF(ISBLANK(B815), """", QUERY(Volunteer_Import!B815:I815, ""Select E""))"),"")</f>
        <v/>
      </c>
      <c r="F815" s="9" t="str">
        <f> IF(ISBLANK(B815), "", COUNTIF(Volunteer_Import!F815, "*Central Berkeley Trader Joe’s*"))</f>
        <v/>
      </c>
      <c r="G815" s="1" t="str">
        <f> IF(ISBLANK(B815), "", COUNTIF(Volunteer_Import!F815, "*North Berkeley Safeway*"))</f>
        <v/>
      </c>
      <c r="H815" s="1" t="str">
        <f> IF(ISBLANK(B815), "", COUNTIF(Volunteer_Import!F815, "*North Berkeley Trader Joe’s*"))</f>
        <v/>
      </c>
      <c r="I815" s="9" t="str">
        <f> IF(ISBLANK(B815), "", COUNTIF(Volunteer_Import!F815, "*South Berkeley Berkeley Bowl*"))</f>
        <v/>
      </c>
      <c r="J815" s="1" t="str">
        <f> IF(ISBLANK(B815), "", COUNTIF(Volunteer_Import!F815, "*South Berkeley/Oakland Safeway*"))</f>
        <v/>
      </c>
      <c r="K815" s="1" t="str">
        <f> IF(ISBLANK(B815), "", COUNTIF(Volunteer_Import!F815, "*Southwest Berkeley Berkeley Bowl*"))</f>
        <v/>
      </c>
      <c r="L815" s="1" t="str">
        <f> IF(ISBLANK(B815), "", COUNTIF(Volunteer_Import!F815, "*Other (open to local stores unlisted above)*"))</f>
        <v/>
      </c>
      <c r="M815" s="19" t="str">
        <f> IF(ISBLANK(B815), "", COUNTIF(Volunteer_Import!G815, "*Monday*"))</f>
        <v/>
      </c>
      <c r="N815" s="19" t="str">
        <f> IF(ISBLANK(B815), "", COUNTIF(Volunteer_Import!G815, "*Tuesday*"))</f>
        <v/>
      </c>
      <c r="O815" s="19" t="str">
        <f> IF(ISBLANK(B815), "", COUNTIF(Volunteer_Import!G815, "*Wednesday*"))</f>
        <v/>
      </c>
      <c r="P815" s="19" t="str">
        <f> IF(ISBLANK(B815), "", COUNTIF(Volunteer_Import!G815, "*Thursday*"))</f>
        <v/>
      </c>
      <c r="Q815" s="19" t="str">
        <f> IF(ISBLANK(B815), "", COUNTIF(Volunteer_Import!G815, "*Friday*"))</f>
        <v/>
      </c>
      <c r="R815" s="19" t="str">
        <f> IF(ISBLANK(B815), "", COUNTIF(Volunteer_Import!G815, "*Saturday*"))</f>
        <v/>
      </c>
      <c r="S815" s="19" t="str">
        <f> IF(ISBLANK(B815), "", COUNTIF(Volunteer_Import!G815, "*Sunday*"))</f>
        <v/>
      </c>
      <c r="T815" s="1" t="str">
        <f> IF(ISBLANK(B815), "", COUNTIF(Volunteer_Import!H815, "*6am - 8am*"))</f>
        <v/>
      </c>
      <c r="U815" s="19" t="str">
        <f> IF(ISBLANK(B815), "", COUNTIF(Volunteer_Import!H815, "*8am - 12pm*"))</f>
        <v/>
      </c>
      <c r="V815" s="19" t="str">
        <f> IF(ISBLANK(B815), "", COUNTIF(Volunteer_Import!H815, "*12pm - 3pm*"))</f>
        <v/>
      </c>
      <c r="W815" s="19" t="str">
        <f> IF(ISBLANK(B815), "", COUNTIF(Volunteer_Import!H815, "*3pm - 6pm*"))</f>
        <v/>
      </c>
      <c r="X815" s="19" t="str">
        <f> IF(ISBLANK(B815), "", COUNTIF(Volunteer_Import!H815, "*6pm - 9pm*"))</f>
        <v/>
      </c>
      <c r="Y815" s="19" t="str">
        <f> IF(ISBLANK(B815), "", COUNTIF(Volunteer_Import!H815, "*9pm - 11pm*"))</f>
        <v/>
      </c>
    </row>
    <row r="816">
      <c r="A816" s="1" t="str">
        <f t="array" ref="A816">IF(ISBLANK(B816), "", concatenate("V", ROW()))</f>
        <v/>
      </c>
      <c r="B816" s="1" t="str">
        <f>IFERROR(__xludf.DUMMYFUNCTION(" QUERY(Volunteer_Import!A816:H816, ""Select B"")"),"")</f>
        <v/>
      </c>
      <c r="C816" s="1" t="str">
        <f>IFERROR(__xludf.DUMMYFUNCTION(" IF(ISBLANK(B816), """", QUERY(Volunteer_Import!B816:I816, ""Select C""))"),"")</f>
        <v/>
      </c>
      <c r="D816" s="1" t="str">
        <f>IFERROR(__xludf.DUMMYFUNCTION(" IF(ISBLANK(B816), """", QUERY(Volunteer_Import!B816:I816, ""Select D""))"),"")</f>
        <v/>
      </c>
      <c r="E816" s="1" t="str">
        <f>IFERROR(__xludf.DUMMYFUNCTION(" IF(ISBLANK(B816), """", QUERY(Volunteer_Import!B816:I816, ""Select E""))"),"")</f>
        <v/>
      </c>
      <c r="F816" s="9" t="str">
        <f> IF(ISBLANK(B816), "", COUNTIF(Volunteer_Import!F816, "*Central Berkeley Trader Joe’s*"))</f>
        <v/>
      </c>
      <c r="G816" s="1" t="str">
        <f> IF(ISBLANK(B816), "", COUNTIF(Volunteer_Import!F816, "*North Berkeley Safeway*"))</f>
        <v/>
      </c>
      <c r="H816" s="1" t="str">
        <f> IF(ISBLANK(B816), "", COUNTIF(Volunteer_Import!F816, "*North Berkeley Trader Joe’s*"))</f>
        <v/>
      </c>
      <c r="I816" s="9" t="str">
        <f> IF(ISBLANK(B816), "", COUNTIF(Volunteer_Import!F816, "*South Berkeley Berkeley Bowl*"))</f>
        <v/>
      </c>
      <c r="J816" s="1" t="str">
        <f> IF(ISBLANK(B816), "", COUNTIF(Volunteer_Import!F816, "*South Berkeley/Oakland Safeway*"))</f>
        <v/>
      </c>
      <c r="K816" s="1" t="str">
        <f> IF(ISBLANK(B816), "", COUNTIF(Volunteer_Import!F816, "*Southwest Berkeley Berkeley Bowl*"))</f>
        <v/>
      </c>
      <c r="L816" s="1" t="str">
        <f> IF(ISBLANK(B816), "", COUNTIF(Volunteer_Import!F816, "*Other (open to local stores unlisted above)*"))</f>
        <v/>
      </c>
      <c r="M816" s="19" t="str">
        <f> IF(ISBLANK(B816), "", COUNTIF(Volunteer_Import!G816, "*Monday*"))</f>
        <v/>
      </c>
      <c r="N816" s="19" t="str">
        <f> IF(ISBLANK(B816), "", COUNTIF(Volunteer_Import!G816, "*Tuesday*"))</f>
        <v/>
      </c>
      <c r="O816" s="19" t="str">
        <f> IF(ISBLANK(B816), "", COUNTIF(Volunteer_Import!G816, "*Wednesday*"))</f>
        <v/>
      </c>
      <c r="P816" s="19" t="str">
        <f> IF(ISBLANK(B816), "", COUNTIF(Volunteer_Import!G816, "*Thursday*"))</f>
        <v/>
      </c>
      <c r="Q816" s="19" t="str">
        <f> IF(ISBLANK(B816), "", COUNTIF(Volunteer_Import!G816, "*Friday*"))</f>
        <v/>
      </c>
      <c r="R816" s="19" t="str">
        <f> IF(ISBLANK(B816), "", COUNTIF(Volunteer_Import!G816, "*Saturday*"))</f>
        <v/>
      </c>
      <c r="S816" s="19" t="str">
        <f> IF(ISBLANK(B816), "", COUNTIF(Volunteer_Import!G816, "*Sunday*"))</f>
        <v/>
      </c>
      <c r="T816" s="1" t="str">
        <f> IF(ISBLANK(B816), "", COUNTIF(Volunteer_Import!H816, "*6am - 8am*"))</f>
        <v/>
      </c>
      <c r="U816" s="19" t="str">
        <f> IF(ISBLANK(B816), "", COUNTIF(Volunteer_Import!H816, "*8am - 12pm*"))</f>
        <v/>
      </c>
      <c r="V816" s="19" t="str">
        <f> IF(ISBLANK(B816), "", COUNTIF(Volunteer_Import!H816, "*12pm - 3pm*"))</f>
        <v/>
      </c>
      <c r="W816" s="19" t="str">
        <f> IF(ISBLANK(B816), "", COUNTIF(Volunteer_Import!H816, "*3pm - 6pm*"))</f>
        <v/>
      </c>
      <c r="X816" s="19" t="str">
        <f> IF(ISBLANK(B816), "", COUNTIF(Volunteer_Import!H816, "*6pm - 9pm*"))</f>
        <v/>
      </c>
      <c r="Y816" s="19" t="str">
        <f> IF(ISBLANK(B816), "", COUNTIF(Volunteer_Import!H816, "*9pm - 11pm*"))</f>
        <v/>
      </c>
    </row>
    <row r="817">
      <c r="A817" s="1" t="str">
        <f t="array" ref="A817">IF(ISBLANK(B817), "", concatenate("V", ROW()))</f>
        <v/>
      </c>
      <c r="B817" s="1" t="str">
        <f>IFERROR(__xludf.DUMMYFUNCTION(" QUERY(Volunteer_Import!A817:H817, ""Select B"")"),"")</f>
        <v/>
      </c>
      <c r="C817" s="1" t="str">
        <f>IFERROR(__xludf.DUMMYFUNCTION(" IF(ISBLANK(B817), """", QUERY(Volunteer_Import!B817:I817, ""Select C""))"),"")</f>
        <v/>
      </c>
      <c r="D817" s="1" t="str">
        <f>IFERROR(__xludf.DUMMYFUNCTION(" IF(ISBLANK(B817), """", QUERY(Volunteer_Import!B817:I817, ""Select D""))"),"")</f>
        <v/>
      </c>
      <c r="E817" s="1" t="str">
        <f>IFERROR(__xludf.DUMMYFUNCTION(" IF(ISBLANK(B817), """", QUERY(Volunteer_Import!B817:I817, ""Select E""))"),"")</f>
        <v/>
      </c>
      <c r="F817" s="9" t="str">
        <f> IF(ISBLANK(B817), "", COUNTIF(Volunteer_Import!F817, "*Central Berkeley Trader Joe’s*"))</f>
        <v/>
      </c>
      <c r="G817" s="1" t="str">
        <f> IF(ISBLANK(B817), "", COUNTIF(Volunteer_Import!F817, "*North Berkeley Safeway*"))</f>
        <v/>
      </c>
      <c r="H817" s="1" t="str">
        <f> IF(ISBLANK(B817), "", COUNTIF(Volunteer_Import!F817, "*North Berkeley Trader Joe’s*"))</f>
        <v/>
      </c>
      <c r="I817" s="9" t="str">
        <f> IF(ISBLANK(B817), "", COUNTIF(Volunteer_Import!F817, "*South Berkeley Berkeley Bowl*"))</f>
        <v/>
      </c>
      <c r="J817" s="1" t="str">
        <f> IF(ISBLANK(B817), "", COUNTIF(Volunteer_Import!F817, "*South Berkeley/Oakland Safeway*"))</f>
        <v/>
      </c>
      <c r="K817" s="1" t="str">
        <f> IF(ISBLANK(B817), "", COUNTIF(Volunteer_Import!F817, "*Southwest Berkeley Berkeley Bowl*"))</f>
        <v/>
      </c>
      <c r="L817" s="1" t="str">
        <f> IF(ISBLANK(B817), "", COUNTIF(Volunteer_Import!F817, "*Other (open to local stores unlisted above)*"))</f>
        <v/>
      </c>
      <c r="M817" s="19" t="str">
        <f> IF(ISBLANK(B817), "", COUNTIF(Volunteer_Import!G817, "*Monday*"))</f>
        <v/>
      </c>
      <c r="N817" s="19" t="str">
        <f> IF(ISBLANK(B817), "", COUNTIF(Volunteer_Import!G817, "*Tuesday*"))</f>
        <v/>
      </c>
      <c r="O817" s="19" t="str">
        <f> IF(ISBLANK(B817), "", COUNTIF(Volunteer_Import!G817, "*Wednesday*"))</f>
        <v/>
      </c>
      <c r="P817" s="19" t="str">
        <f> IF(ISBLANK(B817), "", COUNTIF(Volunteer_Import!G817, "*Thursday*"))</f>
        <v/>
      </c>
      <c r="Q817" s="19" t="str">
        <f> IF(ISBLANK(B817), "", COUNTIF(Volunteer_Import!G817, "*Friday*"))</f>
        <v/>
      </c>
      <c r="R817" s="19" t="str">
        <f> IF(ISBLANK(B817), "", COUNTIF(Volunteer_Import!G817, "*Saturday*"))</f>
        <v/>
      </c>
      <c r="S817" s="19" t="str">
        <f> IF(ISBLANK(B817), "", COUNTIF(Volunteer_Import!G817, "*Sunday*"))</f>
        <v/>
      </c>
      <c r="T817" s="1" t="str">
        <f> IF(ISBLANK(B817), "", COUNTIF(Volunteer_Import!H817, "*6am - 8am*"))</f>
        <v/>
      </c>
      <c r="U817" s="19" t="str">
        <f> IF(ISBLANK(B817), "", COUNTIF(Volunteer_Import!H817, "*8am - 12pm*"))</f>
        <v/>
      </c>
      <c r="V817" s="19" t="str">
        <f> IF(ISBLANK(B817), "", COUNTIF(Volunteer_Import!H817, "*12pm - 3pm*"))</f>
        <v/>
      </c>
      <c r="W817" s="19" t="str">
        <f> IF(ISBLANK(B817), "", COUNTIF(Volunteer_Import!H817, "*3pm - 6pm*"))</f>
        <v/>
      </c>
      <c r="X817" s="19" t="str">
        <f> IF(ISBLANK(B817), "", COUNTIF(Volunteer_Import!H817, "*6pm - 9pm*"))</f>
        <v/>
      </c>
      <c r="Y817" s="19" t="str">
        <f> IF(ISBLANK(B817), "", COUNTIF(Volunteer_Import!H817, "*9pm - 11pm*"))</f>
        <v/>
      </c>
    </row>
    <row r="818">
      <c r="A818" s="1" t="str">
        <f t="array" ref="A818">IF(ISBLANK(B818), "", concatenate("V", ROW()))</f>
        <v/>
      </c>
      <c r="B818" s="1" t="str">
        <f>IFERROR(__xludf.DUMMYFUNCTION(" QUERY(Volunteer_Import!A818:H818, ""Select B"")"),"")</f>
        <v/>
      </c>
      <c r="C818" s="1" t="str">
        <f>IFERROR(__xludf.DUMMYFUNCTION(" IF(ISBLANK(B818), """", QUERY(Volunteer_Import!B818:I818, ""Select C""))"),"")</f>
        <v/>
      </c>
      <c r="D818" s="1" t="str">
        <f>IFERROR(__xludf.DUMMYFUNCTION(" IF(ISBLANK(B818), """", QUERY(Volunteer_Import!B818:I818, ""Select D""))"),"")</f>
        <v/>
      </c>
      <c r="E818" s="1" t="str">
        <f>IFERROR(__xludf.DUMMYFUNCTION(" IF(ISBLANK(B818), """", QUERY(Volunteer_Import!B818:I818, ""Select E""))"),"")</f>
        <v/>
      </c>
      <c r="F818" s="9" t="str">
        <f> IF(ISBLANK(B818), "", COUNTIF(Volunteer_Import!F818, "*Central Berkeley Trader Joe’s*"))</f>
        <v/>
      </c>
      <c r="G818" s="1" t="str">
        <f> IF(ISBLANK(B818), "", COUNTIF(Volunteer_Import!F818, "*North Berkeley Safeway*"))</f>
        <v/>
      </c>
      <c r="H818" s="1" t="str">
        <f> IF(ISBLANK(B818), "", COUNTIF(Volunteer_Import!F818, "*North Berkeley Trader Joe’s*"))</f>
        <v/>
      </c>
      <c r="I818" s="9" t="str">
        <f> IF(ISBLANK(B818), "", COUNTIF(Volunteer_Import!F818, "*South Berkeley Berkeley Bowl*"))</f>
        <v/>
      </c>
      <c r="J818" s="1" t="str">
        <f> IF(ISBLANK(B818), "", COUNTIF(Volunteer_Import!F818, "*South Berkeley/Oakland Safeway*"))</f>
        <v/>
      </c>
      <c r="K818" s="1" t="str">
        <f> IF(ISBLANK(B818), "", COUNTIF(Volunteer_Import!F818, "*Southwest Berkeley Berkeley Bowl*"))</f>
        <v/>
      </c>
      <c r="L818" s="1" t="str">
        <f> IF(ISBLANK(B818), "", COUNTIF(Volunteer_Import!F818, "*Other (open to local stores unlisted above)*"))</f>
        <v/>
      </c>
      <c r="M818" s="19" t="str">
        <f> IF(ISBLANK(B818), "", COUNTIF(Volunteer_Import!G818, "*Monday*"))</f>
        <v/>
      </c>
      <c r="N818" s="19" t="str">
        <f> IF(ISBLANK(B818), "", COUNTIF(Volunteer_Import!G818, "*Tuesday*"))</f>
        <v/>
      </c>
      <c r="O818" s="19" t="str">
        <f> IF(ISBLANK(B818), "", COUNTIF(Volunteer_Import!G818, "*Wednesday*"))</f>
        <v/>
      </c>
      <c r="P818" s="19" t="str">
        <f> IF(ISBLANK(B818), "", COUNTIF(Volunteer_Import!G818, "*Thursday*"))</f>
        <v/>
      </c>
      <c r="Q818" s="19" t="str">
        <f> IF(ISBLANK(B818), "", COUNTIF(Volunteer_Import!G818, "*Friday*"))</f>
        <v/>
      </c>
      <c r="R818" s="19" t="str">
        <f> IF(ISBLANK(B818), "", COUNTIF(Volunteer_Import!G818, "*Saturday*"))</f>
        <v/>
      </c>
      <c r="S818" s="19" t="str">
        <f> IF(ISBLANK(B818), "", COUNTIF(Volunteer_Import!G818, "*Sunday*"))</f>
        <v/>
      </c>
      <c r="T818" s="1" t="str">
        <f> IF(ISBLANK(B818), "", COUNTIF(Volunteer_Import!H818, "*6am - 8am*"))</f>
        <v/>
      </c>
      <c r="U818" s="19" t="str">
        <f> IF(ISBLANK(B818), "", COUNTIF(Volunteer_Import!H818, "*8am - 12pm*"))</f>
        <v/>
      </c>
      <c r="V818" s="19" t="str">
        <f> IF(ISBLANK(B818), "", COUNTIF(Volunteer_Import!H818, "*12pm - 3pm*"))</f>
        <v/>
      </c>
      <c r="W818" s="19" t="str">
        <f> IF(ISBLANK(B818), "", COUNTIF(Volunteer_Import!H818, "*3pm - 6pm*"))</f>
        <v/>
      </c>
      <c r="X818" s="19" t="str">
        <f> IF(ISBLANK(B818), "", COUNTIF(Volunteer_Import!H818, "*6pm - 9pm*"))</f>
        <v/>
      </c>
      <c r="Y818" s="19" t="str">
        <f> IF(ISBLANK(B818), "", COUNTIF(Volunteer_Import!H818, "*9pm - 11pm*"))</f>
        <v/>
      </c>
    </row>
    <row r="819">
      <c r="A819" s="1" t="str">
        <f t="array" ref="A819">IF(ISBLANK(B819), "", concatenate("V", ROW()))</f>
        <v/>
      </c>
      <c r="B819" s="1" t="str">
        <f>IFERROR(__xludf.DUMMYFUNCTION(" QUERY(Volunteer_Import!A819:H819, ""Select B"")"),"")</f>
        <v/>
      </c>
      <c r="C819" s="1" t="str">
        <f>IFERROR(__xludf.DUMMYFUNCTION(" IF(ISBLANK(B819), """", QUERY(Volunteer_Import!B819:I819, ""Select C""))"),"")</f>
        <v/>
      </c>
      <c r="D819" s="1" t="str">
        <f>IFERROR(__xludf.DUMMYFUNCTION(" IF(ISBLANK(B819), """", QUERY(Volunteer_Import!B819:I819, ""Select D""))"),"")</f>
        <v/>
      </c>
      <c r="E819" s="1" t="str">
        <f>IFERROR(__xludf.DUMMYFUNCTION(" IF(ISBLANK(B819), """", QUERY(Volunteer_Import!B819:I819, ""Select E""))"),"")</f>
        <v/>
      </c>
      <c r="F819" s="9" t="str">
        <f> IF(ISBLANK(B819), "", COUNTIF(Volunteer_Import!F819, "*Central Berkeley Trader Joe’s*"))</f>
        <v/>
      </c>
      <c r="G819" s="1" t="str">
        <f> IF(ISBLANK(B819), "", COUNTIF(Volunteer_Import!F819, "*North Berkeley Safeway*"))</f>
        <v/>
      </c>
      <c r="H819" s="1" t="str">
        <f> IF(ISBLANK(B819), "", COUNTIF(Volunteer_Import!F819, "*North Berkeley Trader Joe’s*"))</f>
        <v/>
      </c>
      <c r="I819" s="9" t="str">
        <f> IF(ISBLANK(B819), "", COUNTIF(Volunteer_Import!F819, "*South Berkeley Berkeley Bowl*"))</f>
        <v/>
      </c>
      <c r="J819" s="1" t="str">
        <f> IF(ISBLANK(B819), "", COUNTIF(Volunteer_Import!F819, "*South Berkeley/Oakland Safeway*"))</f>
        <v/>
      </c>
      <c r="K819" s="1" t="str">
        <f> IF(ISBLANK(B819), "", COUNTIF(Volunteer_Import!F819, "*Southwest Berkeley Berkeley Bowl*"))</f>
        <v/>
      </c>
      <c r="L819" s="1" t="str">
        <f> IF(ISBLANK(B819), "", COUNTIF(Volunteer_Import!F819, "*Other (open to local stores unlisted above)*"))</f>
        <v/>
      </c>
      <c r="M819" s="19" t="str">
        <f> IF(ISBLANK(B819), "", COUNTIF(Volunteer_Import!G819, "*Monday*"))</f>
        <v/>
      </c>
      <c r="N819" s="19" t="str">
        <f> IF(ISBLANK(B819), "", COUNTIF(Volunteer_Import!G819, "*Tuesday*"))</f>
        <v/>
      </c>
      <c r="O819" s="19" t="str">
        <f> IF(ISBLANK(B819), "", COUNTIF(Volunteer_Import!G819, "*Wednesday*"))</f>
        <v/>
      </c>
      <c r="P819" s="19" t="str">
        <f> IF(ISBLANK(B819), "", COUNTIF(Volunteer_Import!G819, "*Thursday*"))</f>
        <v/>
      </c>
      <c r="Q819" s="19" t="str">
        <f> IF(ISBLANK(B819), "", COUNTIF(Volunteer_Import!G819, "*Friday*"))</f>
        <v/>
      </c>
      <c r="R819" s="19" t="str">
        <f> IF(ISBLANK(B819), "", COUNTIF(Volunteer_Import!G819, "*Saturday*"))</f>
        <v/>
      </c>
      <c r="S819" s="19" t="str">
        <f> IF(ISBLANK(B819), "", COUNTIF(Volunteer_Import!G819, "*Sunday*"))</f>
        <v/>
      </c>
      <c r="T819" s="1" t="str">
        <f> IF(ISBLANK(B819), "", COUNTIF(Volunteer_Import!H819, "*6am - 8am*"))</f>
        <v/>
      </c>
      <c r="U819" s="19" t="str">
        <f> IF(ISBLANK(B819), "", COUNTIF(Volunteer_Import!H819, "*8am - 12pm*"))</f>
        <v/>
      </c>
      <c r="V819" s="19" t="str">
        <f> IF(ISBLANK(B819), "", COUNTIF(Volunteer_Import!H819, "*12pm - 3pm*"))</f>
        <v/>
      </c>
      <c r="W819" s="19" t="str">
        <f> IF(ISBLANK(B819), "", COUNTIF(Volunteer_Import!H819, "*3pm - 6pm*"))</f>
        <v/>
      </c>
      <c r="X819" s="19" t="str">
        <f> IF(ISBLANK(B819), "", COUNTIF(Volunteer_Import!H819, "*6pm - 9pm*"))</f>
        <v/>
      </c>
      <c r="Y819" s="19" t="str">
        <f> IF(ISBLANK(B819), "", COUNTIF(Volunteer_Import!H819, "*9pm - 11pm*"))</f>
        <v/>
      </c>
    </row>
    <row r="820">
      <c r="A820" s="1" t="str">
        <f t="array" ref="A820">IF(ISBLANK(B820), "", concatenate("V", ROW()))</f>
        <v/>
      </c>
      <c r="B820" s="1" t="str">
        <f>IFERROR(__xludf.DUMMYFUNCTION(" QUERY(Volunteer_Import!A820:H820, ""Select B"")"),"")</f>
        <v/>
      </c>
      <c r="C820" s="1" t="str">
        <f>IFERROR(__xludf.DUMMYFUNCTION(" IF(ISBLANK(B820), """", QUERY(Volunteer_Import!B820:I820, ""Select C""))"),"")</f>
        <v/>
      </c>
      <c r="D820" s="1" t="str">
        <f>IFERROR(__xludf.DUMMYFUNCTION(" IF(ISBLANK(B820), """", QUERY(Volunteer_Import!B820:I820, ""Select D""))"),"")</f>
        <v/>
      </c>
      <c r="E820" s="1" t="str">
        <f>IFERROR(__xludf.DUMMYFUNCTION(" IF(ISBLANK(B820), """", QUERY(Volunteer_Import!B820:I820, ""Select E""))"),"")</f>
        <v/>
      </c>
      <c r="F820" s="9" t="str">
        <f> IF(ISBLANK(B820), "", COUNTIF(Volunteer_Import!F820, "*Central Berkeley Trader Joe’s*"))</f>
        <v/>
      </c>
      <c r="G820" s="1" t="str">
        <f> IF(ISBLANK(B820), "", COUNTIF(Volunteer_Import!F820, "*North Berkeley Safeway*"))</f>
        <v/>
      </c>
      <c r="H820" s="1" t="str">
        <f> IF(ISBLANK(B820), "", COUNTIF(Volunteer_Import!F820, "*North Berkeley Trader Joe’s*"))</f>
        <v/>
      </c>
      <c r="I820" s="9" t="str">
        <f> IF(ISBLANK(B820), "", COUNTIF(Volunteer_Import!F820, "*South Berkeley Berkeley Bowl*"))</f>
        <v/>
      </c>
      <c r="J820" s="1" t="str">
        <f> IF(ISBLANK(B820), "", COUNTIF(Volunteer_Import!F820, "*South Berkeley/Oakland Safeway*"))</f>
        <v/>
      </c>
      <c r="K820" s="1" t="str">
        <f> IF(ISBLANK(B820), "", COUNTIF(Volunteer_Import!F820, "*Southwest Berkeley Berkeley Bowl*"))</f>
        <v/>
      </c>
      <c r="L820" s="1" t="str">
        <f> IF(ISBLANK(B820), "", COUNTIF(Volunteer_Import!F820, "*Other (open to local stores unlisted above)*"))</f>
        <v/>
      </c>
      <c r="M820" s="19" t="str">
        <f> IF(ISBLANK(B820), "", COUNTIF(Volunteer_Import!G820, "*Monday*"))</f>
        <v/>
      </c>
      <c r="N820" s="19" t="str">
        <f> IF(ISBLANK(B820), "", COUNTIF(Volunteer_Import!G820, "*Tuesday*"))</f>
        <v/>
      </c>
      <c r="O820" s="19" t="str">
        <f> IF(ISBLANK(B820), "", COUNTIF(Volunteer_Import!G820, "*Wednesday*"))</f>
        <v/>
      </c>
      <c r="P820" s="19" t="str">
        <f> IF(ISBLANK(B820), "", COUNTIF(Volunteer_Import!G820, "*Thursday*"))</f>
        <v/>
      </c>
      <c r="Q820" s="19" t="str">
        <f> IF(ISBLANK(B820), "", COUNTIF(Volunteer_Import!G820, "*Friday*"))</f>
        <v/>
      </c>
      <c r="R820" s="19" t="str">
        <f> IF(ISBLANK(B820), "", COUNTIF(Volunteer_Import!G820, "*Saturday*"))</f>
        <v/>
      </c>
      <c r="S820" s="19" t="str">
        <f> IF(ISBLANK(B820), "", COUNTIF(Volunteer_Import!G820, "*Sunday*"))</f>
        <v/>
      </c>
      <c r="T820" s="1" t="str">
        <f> IF(ISBLANK(B820), "", COUNTIF(Volunteer_Import!H820, "*6am - 8am*"))</f>
        <v/>
      </c>
      <c r="U820" s="19" t="str">
        <f> IF(ISBLANK(B820), "", COUNTIF(Volunteer_Import!H820, "*8am - 12pm*"))</f>
        <v/>
      </c>
      <c r="V820" s="19" t="str">
        <f> IF(ISBLANK(B820), "", COUNTIF(Volunteer_Import!H820, "*12pm - 3pm*"))</f>
        <v/>
      </c>
      <c r="W820" s="19" t="str">
        <f> IF(ISBLANK(B820), "", COUNTIF(Volunteer_Import!H820, "*3pm - 6pm*"))</f>
        <v/>
      </c>
      <c r="X820" s="19" t="str">
        <f> IF(ISBLANK(B820), "", COUNTIF(Volunteer_Import!H820, "*6pm - 9pm*"))</f>
        <v/>
      </c>
      <c r="Y820" s="19" t="str">
        <f> IF(ISBLANK(B820), "", COUNTIF(Volunteer_Import!H820, "*9pm - 11pm*"))</f>
        <v/>
      </c>
    </row>
    <row r="821">
      <c r="A821" s="1" t="str">
        <f t="array" ref="A821">IF(ISBLANK(B821), "", concatenate("V", ROW()))</f>
        <v/>
      </c>
      <c r="B821" s="1" t="str">
        <f>IFERROR(__xludf.DUMMYFUNCTION(" QUERY(Volunteer_Import!A821:H821, ""Select B"")"),"")</f>
        <v/>
      </c>
      <c r="C821" s="1" t="str">
        <f>IFERROR(__xludf.DUMMYFUNCTION(" IF(ISBLANK(B821), """", QUERY(Volunteer_Import!B821:I821, ""Select C""))"),"")</f>
        <v/>
      </c>
      <c r="D821" s="1" t="str">
        <f>IFERROR(__xludf.DUMMYFUNCTION(" IF(ISBLANK(B821), """", QUERY(Volunteer_Import!B821:I821, ""Select D""))"),"")</f>
        <v/>
      </c>
      <c r="E821" s="1" t="str">
        <f>IFERROR(__xludf.DUMMYFUNCTION(" IF(ISBLANK(B821), """", QUERY(Volunteer_Import!B821:I821, ""Select E""))"),"")</f>
        <v/>
      </c>
      <c r="F821" s="9" t="str">
        <f> IF(ISBLANK(B821), "", COUNTIF(Volunteer_Import!F821, "*Central Berkeley Trader Joe’s*"))</f>
        <v/>
      </c>
      <c r="G821" s="1" t="str">
        <f> IF(ISBLANK(B821), "", COUNTIF(Volunteer_Import!F821, "*North Berkeley Safeway*"))</f>
        <v/>
      </c>
      <c r="H821" s="1" t="str">
        <f> IF(ISBLANK(B821), "", COUNTIF(Volunteer_Import!F821, "*North Berkeley Trader Joe’s*"))</f>
        <v/>
      </c>
      <c r="I821" s="9" t="str">
        <f> IF(ISBLANK(B821), "", COUNTIF(Volunteer_Import!F821, "*South Berkeley Berkeley Bowl*"))</f>
        <v/>
      </c>
      <c r="J821" s="1" t="str">
        <f> IF(ISBLANK(B821), "", COUNTIF(Volunteer_Import!F821, "*South Berkeley/Oakland Safeway*"))</f>
        <v/>
      </c>
      <c r="K821" s="1" t="str">
        <f> IF(ISBLANK(B821), "", COUNTIF(Volunteer_Import!F821, "*Southwest Berkeley Berkeley Bowl*"))</f>
        <v/>
      </c>
      <c r="L821" s="1" t="str">
        <f> IF(ISBLANK(B821), "", COUNTIF(Volunteer_Import!F821, "*Other (open to local stores unlisted above)*"))</f>
        <v/>
      </c>
      <c r="M821" s="19" t="str">
        <f> IF(ISBLANK(B821), "", COUNTIF(Volunteer_Import!G821, "*Monday*"))</f>
        <v/>
      </c>
      <c r="N821" s="19" t="str">
        <f> IF(ISBLANK(B821), "", COUNTIF(Volunteer_Import!G821, "*Tuesday*"))</f>
        <v/>
      </c>
      <c r="O821" s="19" t="str">
        <f> IF(ISBLANK(B821), "", COUNTIF(Volunteer_Import!G821, "*Wednesday*"))</f>
        <v/>
      </c>
      <c r="P821" s="19" t="str">
        <f> IF(ISBLANK(B821), "", COUNTIF(Volunteer_Import!G821, "*Thursday*"))</f>
        <v/>
      </c>
      <c r="Q821" s="19" t="str">
        <f> IF(ISBLANK(B821), "", COUNTIF(Volunteer_Import!G821, "*Friday*"))</f>
        <v/>
      </c>
      <c r="R821" s="19" t="str">
        <f> IF(ISBLANK(B821), "", COUNTIF(Volunteer_Import!G821, "*Saturday*"))</f>
        <v/>
      </c>
      <c r="S821" s="19" t="str">
        <f> IF(ISBLANK(B821), "", COUNTIF(Volunteer_Import!G821, "*Sunday*"))</f>
        <v/>
      </c>
      <c r="T821" s="1" t="str">
        <f> IF(ISBLANK(B821), "", COUNTIF(Volunteer_Import!H821, "*6am - 8am*"))</f>
        <v/>
      </c>
      <c r="U821" s="19" t="str">
        <f> IF(ISBLANK(B821), "", COUNTIF(Volunteer_Import!H821, "*8am - 12pm*"))</f>
        <v/>
      </c>
      <c r="V821" s="19" t="str">
        <f> IF(ISBLANK(B821), "", COUNTIF(Volunteer_Import!H821, "*12pm - 3pm*"))</f>
        <v/>
      </c>
      <c r="W821" s="19" t="str">
        <f> IF(ISBLANK(B821), "", COUNTIF(Volunteer_Import!H821, "*3pm - 6pm*"))</f>
        <v/>
      </c>
      <c r="X821" s="19" t="str">
        <f> IF(ISBLANK(B821), "", COUNTIF(Volunteer_Import!H821, "*6pm - 9pm*"))</f>
        <v/>
      </c>
      <c r="Y821" s="19" t="str">
        <f> IF(ISBLANK(B821), "", COUNTIF(Volunteer_Import!H821, "*9pm - 11pm*"))</f>
        <v/>
      </c>
    </row>
    <row r="822">
      <c r="A822" s="1" t="str">
        <f t="array" ref="A822">IF(ISBLANK(B822), "", concatenate("V", ROW()))</f>
        <v/>
      </c>
      <c r="B822" s="1" t="str">
        <f>IFERROR(__xludf.DUMMYFUNCTION(" QUERY(Volunteer_Import!A822:H822, ""Select B"")"),"")</f>
        <v/>
      </c>
      <c r="C822" s="1" t="str">
        <f>IFERROR(__xludf.DUMMYFUNCTION(" IF(ISBLANK(B822), """", QUERY(Volunteer_Import!B822:I822, ""Select C""))"),"")</f>
        <v/>
      </c>
      <c r="D822" s="1" t="str">
        <f>IFERROR(__xludf.DUMMYFUNCTION(" IF(ISBLANK(B822), """", QUERY(Volunteer_Import!B822:I822, ""Select D""))"),"")</f>
        <v/>
      </c>
      <c r="E822" s="1" t="str">
        <f>IFERROR(__xludf.DUMMYFUNCTION(" IF(ISBLANK(B822), """", QUERY(Volunteer_Import!B822:I822, ""Select E""))"),"")</f>
        <v/>
      </c>
      <c r="F822" s="9" t="str">
        <f> IF(ISBLANK(B822), "", COUNTIF(Volunteer_Import!F822, "*Central Berkeley Trader Joe’s*"))</f>
        <v/>
      </c>
      <c r="G822" s="1" t="str">
        <f> IF(ISBLANK(B822), "", COUNTIF(Volunteer_Import!F822, "*North Berkeley Safeway*"))</f>
        <v/>
      </c>
      <c r="H822" s="1" t="str">
        <f> IF(ISBLANK(B822), "", COUNTIF(Volunteer_Import!F822, "*North Berkeley Trader Joe’s*"))</f>
        <v/>
      </c>
      <c r="I822" s="9" t="str">
        <f> IF(ISBLANK(B822), "", COUNTIF(Volunteer_Import!F822, "*South Berkeley Berkeley Bowl*"))</f>
        <v/>
      </c>
      <c r="J822" s="1" t="str">
        <f> IF(ISBLANK(B822), "", COUNTIF(Volunteer_Import!F822, "*South Berkeley/Oakland Safeway*"))</f>
        <v/>
      </c>
      <c r="K822" s="1" t="str">
        <f> IF(ISBLANK(B822), "", COUNTIF(Volunteer_Import!F822, "*Southwest Berkeley Berkeley Bowl*"))</f>
        <v/>
      </c>
      <c r="L822" s="1" t="str">
        <f> IF(ISBLANK(B822), "", COUNTIF(Volunteer_Import!F822, "*Other (open to local stores unlisted above)*"))</f>
        <v/>
      </c>
      <c r="M822" s="19" t="str">
        <f> IF(ISBLANK(B822), "", COUNTIF(Volunteer_Import!G822, "*Monday*"))</f>
        <v/>
      </c>
      <c r="N822" s="19" t="str">
        <f> IF(ISBLANK(B822), "", COUNTIF(Volunteer_Import!G822, "*Tuesday*"))</f>
        <v/>
      </c>
      <c r="O822" s="19" t="str">
        <f> IF(ISBLANK(B822), "", COUNTIF(Volunteer_Import!G822, "*Wednesday*"))</f>
        <v/>
      </c>
      <c r="P822" s="19" t="str">
        <f> IF(ISBLANK(B822), "", COUNTIF(Volunteer_Import!G822, "*Thursday*"))</f>
        <v/>
      </c>
      <c r="Q822" s="19" t="str">
        <f> IF(ISBLANK(B822), "", COUNTIF(Volunteer_Import!G822, "*Friday*"))</f>
        <v/>
      </c>
      <c r="R822" s="19" t="str">
        <f> IF(ISBLANK(B822), "", COUNTIF(Volunteer_Import!G822, "*Saturday*"))</f>
        <v/>
      </c>
      <c r="S822" s="19" t="str">
        <f> IF(ISBLANK(B822), "", COUNTIF(Volunteer_Import!G822, "*Sunday*"))</f>
        <v/>
      </c>
      <c r="T822" s="1" t="str">
        <f> IF(ISBLANK(B822), "", COUNTIF(Volunteer_Import!H822, "*6am - 8am*"))</f>
        <v/>
      </c>
      <c r="U822" s="19" t="str">
        <f> IF(ISBLANK(B822), "", COUNTIF(Volunteer_Import!H822, "*8am - 12pm*"))</f>
        <v/>
      </c>
      <c r="V822" s="19" t="str">
        <f> IF(ISBLANK(B822), "", COUNTIF(Volunteer_Import!H822, "*12pm - 3pm*"))</f>
        <v/>
      </c>
      <c r="W822" s="19" t="str">
        <f> IF(ISBLANK(B822), "", COUNTIF(Volunteer_Import!H822, "*3pm - 6pm*"))</f>
        <v/>
      </c>
      <c r="X822" s="19" t="str">
        <f> IF(ISBLANK(B822), "", COUNTIF(Volunteer_Import!H822, "*6pm - 9pm*"))</f>
        <v/>
      </c>
      <c r="Y822" s="19" t="str">
        <f> IF(ISBLANK(B822), "", COUNTIF(Volunteer_Import!H822, "*9pm - 11pm*"))</f>
        <v/>
      </c>
    </row>
    <row r="823">
      <c r="A823" s="1" t="str">
        <f t="array" ref="A823">IF(ISBLANK(B823), "", concatenate("V", ROW()))</f>
        <v/>
      </c>
      <c r="B823" s="1" t="str">
        <f>IFERROR(__xludf.DUMMYFUNCTION(" QUERY(Volunteer_Import!A823:H823, ""Select B"")"),"")</f>
        <v/>
      </c>
      <c r="C823" s="1" t="str">
        <f>IFERROR(__xludf.DUMMYFUNCTION(" IF(ISBLANK(B823), """", QUERY(Volunteer_Import!B823:I823, ""Select C""))"),"")</f>
        <v/>
      </c>
      <c r="D823" s="1" t="str">
        <f>IFERROR(__xludf.DUMMYFUNCTION(" IF(ISBLANK(B823), """", QUERY(Volunteer_Import!B823:I823, ""Select D""))"),"")</f>
        <v/>
      </c>
      <c r="E823" s="1" t="str">
        <f>IFERROR(__xludf.DUMMYFUNCTION(" IF(ISBLANK(B823), """", QUERY(Volunteer_Import!B823:I823, ""Select E""))"),"")</f>
        <v/>
      </c>
      <c r="F823" s="9" t="str">
        <f> IF(ISBLANK(B823), "", COUNTIF(Volunteer_Import!F823, "*Central Berkeley Trader Joe’s*"))</f>
        <v/>
      </c>
      <c r="G823" s="1" t="str">
        <f> IF(ISBLANK(B823), "", COUNTIF(Volunteer_Import!F823, "*North Berkeley Safeway*"))</f>
        <v/>
      </c>
      <c r="H823" s="1" t="str">
        <f> IF(ISBLANK(B823), "", COUNTIF(Volunteer_Import!F823, "*North Berkeley Trader Joe’s*"))</f>
        <v/>
      </c>
      <c r="I823" s="9" t="str">
        <f> IF(ISBLANK(B823), "", COUNTIF(Volunteer_Import!F823, "*South Berkeley Berkeley Bowl*"))</f>
        <v/>
      </c>
      <c r="J823" s="1" t="str">
        <f> IF(ISBLANK(B823), "", COUNTIF(Volunteer_Import!F823, "*South Berkeley/Oakland Safeway*"))</f>
        <v/>
      </c>
      <c r="K823" s="1" t="str">
        <f> IF(ISBLANK(B823), "", COUNTIF(Volunteer_Import!F823, "*Southwest Berkeley Berkeley Bowl*"))</f>
        <v/>
      </c>
      <c r="L823" s="1" t="str">
        <f> IF(ISBLANK(B823), "", COUNTIF(Volunteer_Import!F823, "*Other (open to local stores unlisted above)*"))</f>
        <v/>
      </c>
      <c r="M823" s="19" t="str">
        <f> IF(ISBLANK(B823), "", COUNTIF(Volunteer_Import!G823, "*Monday*"))</f>
        <v/>
      </c>
      <c r="N823" s="19" t="str">
        <f> IF(ISBLANK(B823), "", COUNTIF(Volunteer_Import!G823, "*Tuesday*"))</f>
        <v/>
      </c>
      <c r="O823" s="19" t="str">
        <f> IF(ISBLANK(B823), "", COUNTIF(Volunteer_Import!G823, "*Wednesday*"))</f>
        <v/>
      </c>
      <c r="P823" s="19" t="str">
        <f> IF(ISBLANK(B823), "", COUNTIF(Volunteer_Import!G823, "*Thursday*"))</f>
        <v/>
      </c>
      <c r="Q823" s="19" t="str">
        <f> IF(ISBLANK(B823), "", COUNTIF(Volunteer_Import!G823, "*Friday*"))</f>
        <v/>
      </c>
      <c r="R823" s="19" t="str">
        <f> IF(ISBLANK(B823), "", COUNTIF(Volunteer_Import!G823, "*Saturday*"))</f>
        <v/>
      </c>
      <c r="S823" s="19" t="str">
        <f> IF(ISBLANK(B823), "", COUNTIF(Volunteer_Import!G823, "*Sunday*"))</f>
        <v/>
      </c>
      <c r="T823" s="1" t="str">
        <f> IF(ISBLANK(B823), "", COUNTIF(Volunteer_Import!H823, "*6am - 8am*"))</f>
        <v/>
      </c>
      <c r="U823" s="19" t="str">
        <f> IF(ISBLANK(B823), "", COUNTIF(Volunteer_Import!H823, "*8am - 12pm*"))</f>
        <v/>
      </c>
      <c r="V823" s="19" t="str">
        <f> IF(ISBLANK(B823), "", COUNTIF(Volunteer_Import!H823, "*12pm - 3pm*"))</f>
        <v/>
      </c>
      <c r="W823" s="19" t="str">
        <f> IF(ISBLANK(B823), "", COUNTIF(Volunteer_Import!H823, "*3pm - 6pm*"))</f>
        <v/>
      </c>
      <c r="X823" s="19" t="str">
        <f> IF(ISBLANK(B823), "", COUNTIF(Volunteer_Import!H823, "*6pm - 9pm*"))</f>
        <v/>
      </c>
      <c r="Y823" s="19" t="str">
        <f> IF(ISBLANK(B823), "", COUNTIF(Volunteer_Import!H823, "*9pm - 11pm*"))</f>
        <v/>
      </c>
    </row>
    <row r="824">
      <c r="A824" s="1" t="str">
        <f t="array" ref="A824">IF(ISBLANK(B824), "", concatenate("V", ROW()))</f>
        <v/>
      </c>
      <c r="B824" s="1" t="str">
        <f>IFERROR(__xludf.DUMMYFUNCTION(" QUERY(Volunteer_Import!A824:H824, ""Select B"")"),"")</f>
        <v/>
      </c>
      <c r="C824" s="1" t="str">
        <f>IFERROR(__xludf.DUMMYFUNCTION(" IF(ISBLANK(B824), """", QUERY(Volunteer_Import!B824:I824, ""Select C""))"),"")</f>
        <v/>
      </c>
      <c r="D824" s="1" t="str">
        <f>IFERROR(__xludf.DUMMYFUNCTION(" IF(ISBLANK(B824), """", QUERY(Volunteer_Import!B824:I824, ""Select D""))"),"")</f>
        <v/>
      </c>
      <c r="E824" s="1" t="str">
        <f>IFERROR(__xludf.DUMMYFUNCTION(" IF(ISBLANK(B824), """", QUERY(Volunteer_Import!B824:I824, ""Select E""))"),"")</f>
        <v/>
      </c>
      <c r="F824" s="9" t="str">
        <f> IF(ISBLANK(B824), "", COUNTIF(Volunteer_Import!F824, "*Central Berkeley Trader Joe’s*"))</f>
        <v/>
      </c>
      <c r="G824" s="1" t="str">
        <f> IF(ISBLANK(B824), "", COUNTIF(Volunteer_Import!F824, "*North Berkeley Safeway*"))</f>
        <v/>
      </c>
      <c r="H824" s="1" t="str">
        <f> IF(ISBLANK(B824), "", COUNTIF(Volunteer_Import!F824, "*North Berkeley Trader Joe’s*"))</f>
        <v/>
      </c>
      <c r="I824" s="9" t="str">
        <f> IF(ISBLANK(B824), "", COUNTIF(Volunteer_Import!F824, "*South Berkeley Berkeley Bowl*"))</f>
        <v/>
      </c>
      <c r="J824" s="1" t="str">
        <f> IF(ISBLANK(B824), "", COUNTIF(Volunteer_Import!F824, "*South Berkeley/Oakland Safeway*"))</f>
        <v/>
      </c>
      <c r="K824" s="1" t="str">
        <f> IF(ISBLANK(B824), "", COUNTIF(Volunteer_Import!F824, "*Southwest Berkeley Berkeley Bowl*"))</f>
        <v/>
      </c>
      <c r="L824" s="1" t="str">
        <f> IF(ISBLANK(B824), "", COUNTIF(Volunteer_Import!F824, "*Other (open to local stores unlisted above)*"))</f>
        <v/>
      </c>
      <c r="M824" s="19" t="str">
        <f> IF(ISBLANK(B824), "", COUNTIF(Volunteer_Import!G824, "*Monday*"))</f>
        <v/>
      </c>
      <c r="N824" s="19" t="str">
        <f> IF(ISBLANK(B824), "", COUNTIF(Volunteer_Import!G824, "*Tuesday*"))</f>
        <v/>
      </c>
      <c r="O824" s="19" t="str">
        <f> IF(ISBLANK(B824), "", COUNTIF(Volunteer_Import!G824, "*Wednesday*"))</f>
        <v/>
      </c>
      <c r="P824" s="19" t="str">
        <f> IF(ISBLANK(B824), "", COUNTIF(Volunteer_Import!G824, "*Thursday*"))</f>
        <v/>
      </c>
      <c r="Q824" s="19" t="str">
        <f> IF(ISBLANK(B824), "", COUNTIF(Volunteer_Import!G824, "*Friday*"))</f>
        <v/>
      </c>
      <c r="R824" s="19" t="str">
        <f> IF(ISBLANK(B824), "", COUNTIF(Volunteer_Import!G824, "*Saturday*"))</f>
        <v/>
      </c>
      <c r="S824" s="19" t="str">
        <f> IF(ISBLANK(B824), "", COUNTIF(Volunteer_Import!G824, "*Sunday*"))</f>
        <v/>
      </c>
      <c r="T824" s="1" t="str">
        <f> IF(ISBLANK(B824), "", COUNTIF(Volunteer_Import!H824, "*6am - 8am*"))</f>
        <v/>
      </c>
      <c r="U824" s="19" t="str">
        <f> IF(ISBLANK(B824), "", COUNTIF(Volunteer_Import!H824, "*8am - 12pm*"))</f>
        <v/>
      </c>
      <c r="V824" s="19" t="str">
        <f> IF(ISBLANK(B824), "", COUNTIF(Volunteer_Import!H824, "*12pm - 3pm*"))</f>
        <v/>
      </c>
      <c r="W824" s="19" t="str">
        <f> IF(ISBLANK(B824), "", COUNTIF(Volunteer_Import!H824, "*3pm - 6pm*"))</f>
        <v/>
      </c>
      <c r="X824" s="19" t="str">
        <f> IF(ISBLANK(B824), "", COUNTIF(Volunteer_Import!H824, "*6pm - 9pm*"))</f>
        <v/>
      </c>
      <c r="Y824" s="19" t="str">
        <f> IF(ISBLANK(B824), "", COUNTIF(Volunteer_Import!H824, "*9pm - 11pm*"))</f>
        <v/>
      </c>
    </row>
    <row r="825">
      <c r="A825" s="1" t="str">
        <f t="array" ref="A825">IF(ISBLANK(B825), "", concatenate("V", ROW()))</f>
        <v/>
      </c>
      <c r="B825" s="1" t="str">
        <f>IFERROR(__xludf.DUMMYFUNCTION(" QUERY(Volunteer_Import!A825:H825, ""Select B"")"),"")</f>
        <v/>
      </c>
      <c r="C825" s="1" t="str">
        <f>IFERROR(__xludf.DUMMYFUNCTION(" IF(ISBLANK(B825), """", QUERY(Volunteer_Import!B825:I825, ""Select C""))"),"")</f>
        <v/>
      </c>
      <c r="D825" s="1" t="str">
        <f>IFERROR(__xludf.DUMMYFUNCTION(" IF(ISBLANK(B825), """", QUERY(Volunteer_Import!B825:I825, ""Select D""))"),"")</f>
        <v/>
      </c>
      <c r="E825" s="1" t="str">
        <f>IFERROR(__xludf.DUMMYFUNCTION(" IF(ISBLANK(B825), """", QUERY(Volunteer_Import!B825:I825, ""Select E""))"),"")</f>
        <v/>
      </c>
      <c r="F825" s="9" t="str">
        <f> IF(ISBLANK(B825), "", COUNTIF(Volunteer_Import!F825, "*Central Berkeley Trader Joe’s*"))</f>
        <v/>
      </c>
      <c r="G825" s="1" t="str">
        <f> IF(ISBLANK(B825), "", COUNTIF(Volunteer_Import!F825, "*North Berkeley Safeway*"))</f>
        <v/>
      </c>
      <c r="H825" s="1" t="str">
        <f> IF(ISBLANK(B825), "", COUNTIF(Volunteer_Import!F825, "*North Berkeley Trader Joe’s*"))</f>
        <v/>
      </c>
      <c r="I825" s="9" t="str">
        <f> IF(ISBLANK(B825), "", COUNTIF(Volunteer_Import!F825, "*South Berkeley Berkeley Bowl*"))</f>
        <v/>
      </c>
      <c r="J825" s="1" t="str">
        <f> IF(ISBLANK(B825), "", COUNTIF(Volunteer_Import!F825, "*South Berkeley/Oakland Safeway*"))</f>
        <v/>
      </c>
      <c r="K825" s="1" t="str">
        <f> IF(ISBLANK(B825), "", COUNTIF(Volunteer_Import!F825, "*Southwest Berkeley Berkeley Bowl*"))</f>
        <v/>
      </c>
      <c r="L825" s="1" t="str">
        <f> IF(ISBLANK(B825), "", COUNTIF(Volunteer_Import!F825, "*Other (open to local stores unlisted above)*"))</f>
        <v/>
      </c>
      <c r="M825" s="19" t="str">
        <f> IF(ISBLANK(B825), "", COUNTIF(Volunteer_Import!G825, "*Monday*"))</f>
        <v/>
      </c>
      <c r="N825" s="19" t="str">
        <f> IF(ISBLANK(B825), "", COUNTIF(Volunteer_Import!G825, "*Tuesday*"))</f>
        <v/>
      </c>
      <c r="O825" s="19" t="str">
        <f> IF(ISBLANK(B825), "", COUNTIF(Volunteer_Import!G825, "*Wednesday*"))</f>
        <v/>
      </c>
      <c r="P825" s="19" t="str">
        <f> IF(ISBLANK(B825), "", COUNTIF(Volunteer_Import!G825, "*Thursday*"))</f>
        <v/>
      </c>
      <c r="Q825" s="19" t="str">
        <f> IF(ISBLANK(B825), "", COUNTIF(Volunteer_Import!G825, "*Friday*"))</f>
        <v/>
      </c>
      <c r="R825" s="19" t="str">
        <f> IF(ISBLANK(B825), "", COUNTIF(Volunteer_Import!G825, "*Saturday*"))</f>
        <v/>
      </c>
      <c r="S825" s="19" t="str">
        <f> IF(ISBLANK(B825), "", COUNTIF(Volunteer_Import!G825, "*Sunday*"))</f>
        <v/>
      </c>
      <c r="T825" s="1" t="str">
        <f> IF(ISBLANK(B825), "", COUNTIF(Volunteer_Import!H825, "*6am - 8am*"))</f>
        <v/>
      </c>
      <c r="U825" s="19" t="str">
        <f> IF(ISBLANK(B825), "", COUNTIF(Volunteer_Import!H825, "*8am - 12pm*"))</f>
        <v/>
      </c>
      <c r="V825" s="19" t="str">
        <f> IF(ISBLANK(B825), "", COUNTIF(Volunteer_Import!H825, "*12pm - 3pm*"))</f>
        <v/>
      </c>
      <c r="W825" s="19" t="str">
        <f> IF(ISBLANK(B825), "", COUNTIF(Volunteer_Import!H825, "*3pm - 6pm*"))</f>
        <v/>
      </c>
      <c r="X825" s="19" t="str">
        <f> IF(ISBLANK(B825), "", COUNTIF(Volunteer_Import!H825, "*6pm - 9pm*"))</f>
        <v/>
      </c>
      <c r="Y825" s="19" t="str">
        <f> IF(ISBLANK(B825), "", COUNTIF(Volunteer_Import!H825, "*9pm - 11pm*"))</f>
        <v/>
      </c>
    </row>
    <row r="826">
      <c r="A826" s="1" t="str">
        <f t="array" ref="A826">IF(ISBLANK(B826), "", concatenate("V", ROW()))</f>
        <v/>
      </c>
      <c r="B826" s="1" t="str">
        <f>IFERROR(__xludf.DUMMYFUNCTION(" QUERY(Volunteer_Import!A826:H826, ""Select B"")"),"")</f>
        <v/>
      </c>
      <c r="C826" s="1" t="str">
        <f>IFERROR(__xludf.DUMMYFUNCTION(" IF(ISBLANK(B826), """", QUERY(Volunteer_Import!B826:I826, ""Select C""))"),"")</f>
        <v/>
      </c>
      <c r="D826" s="1" t="str">
        <f>IFERROR(__xludf.DUMMYFUNCTION(" IF(ISBLANK(B826), """", QUERY(Volunteer_Import!B826:I826, ""Select D""))"),"")</f>
        <v/>
      </c>
      <c r="E826" s="1" t="str">
        <f>IFERROR(__xludf.DUMMYFUNCTION(" IF(ISBLANK(B826), """", QUERY(Volunteer_Import!B826:I826, ""Select E""))"),"")</f>
        <v/>
      </c>
      <c r="F826" s="9" t="str">
        <f> IF(ISBLANK(B826), "", COUNTIF(Volunteer_Import!F826, "*Central Berkeley Trader Joe’s*"))</f>
        <v/>
      </c>
      <c r="G826" s="1" t="str">
        <f> IF(ISBLANK(B826), "", COUNTIF(Volunteer_Import!F826, "*North Berkeley Safeway*"))</f>
        <v/>
      </c>
      <c r="H826" s="1" t="str">
        <f> IF(ISBLANK(B826), "", COUNTIF(Volunteer_Import!F826, "*North Berkeley Trader Joe’s*"))</f>
        <v/>
      </c>
      <c r="I826" s="9" t="str">
        <f> IF(ISBLANK(B826), "", COUNTIF(Volunteer_Import!F826, "*South Berkeley Berkeley Bowl*"))</f>
        <v/>
      </c>
      <c r="J826" s="1" t="str">
        <f> IF(ISBLANK(B826), "", COUNTIF(Volunteer_Import!F826, "*South Berkeley/Oakland Safeway*"))</f>
        <v/>
      </c>
      <c r="K826" s="1" t="str">
        <f> IF(ISBLANK(B826), "", COUNTIF(Volunteer_Import!F826, "*Southwest Berkeley Berkeley Bowl*"))</f>
        <v/>
      </c>
      <c r="L826" s="1" t="str">
        <f> IF(ISBLANK(B826), "", COUNTIF(Volunteer_Import!F826, "*Other (open to local stores unlisted above)*"))</f>
        <v/>
      </c>
      <c r="M826" s="19" t="str">
        <f> IF(ISBLANK(B826), "", COUNTIF(Volunteer_Import!G826, "*Monday*"))</f>
        <v/>
      </c>
      <c r="N826" s="19" t="str">
        <f> IF(ISBLANK(B826), "", COUNTIF(Volunteer_Import!G826, "*Tuesday*"))</f>
        <v/>
      </c>
      <c r="O826" s="19" t="str">
        <f> IF(ISBLANK(B826), "", COUNTIF(Volunteer_Import!G826, "*Wednesday*"))</f>
        <v/>
      </c>
      <c r="P826" s="19" t="str">
        <f> IF(ISBLANK(B826), "", COUNTIF(Volunteer_Import!G826, "*Thursday*"))</f>
        <v/>
      </c>
      <c r="Q826" s="19" t="str">
        <f> IF(ISBLANK(B826), "", COUNTIF(Volunteer_Import!G826, "*Friday*"))</f>
        <v/>
      </c>
      <c r="R826" s="19" t="str">
        <f> IF(ISBLANK(B826), "", COUNTIF(Volunteer_Import!G826, "*Saturday*"))</f>
        <v/>
      </c>
      <c r="S826" s="19" t="str">
        <f> IF(ISBLANK(B826), "", COUNTIF(Volunteer_Import!G826, "*Sunday*"))</f>
        <v/>
      </c>
      <c r="T826" s="1" t="str">
        <f> IF(ISBLANK(B826), "", COUNTIF(Volunteer_Import!H826, "*6am - 8am*"))</f>
        <v/>
      </c>
      <c r="U826" s="19" t="str">
        <f> IF(ISBLANK(B826), "", COUNTIF(Volunteer_Import!H826, "*8am - 12pm*"))</f>
        <v/>
      </c>
      <c r="V826" s="19" t="str">
        <f> IF(ISBLANK(B826), "", COUNTIF(Volunteer_Import!H826, "*12pm - 3pm*"))</f>
        <v/>
      </c>
      <c r="W826" s="19" t="str">
        <f> IF(ISBLANK(B826), "", COUNTIF(Volunteer_Import!H826, "*3pm - 6pm*"))</f>
        <v/>
      </c>
      <c r="X826" s="19" t="str">
        <f> IF(ISBLANK(B826), "", COUNTIF(Volunteer_Import!H826, "*6pm - 9pm*"))</f>
        <v/>
      </c>
      <c r="Y826" s="19" t="str">
        <f> IF(ISBLANK(B826), "", COUNTIF(Volunteer_Import!H826, "*9pm - 11pm*"))</f>
        <v/>
      </c>
    </row>
    <row r="827">
      <c r="A827" s="1" t="str">
        <f t="array" ref="A827">IF(ISBLANK(B827), "", concatenate("V", ROW()))</f>
        <v/>
      </c>
      <c r="B827" s="1" t="str">
        <f>IFERROR(__xludf.DUMMYFUNCTION(" QUERY(Volunteer_Import!A827:H827, ""Select B"")"),"")</f>
        <v/>
      </c>
      <c r="C827" s="1" t="str">
        <f>IFERROR(__xludf.DUMMYFUNCTION(" IF(ISBLANK(B827), """", QUERY(Volunteer_Import!B827:I827, ""Select C""))"),"")</f>
        <v/>
      </c>
      <c r="D827" s="1" t="str">
        <f>IFERROR(__xludf.DUMMYFUNCTION(" IF(ISBLANK(B827), """", QUERY(Volunteer_Import!B827:I827, ""Select D""))"),"")</f>
        <v/>
      </c>
      <c r="E827" s="1" t="str">
        <f>IFERROR(__xludf.DUMMYFUNCTION(" IF(ISBLANK(B827), """", QUERY(Volunteer_Import!B827:I827, ""Select E""))"),"")</f>
        <v/>
      </c>
      <c r="F827" s="9" t="str">
        <f> IF(ISBLANK(B827), "", COUNTIF(Volunteer_Import!F827, "*Central Berkeley Trader Joe’s*"))</f>
        <v/>
      </c>
      <c r="G827" s="1" t="str">
        <f> IF(ISBLANK(B827), "", COUNTIF(Volunteer_Import!F827, "*North Berkeley Safeway*"))</f>
        <v/>
      </c>
      <c r="H827" s="1" t="str">
        <f> IF(ISBLANK(B827), "", COUNTIF(Volunteer_Import!F827, "*North Berkeley Trader Joe’s*"))</f>
        <v/>
      </c>
      <c r="I827" s="9" t="str">
        <f> IF(ISBLANK(B827), "", COUNTIF(Volunteer_Import!F827, "*South Berkeley Berkeley Bowl*"))</f>
        <v/>
      </c>
      <c r="J827" s="1" t="str">
        <f> IF(ISBLANK(B827), "", COUNTIF(Volunteer_Import!F827, "*South Berkeley/Oakland Safeway*"))</f>
        <v/>
      </c>
      <c r="K827" s="1" t="str">
        <f> IF(ISBLANK(B827), "", COUNTIF(Volunteer_Import!F827, "*Southwest Berkeley Berkeley Bowl*"))</f>
        <v/>
      </c>
      <c r="L827" s="1" t="str">
        <f> IF(ISBLANK(B827), "", COUNTIF(Volunteer_Import!F827, "*Other (open to local stores unlisted above)*"))</f>
        <v/>
      </c>
      <c r="M827" s="19" t="str">
        <f> IF(ISBLANK(B827), "", COUNTIF(Volunteer_Import!G827, "*Monday*"))</f>
        <v/>
      </c>
      <c r="N827" s="19" t="str">
        <f> IF(ISBLANK(B827), "", COUNTIF(Volunteer_Import!G827, "*Tuesday*"))</f>
        <v/>
      </c>
      <c r="O827" s="19" t="str">
        <f> IF(ISBLANK(B827), "", COUNTIF(Volunteer_Import!G827, "*Wednesday*"))</f>
        <v/>
      </c>
      <c r="P827" s="19" t="str">
        <f> IF(ISBLANK(B827), "", COUNTIF(Volunteer_Import!G827, "*Thursday*"))</f>
        <v/>
      </c>
      <c r="Q827" s="19" t="str">
        <f> IF(ISBLANK(B827), "", COUNTIF(Volunteer_Import!G827, "*Friday*"))</f>
        <v/>
      </c>
      <c r="R827" s="19" t="str">
        <f> IF(ISBLANK(B827), "", COUNTIF(Volunteer_Import!G827, "*Saturday*"))</f>
        <v/>
      </c>
      <c r="S827" s="19" t="str">
        <f> IF(ISBLANK(B827), "", COUNTIF(Volunteer_Import!G827, "*Sunday*"))</f>
        <v/>
      </c>
      <c r="T827" s="1" t="str">
        <f> IF(ISBLANK(B827), "", COUNTIF(Volunteer_Import!H827, "*6am - 8am*"))</f>
        <v/>
      </c>
      <c r="U827" s="19" t="str">
        <f> IF(ISBLANK(B827), "", COUNTIF(Volunteer_Import!H827, "*8am - 12pm*"))</f>
        <v/>
      </c>
      <c r="V827" s="19" t="str">
        <f> IF(ISBLANK(B827), "", COUNTIF(Volunteer_Import!H827, "*12pm - 3pm*"))</f>
        <v/>
      </c>
      <c r="W827" s="19" t="str">
        <f> IF(ISBLANK(B827), "", COUNTIF(Volunteer_Import!H827, "*3pm - 6pm*"))</f>
        <v/>
      </c>
      <c r="X827" s="19" t="str">
        <f> IF(ISBLANK(B827), "", COUNTIF(Volunteer_Import!H827, "*6pm - 9pm*"))</f>
        <v/>
      </c>
      <c r="Y827" s="19" t="str">
        <f> IF(ISBLANK(B827), "", COUNTIF(Volunteer_Import!H827, "*9pm - 11pm*"))</f>
        <v/>
      </c>
    </row>
    <row r="828">
      <c r="A828" s="1" t="str">
        <f t="array" ref="A828">IF(ISBLANK(B828), "", concatenate("V", ROW()))</f>
        <v/>
      </c>
      <c r="B828" s="1" t="str">
        <f>IFERROR(__xludf.DUMMYFUNCTION(" QUERY(Volunteer_Import!A828:H828, ""Select B"")"),"")</f>
        <v/>
      </c>
      <c r="C828" s="1" t="str">
        <f>IFERROR(__xludf.DUMMYFUNCTION(" IF(ISBLANK(B828), """", QUERY(Volunteer_Import!B828:I828, ""Select C""))"),"")</f>
        <v/>
      </c>
      <c r="D828" s="1" t="str">
        <f>IFERROR(__xludf.DUMMYFUNCTION(" IF(ISBLANK(B828), """", QUERY(Volunteer_Import!B828:I828, ""Select D""))"),"")</f>
        <v/>
      </c>
      <c r="E828" s="1" t="str">
        <f>IFERROR(__xludf.DUMMYFUNCTION(" IF(ISBLANK(B828), """", QUERY(Volunteer_Import!B828:I828, ""Select E""))"),"")</f>
        <v/>
      </c>
      <c r="F828" s="9" t="str">
        <f> IF(ISBLANK(B828), "", COUNTIF(Volunteer_Import!F828, "*Central Berkeley Trader Joe’s*"))</f>
        <v/>
      </c>
      <c r="G828" s="1" t="str">
        <f> IF(ISBLANK(B828), "", COUNTIF(Volunteer_Import!F828, "*North Berkeley Safeway*"))</f>
        <v/>
      </c>
      <c r="H828" s="1" t="str">
        <f> IF(ISBLANK(B828), "", COUNTIF(Volunteer_Import!F828, "*North Berkeley Trader Joe’s*"))</f>
        <v/>
      </c>
      <c r="I828" s="9" t="str">
        <f> IF(ISBLANK(B828), "", COUNTIF(Volunteer_Import!F828, "*South Berkeley Berkeley Bowl*"))</f>
        <v/>
      </c>
      <c r="J828" s="1" t="str">
        <f> IF(ISBLANK(B828), "", COUNTIF(Volunteer_Import!F828, "*South Berkeley/Oakland Safeway*"))</f>
        <v/>
      </c>
      <c r="K828" s="1" t="str">
        <f> IF(ISBLANK(B828), "", COUNTIF(Volunteer_Import!F828, "*Southwest Berkeley Berkeley Bowl*"))</f>
        <v/>
      </c>
      <c r="L828" s="1" t="str">
        <f> IF(ISBLANK(B828), "", COUNTIF(Volunteer_Import!F828, "*Other (open to local stores unlisted above)*"))</f>
        <v/>
      </c>
      <c r="M828" s="19" t="str">
        <f> IF(ISBLANK(B828), "", COUNTIF(Volunteer_Import!G828, "*Monday*"))</f>
        <v/>
      </c>
      <c r="N828" s="19" t="str">
        <f> IF(ISBLANK(B828), "", COUNTIF(Volunteer_Import!G828, "*Tuesday*"))</f>
        <v/>
      </c>
      <c r="O828" s="19" t="str">
        <f> IF(ISBLANK(B828), "", COUNTIF(Volunteer_Import!G828, "*Wednesday*"))</f>
        <v/>
      </c>
      <c r="P828" s="19" t="str">
        <f> IF(ISBLANK(B828), "", COUNTIF(Volunteer_Import!G828, "*Thursday*"))</f>
        <v/>
      </c>
      <c r="Q828" s="19" t="str">
        <f> IF(ISBLANK(B828), "", COUNTIF(Volunteer_Import!G828, "*Friday*"))</f>
        <v/>
      </c>
      <c r="R828" s="19" t="str">
        <f> IF(ISBLANK(B828), "", COUNTIF(Volunteer_Import!G828, "*Saturday*"))</f>
        <v/>
      </c>
      <c r="S828" s="19" t="str">
        <f> IF(ISBLANK(B828), "", COUNTIF(Volunteer_Import!G828, "*Sunday*"))</f>
        <v/>
      </c>
      <c r="T828" s="1" t="str">
        <f> IF(ISBLANK(B828), "", COUNTIF(Volunteer_Import!H828, "*6am - 8am*"))</f>
        <v/>
      </c>
      <c r="U828" s="19" t="str">
        <f> IF(ISBLANK(B828), "", COUNTIF(Volunteer_Import!H828, "*8am - 12pm*"))</f>
        <v/>
      </c>
      <c r="V828" s="19" t="str">
        <f> IF(ISBLANK(B828), "", COUNTIF(Volunteer_Import!H828, "*12pm - 3pm*"))</f>
        <v/>
      </c>
      <c r="W828" s="19" t="str">
        <f> IF(ISBLANK(B828), "", COUNTIF(Volunteer_Import!H828, "*3pm - 6pm*"))</f>
        <v/>
      </c>
      <c r="X828" s="19" t="str">
        <f> IF(ISBLANK(B828), "", COUNTIF(Volunteer_Import!H828, "*6pm - 9pm*"))</f>
        <v/>
      </c>
      <c r="Y828" s="19" t="str">
        <f> IF(ISBLANK(B828), "", COUNTIF(Volunteer_Import!H828, "*9pm - 11pm*"))</f>
        <v/>
      </c>
    </row>
    <row r="829">
      <c r="A829" s="1" t="str">
        <f t="array" ref="A829">IF(ISBLANK(B829), "", concatenate("V", ROW()))</f>
        <v/>
      </c>
      <c r="B829" s="1" t="str">
        <f>IFERROR(__xludf.DUMMYFUNCTION(" QUERY(Volunteer_Import!A829:H829, ""Select B"")"),"")</f>
        <v/>
      </c>
      <c r="C829" s="1" t="str">
        <f>IFERROR(__xludf.DUMMYFUNCTION(" IF(ISBLANK(B829), """", QUERY(Volunteer_Import!B829:I829, ""Select C""))"),"")</f>
        <v/>
      </c>
      <c r="D829" s="1" t="str">
        <f>IFERROR(__xludf.DUMMYFUNCTION(" IF(ISBLANK(B829), """", QUERY(Volunteer_Import!B829:I829, ""Select D""))"),"")</f>
        <v/>
      </c>
      <c r="E829" s="1" t="str">
        <f>IFERROR(__xludf.DUMMYFUNCTION(" IF(ISBLANK(B829), """", QUERY(Volunteer_Import!B829:I829, ""Select E""))"),"")</f>
        <v/>
      </c>
      <c r="F829" s="9" t="str">
        <f> IF(ISBLANK(B829), "", COUNTIF(Volunteer_Import!F829, "*Central Berkeley Trader Joe’s*"))</f>
        <v/>
      </c>
      <c r="G829" s="1" t="str">
        <f> IF(ISBLANK(B829), "", COUNTIF(Volunteer_Import!F829, "*North Berkeley Safeway*"))</f>
        <v/>
      </c>
      <c r="H829" s="1" t="str">
        <f> IF(ISBLANK(B829), "", COUNTIF(Volunteer_Import!F829, "*North Berkeley Trader Joe’s*"))</f>
        <v/>
      </c>
      <c r="I829" s="9" t="str">
        <f> IF(ISBLANK(B829), "", COUNTIF(Volunteer_Import!F829, "*South Berkeley Berkeley Bowl*"))</f>
        <v/>
      </c>
      <c r="J829" s="1" t="str">
        <f> IF(ISBLANK(B829), "", COUNTIF(Volunteer_Import!F829, "*South Berkeley/Oakland Safeway*"))</f>
        <v/>
      </c>
      <c r="K829" s="1" t="str">
        <f> IF(ISBLANK(B829), "", COUNTIF(Volunteer_Import!F829, "*Southwest Berkeley Berkeley Bowl*"))</f>
        <v/>
      </c>
      <c r="L829" s="1" t="str">
        <f> IF(ISBLANK(B829), "", COUNTIF(Volunteer_Import!F829, "*Other (open to local stores unlisted above)*"))</f>
        <v/>
      </c>
      <c r="M829" s="19" t="str">
        <f> IF(ISBLANK(B829), "", COUNTIF(Volunteer_Import!G829, "*Monday*"))</f>
        <v/>
      </c>
      <c r="N829" s="19" t="str">
        <f> IF(ISBLANK(B829), "", COUNTIF(Volunteer_Import!G829, "*Tuesday*"))</f>
        <v/>
      </c>
      <c r="O829" s="19" t="str">
        <f> IF(ISBLANK(B829), "", COUNTIF(Volunteer_Import!G829, "*Wednesday*"))</f>
        <v/>
      </c>
      <c r="P829" s="19" t="str">
        <f> IF(ISBLANK(B829), "", COUNTIF(Volunteer_Import!G829, "*Thursday*"))</f>
        <v/>
      </c>
      <c r="Q829" s="19" t="str">
        <f> IF(ISBLANK(B829), "", COUNTIF(Volunteer_Import!G829, "*Friday*"))</f>
        <v/>
      </c>
      <c r="R829" s="19" t="str">
        <f> IF(ISBLANK(B829), "", COUNTIF(Volunteer_Import!G829, "*Saturday*"))</f>
        <v/>
      </c>
      <c r="S829" s="19" t="str">
        <f> IF(ISBLANK(B829), "", COUNTIF(Volunteer_Import!G829, "*Sunday*"))</f>
        <v/>
      </c>
      <c r="T829" s="1" t="str">
        <f> IF(ISBLANK(B829), "", COUNTIF(Volunteer_Import!H829, "*6am - 8am*"))</f>
        <v/>
      </c>
      <c r="U829" s="19" t="str">
        <f> IF(ISBLANK(B829), "", COUNTIF(Volunteer_Import!H829, "*8am - 12pm*"))</f>
        <v/>
      </c>
      <c r="V829" s="19" t="str">
        <f> IF(ISBLANK(B829), "", COUNTIF(Volunteer_Import!H829, "*12pm - 3pm*"))</f>
        <v/>
      </c>
      <c r="W829" s="19" t="str">
        <f> IF(ISBLANK(B829), "", COUNTIF(Volunteer_Import!H829, "*3pm - 6pm*"))</f>
        <v/>
      </c>
      <c r="X829" s="19" t="str">
        <f> IF(ISBLANK(B829), "", COUNTIF(Volunteer_Import!H829, "*6pm - 9pm*"))</f>
        <v/>
      </c>
      <c r="Y829" s="19" t="str">
        <f> IF(ISBLANK(B829), "", COUNTIF(Volunteer_Import!H829, "*9pm - 11pm*"))</f>
        <v/>
      </c>
    </row>
    <row r="830">
      <c r="A830" s="1" t="str">
        <f t="array" ref="A830">IF(ISBLANK(B830), "", concatenate("V", ROW()))</f>
        <v/>
      </c>
      <c r="B830" s="1" t="str">
        <f>IFERROR(__xludf.DUMMYFUNCTION(" QUERY(Volunteer_Import!A830:H830, ""Select B"")"),"")</f>
        <v/>
      </c>
      <c r="C830" s="1" t="str">
        <f>IFERROR(__xludf.DUMMYFUNCTION(" IF(ISBLANK(B830), """", QUERY(Volunteer_Import!B830:I830, ""Select C""))"),"")</f>
        <v/>
      </c>
      <c r="D830" s="1" t="str">
        <f>IFERROR(__xludf.DUMMYFUNCTION(" IF(ISBLANK(B830), """", QUERY(Volunteer_Import!B830:I830, ""Select D""))"),"")</f>
        <v/>
      </c>
      <c r="E830" s="1" t="str">
        <f>IFERROR(__xludf.DUMMYFUNCTION(" IF(ISBLANK(B830), """", QUERY(Volunteer_Import!B830:I830, ""Select E""))"),"")</f>
        <v/>
      </c>
      <c r="F830" s="9" t="str">
        <f> IF(ISBLANK(B830), "", COUNTIF(Volunteer_Import!F830, "*Central Berkeley Trader Joe’s*"))</f>
        <v/>
      </c>
      <c r="G830" s="1" t="str">
        <f> IF(ISBLANK(B830), "", COUNTIF(Volunteer_Import!F830, "*North Berkeley Safeway*"))</f>
        <v/>
      </c>
      <c r="H830" s="1" t="str">
        <f> IF(ISBLANK(B830), "", COUNTIF(Volunteer_Import!F830, "*North Berkeley Trader Joe’s*"))</f>
        <v/>
      </c>
      <c r="I830" s="9" t="str">
        <f> IF(ISBLANK(B830), "", COUNTIF(Volunteer_Import!F830, "*South Berkeley Berkeley Bowl*"))</f>
        <v/>
      </c>
      <c r="J830" s="1" t="str">
        <f> IF(ISBLANK(B830), "", COUNTIF(Volunteer_Import!F830, "*South Berkeley/Oakland Safeway*"))</f>
        <v/>
      </c>
      <c r="K830" s="1" t="str">
        <f> IF(ISBLANK(B830), "", COUNTIF(Volunteer_Import!F830, "*Southwest Berkeley Berkeley Bowl*"))</f>
        <v/>
      </c>
      <c r="L830" s="1" t="str">
        <f> IF(ISBLANK(B830), "", COUNTIF(Volunteer_Import!F830, "*Other (open to local stores unlisted above)*"))</f>
        <v/>
      </c>
      <c r="M830" s="19" t="str">
        <f> IF(ISBLANK(B830), "", COUNTIF(Volunteer_Import!G830, "*Monday*"))</f>
        <v/>
      </c>
      <c r="N830" s="19" t="str">
        <f> IF(ISBLANK(B830), "", COUNTIF(Volunteer_Import!G830, "*Tuesday*"))</f>
        <v/>
      </c>
      <c r="O830" s="19" t="str">
        <f> IF(ISBLANK(B830), "", COUNTIF(Volunteer_Import!G830, "*Wednesday*"))</f>
        <v/>
      </c>
      <c r="P830" s="19" t="str">
        <f> IF(ISBLANK(B830), "", COUNTIF(Volunteer_Import!G830, "*Thursday*"))</f>
        <v/>
      </c>
      <c r="Q830" s="19" t="str">
        <f> IF(ISBLANK(B830), "", COUNTIF(Volunteer_Import!G830, "*Friday*"))</f>
        <v/>
      </c>
      <c r="R830" s="19" t="str">
        <f> IF(ISBLANK(B830), "", COUNTIF(Volunteer_Import!G830, "*Saturday*"))</f>
        <v/>
      </c>
      <c r="S830" s="19" t="str">
        <f> IF(ISBLANK(B830), "", COUNTIF(Volunteer_Import!G830, "*Sunday*"))</f>
        <v/>
      </c>
      <c r="T830" s="1" t="str">
        <f> IF(ISBLANK(B830), "", COUNTIF(Volunteer_Import!H830, "*6am - 8am*"))</f>
        <v/>
      </c>
      <c r="U830" s="19" t="str">
        <f> IF(ISBLANK(B830), "", COUNTIF(Volunteer_Import!H830, "*8am - 12pm*"))</f>
        <v/>
      </c>
      <c r="V830" s="19" t="str">
        <f> IF(ISBLANK(B830), "", COUNTIF(Volunteer_Import!H830, "*12pm - 3pm*"))</f>
        <v/>
      </c>
      <c r="W830" s="19" t="str">
        <f> IF(ISBLANK(B830), "", COUNTIF(Volunteer_Import!H830, "*3pm - 6pm*"))</f>
        <v/>
      </c>
      <c r="X830" s="19" t="str">
        <f> IF(ISBLANK(B830), "", COUNTIF(Volunteer_Import!H830, "*6pm - 9pm*"))</f>
        <v/>
      </c>
      <c r="Y830" s="19" t="str">
        <f> IF(ISBLANK(B830), "", COUNTIF(Volunteer_Import!H830, "*9pm - 11pm*"))</f>
        <v/>
      </c>
    </row>
    <row r="831">
      <c r="A831" s="1" t="str">
        <f t="array" ref="A831">IF(ISBLANK(B831), "", concatenate("V", ROW()))</f>
        <v/>
      </c>
      <c r="B831" s="1" t="str">
        <f>IFERROR(__xludf.DUMMYFUNCTION(" QUERY(Volunteer_Import!A831:H831, ""Select B"")"),"")</f>
        <v/>
      </c>
      <c r="C831" s="1" t="str">
        <f>IFERROR(__xludf.DUMMYFUNCTION(" IF(ISBLANK(B831), """", QUERY(Volunteer_Import!B831:I831, ""Select C""))"),"")</f>
        <v/>
      </c>
      <c r="D831" s="1" t="str">
        <f>IFERROR(__xludf.DUMMYFUNCTION(" IF(ISBLANK(B831), """", QUERY(Volunteer_Import!B831:I831, ""Select D""))"),"")</f>
        <v/>
      </c>
      <c r="E831" s="1" t="str">
        <f>IFERROR(__xludf.DUMMYFUNCTION(" IF(ISBLANK(B831), """", QUERY(Volunteer_Import!B831:I831, ""Select E""))"),"")</f>
        <v/>
      </c>
      <c r="F831" s="9" t="str">
        <f> IF(ISBLANK(B831), "", COUNTIF(Volunteer_Import!F831, "*Central Berkeley Trader Joe’s*"))</f>
        <v/>
      </c>
      <c r="G831" s="1" t="str">
        <f> IF(ISBLANK(B831), "", COUNTIF(Volunteer_Import!F831, "*North Berkeley Safeway*"))</f>
        <v/>
      </c>
      <c r="H831" s="1" t="str">
        <f> IF(ISBLANK(B831), "", COUNTIF(Volunteer_Import!F831, "*North Berkeley Trader Joe’s*"))</f>
        <v/>
      </c>
      <c r="I831" s="9" t="str">
        <f> IF(ISBLANK(B831), "", COUNTIF(Volunteer_Import!F831, "*South Berkeley Berkeley Bowl*"))</f>
        <v/>
      </c>
      <c r="J831" s="1" t="str">
        <f> IF(ISBLANK(B831), "", COUNTIF(Volunteer_Import!F831, "*South Berkeley/Oakland Safeway*"))</f>
        <v/>
      </c>
      <c r="K831" s="1" t="str">
        <f> IF(ISBLANK(B831), "", COUNTIF(Volunteer_Import!F831, "*Southwest Berkeley Berkeley Bowl*"))</f>
        <v/>
      </c>
      <c r="L831" s="1" t="str">
        <f> IF(ISBLANK(B831), "", COUNTIF(Volunteer_Import!F831, "*Other (open to local stores unlisted above)*"))</f>
        <v/>
      </c>
      <c r="M831" s="19" t="str">
        <f> IF(ISBLANK(B831), "", COUNTIF(Volunteer_Import!G831, "*Monday*"))</f>
        <v/>
      </c>
      <c r="N831" s="19" t="str">
        <f> IF(ISBLANK(B831), "", COUNTIF(Volunteer_Import!G831, "*Tuesday*"))</f>
        <v/>
      </c>
      <c r="O831" s="19" t="str">
        <f> IF(ISBLANK(B831), "", COUNTIF(Volunteer_Import!G831, "*Wednesday*"))</f>
        <v/>
      </c>
      <c r="P831" s="19" t="str">
        <f> IF(ISBLANK(B831), "", COUNTIF(Volunteer_Import!G831, "*Thursday*"))</f>
        <v/>
      </c>
      <c r="Q831" s="19" t="str">
        <f> IF(ISBLANK(B831), "", COUNTIF(Volunteer_Import!G831, "*Friday*"))</f>
        <v/>
      </c>
      <c r="R831" s="19" t="str">
        <f> IF(ISBLANK(B831), "", COUNTIF(Volunteer_Import!G831, "*Saturday*"))</f>
        <v/>
      </c>
      <c r="S831" s="19" t="str">
        <f> IF(ISBLANK(B831), "", COUNTIF(Volunteer_Import!G831, "*Sunday*"))</f>
        <v/>
      </c>
      <c r="T831" s="1" t="str">
        <f> IF(ISBLANK(B831), "", COUNTIF(Volunteer_Import!H831, "*6am - 8am*"))</f>
        <v/>
      </c>
      <c r="U831" s="19" t="str">
        <f> IF(ISBLANK(B831), "", COUNTIF(Volunteer_Import!H831, "*8am - 12pm*"))</f>
        <v/>
      </c>
      <c r="V831" s="19" t="str">
        <f> IF(ISBLANK(B831), "", COUNTIF(Volunteer_Import!H831, "*12pm - 3pm*"))</f>
        <v/>
      </c>
      <c r="W831" s="19" t="str">
        <f> IF(ISBLANK(B831), "", COUNTIF(Volunteer_Import!H831, "*3pm - 6pm*"))</f>
        <v/>
      </c>
      <c r="X831" s="19" t="str">
        <f> IF(ISBLANK(B831), "", COUNTIF(Volunteer_Import!H831, "*6pm - 9pm*"))</f>
        <v/>
      </c>
      <c r="Y831" s="19" t="str">
        <f> IF(ISBLANK(B831), "", COUNTIF(Volunteer_Import!H831, "*9pm - 11pm*"))</f>
        <v/>
      </c>
    </row>
    <row r="832">
      <c r="A832" s="1" t="str">
        <f t="array" ref="A832">IF(ISBLANK(B832), "", concatenate("V", ROW()))</f>
        <v/>
      </c>
      <c r="B832" s="1" t="str">
        <f>IFERROR(__xludf.DUMMYFUNCTION(" QUERY(Volunteer_Import!A832:H832, ""Select B"")"),"")</f>
        <v/>
      </c>
      <c r="C832" s="1" t="str">
        <f>IFERROR(__xludf.DUMMYFUNCTION(" IF(ISBLANK(B832), """", QUERY(Volunteer_Import!B832:I832, ""Select C""))"),"")</f>
        <v/>
      </c>
      <c r="D832" s="1" t="str">
        <f>IFERROR(__xludf.DUMMYFUNCTION(" IF(ISBLANK(B832), """", QUERY(Volunteer_Import!B832:I832, ""Select D""))"),"")</f>
        <v/>
      </c>
      <c r="E832" s="1" t="str">
        <f>IFERROR(__xludf.DUMMYFUNCTION(" IF(ISBLANK(B832), """", QUERY(Volunteer_Import!B832:I832, ""Select E""))"),"")</f>
        <v/>
      </c>
      <c r="F832" s="9" t="str">
        <f> IF(ISBLANK(B832), "", COUNTIF(Volunteer_Import!F832, "*Central Berkeley Trader Joe’s*"))</f>
        <v/>
      </c>
      <c r="G832" s="1" t="str">
        <f> IF(ISBLANK(B832), "", COUNTIF(Volunteer_Import!F832, "*North Berkeley Safeway*"))</f>
        <v/>
      </c>
      <c r="H832" s="1" t="str">
        <f> IF(ISBLANK(B832), "", COUNTIF(Volunteer_Import!F832, "*North Berkeley Trader Joe’s*"))</f>
        <v/>
      </c>
      <c r="I832" s="9" t="str">
        <f> IF(ISBLANK(B832), "", COUNTIF(Volunteer_Import!F832, "*South Berkeley Berkeley Bowl*"))</f>
        <v/>
      </c>
      <c r="J832" s="1" t="str">
        <f> IF(ISBLANK(B832), "", COUNTIF(Volunteer_Import!F832, "*South Berkeley/Oakland Safeway*"))</f>
        <v/>
      </c>
      <c r="K832" s="1" t="str">
        <f> IF(ISBLANK(B832), "", COUNTIF(Volunteer_Import!F832, "*Southwest Berkeley Berkeley Bowl*"))</f>
        <v/>
      </c>
      <c r="L832" s="1" t="str">
        <f> IF(ISBLANK(B832), "", COUNTIF(Volunteer_Import!F832, "*Other (open to local stores unlisted above)*"))</f>
        <v/>
      </c>
      <c r="M832" s="19" t="str">
        <f> IF(ISBLANK(B832), "", COUNTIF(Volunteer_Import!G832, "*Monday*"))</f>
        <v/>
      </c>
      <c r="N832" s="19" t="str">
        <f> IF(ISBLANK(B832), "", COUNTIF(Volunteer_Import!G832, "*Tuesday*"))</f>
        <v/>
      </c>
      <c r="O832" s="19" t="str">
        <f> IF(ISBLANK(B832), "", COUNTIF(Volunteer_Import!G832, "*Wednesday*"))</f>
        <v/>
      </c>
      <c r="P832" s="19" t="str">
        <f> IF(ISBLANK(B832), "", COUNTIF(Volunteer_Import!G832, "*Thursday*"))</f>
        <v/>
      </c>
      <c r="Q832" s="19" t="str">
        <f> IF(ISBLANK(B832), "", COUNTIF(Volunteer_Import!G832, "*Friday*"))</f>
        <v/>
      </c>
      <c r="R832" s="19" t="str">
        <f> IF(ISBLANK(B832), "", COUNTIF(Volunteer_Import!G832, "*Saturday*"))</f>
        <v/>
      </c>
      <c r="S832" s="19" t="str">
        <f> IF(ISBLANK(B832), "", COUNTIF(Volunteer_Import!G832, "*Sunday*"))</f>
        <v/>
      </c>
      <c r="T832" s="1" t="str">
        <f> IF(ISBLANK(B832), "", COUNTIF(Volunteer_Import!H832, "*6am - 8am*"))</f>
        <v/>
      </c>
      <c r="U832" s="19" t="str">
        <f> IF(ISBLANK(B832), "", COUNTIF(Volunteer_Import!H832, "*8am - 12pm*"))</f>
        <v/>
      </c>
      <c r="V832" s="19" t="str">
        <f> IF(ISBLANK(B832), "", COUNTIF(Volunteer_Import!H832, "*12pm - 3pm*"))</f>
        <v/>
      </c>
      <c r="W832" s="19" t="str">
        <f> IF(ISBLANK(B832), "", COUNTIF(Volunteer_Import!H832, "*3pm - 6pm*"))</f>
        <v/>
      </c>
      <c r="X832" s="19" t="str">
        <f> IF(ISBLANK(B832), "", COUNTIF(Volunteer_Import!H832, "*6pm - 9pm*"))</f>
        <v/>
      </c>
      <c r="Y832" s="19" t="str">
        <f> IF(ISBLANK(B832), "", COUNTIF(Volunteer_Import!H832, "*9pm - 11pm*"))</f>
        <v/>
      </c>
    </row>
    <row r="833">
      <c r="A833" s="1" t="str">
        <f t="array" ref="A833">IF(ISBLANK(B833), "", concatenate("V", ROW()))</f>
        <v/>
      </c>
      <c r="B833" s="1" t="str">
        <f>IFERROR(__xludf.DUMMYFUNCTION(" QUERY(Volunteer_Import!A833:H833, ""Select B"")"),"")</f>
        <v/>
      </c>
      <c r="C833" s="1" t="str">
        <f>IFERROR(__xludf.DUMMYFUNCTION(" IF(ISBLANK(B833), """", QUERY(Volunteer_Import!B833:I833, ""Select C""))"),"")</f>
        <v/>
      </c>
      <c r="D833" s="1" t="str">
        <f>IFERROR(__xludf.DUMMYFUNCTION(" IF(ISBLANK(B833), """", QUERY(Volunteer_Import!B833:I833, ""Select D""))"),"")</f>
        <v/>
      </c>
      <c r="E833" s="1" t="str">
        <f>IFERROR(__xludf.DUMMYFUNCTION(" IF(ISBLANK(B833), """", QUERY(Volunteer_Import!B833:I833, ""Select E""))"),"")</f>
        <v/>
      </c>
      <c r="F833" s="9" t="str">
        <f> IF(ISBLANK(B833), "", COUNTIF(Volunteer_Import!F833, "*Central Berkeley Trader Joe’s*"))</f>
        <v/>
      </c>
      <c r="G833" s="1" t="str">
        <f> IF(ISBLANK(B833), "", COUNTIF(Volunteer_Import!F833, "*North Berkeley Safeway*"))</f>
        <v/>
      </c>
      <c r="H833" s="1" t="str">
        <f> IF(ISBLANK(B833), "", COUNTIF(Volunteer_Import!F833, "*North Berkeley Trader Joe’s*"))</f>
        <v/>
      </c>
      <c r="I833" s="9" t="str">
        <f> IF(ISBLANK(B833), "", COUNTIF(Volunteer_Import!F833, "*South Berkeley Berkeley Bowl*"))</f>
        <v/>
      </c>
      <c r="J833" s="1" t="str">
        <f> IF(ISBLANK(B833), "", COUNTIF(Volunteer_Import!F833, "*South Berkeley/Oakland Safeway*"))</f>
        <v/>
      </c>
      <c r="K833" s="1" t="str">
        <f> IF(ISBLANK(B833), "", COUNTIF(Volunteer_Import!F833, "*Southwest Berkeley Berkeley Bowl*"))</f>
        <v/>
      </c>
      <c r="L833" s="1" t="str">
        <f> IF(ISBLANK(B833), "", COUNTIF(Volunteer_Import!F833, "*Other (open to local stores unlisted above)*"))</f>
        <v/>
      </c>
      <c r="M833" s="19" t="str">
        <f> IF(ISBLANK(B833), "", COUNTIF(Volunteer_Import!G833, "*Monday*"))</f>
        <v/>
      </c>
      <c r="N833" s="19" t="str">
        <f> IF(ISBLANK(B833), "", COUNTIF(Volunteer_Import!G833, "*Tuesday*"))</f>
        <v/>
      </c>
      <c r="O833" s="19" t="str">
        <f> IF(ISBLANK(B833), "", COUNTIF(Volunteer_Import!G833, "*Wednesday*"))</f>
        <v/>
      </c>
      <c r="P833" s="19" t="str">
        <f> IF(ISBLANK(B833), "", COUNTIF(Volunteer_Import!G833, "*Thursday*"))</f>
        <v/>
      </c>
      <c r="Q833" s="19" t="str">
        <f> IF(ISBLANK(B833), "", COUNTIF(Volunteer_Import!G833, "*Friday*"))</f>
        <v/>
      </c>
      <c r="R833" s="19" t="str">
        <f> IF(ISBLANK(B833), "", COUNTIF(Volunteer_Import!G833, "*Saturday*"))</f>
        <v/>
      </c>
      <c r="S833" s="19" t="str">
        <f> IF(ISBLANK(B833), "", COUNTIF(Volunteer_Import!G833, "*Sunday*"))</f>
        <v/>
      </c>
      <c r="T833" s="1" t="str">
        <f> IF(ISBLANK(B833), "", COUNTIF(Volunteer_Import!H833, "*6am - 8am*"))</f>
        <v/>
      </c>
      <c r="U833" s="19" t="str">
        <f> IF(ISBLANK(B833), "", COUNTIF(Volunteer_Import!H833, "*8am - 12pm*"))</f>
        <v/>
      </c>
      <c r="V833" s="19" t="str">
        <f> IF(ISBLANK(B833), "", COUNTIF(Volunteer_Import!H833, "*12pm - 3pm*"))</f>
        <v/>
      </c>
      <c r="W833" s="19" t="str">
        <f> IF(ISBLANK(B833), "", COUNTIF(Volunteer_Import!H833, "*3pm - 6pm*"))</f>
        <v/>
      </c>
      <c r="X833" s="19" t="str">
        <f> IF(ISBLANK(B833), "", COUNTIF(Volunteer_Import!H833, "*6pm - 9pm*"))</f>
        <v/>
      </c>
      <c r="Y833" s="19" t="str">
        <f> IF(ISBLANK(B833), "", COUNTIF(Volunteer_Import!H833, "*9pm - 11pm*"))</f>
        <v/>
      </c>
    </row>
    <row r="834">
      <c r="A834" s="1" t="str">
        <f t="array" ref="A834">IF(ISBLANK(B834), "", concatenate("V", ROW()))</f>
        <v/>
      </c>
      <c r="B834" s="1" t="str">
        <f>IFERROR(__xludf.DUMMYFUNCTION(" QUERY(Volunteer_Import!A834:H834, ""Select B"")"),"")</f>
        <v/>
      </c>
      <c r="C834" s="1" t="str">
        <f>IFERROR(__xludf.DUMMYFUNCTION(" IF(ISBLANK(B834), """", QUERY(Volunteer_Import!B834:I834, ""Select C""))"),"")</f>
        <v/>
      </c>
      <c r="D834" s="1" t="str">
        <f>IFERROR(__xludf.DUMMYFUNCTION(" IF(ISBLANK(B834), """", QUERY(Volunteer_Import!B834:I834, ""Select D""))"),"")</f>
        <v/>
      </c>
      <c r="E834" s="1" t="str">
        <f>IFERROR(__xludf.DUMMYFUNCTION(" IF(ISBLANK(B834), """", QUERY(Volunteer_Import!B834:I834, ""Select E""))"),"")</f>
        <v/>
      </c>
      <c r="F834" s="9" t="str">
        <f> IF(ISBLANK(B834), "", COUNTIF(Volunteer_Import!F834, "*Central Berkeley Trader Joe’s*"))</f>
        <v/>
      </c>
      <c r="G834" s="1" t="str">
        <f> IF(ISBLANK(B834), "", COUNTIF(Volunteer_Import!F834, "*North Berkeley Safeway*"))</f>
        <v/>
      </c>
      <c r="H834" s="1" t="str">
        <f> IF(ISBLANK(B834), "", COUNTIF(Volunteer_Import!F834, "*North Berkeley Trader Joe’s*"))</f>
        <v/>
      </c>
      <c r="I834" s="9" t="str">
        <f> IF(ISBLANK(B834), "", COUNTIF(Volunteer_Import!F834, "*South Berkeley Berkeley Bowl*"))</f>
        <v/>
      </c>
      <c r="J834" s="1" t="str">
        <f> IF(ISBLANK(B834), "", COUNTIF(Volunteer_Import!F834, "*South Berkeley/Oakland Safeway*"))</f>
        <v/>
      </c>
      <c r="K834" s="1" t="str">
        <f> IF(ISBLANK(B834), "", COUNTIF(Volunteer_Import!F834, "*Southwest Berkeley Berkeley Bowl*"))</f>
        <v/>
      </c>
      <c r="L834" s="1" t="str">
        <f> IF(ISBLANK(B834), "", COUNTIF(Volunteer_Import!F834, "*Other (open to local stores unlisted above)*"))</f>
        <v/>
      </c>
      <c r="M834" s="19" t="str">
        <f> IF(ISBLANK(B834), "", COUNTIF(Volunteer_Import!G834, "*Monday*"))</f>
        <v/>
      </c>
      <c r="N834" s="19" t="str">
        <f> IF(ISBLANK(B834), "", COUNTIF(Volunteer_Import!G834, "*Tuesday*"))</f>
        <v/>
      </c>
      <c r="O834" s="19" t="str">
        <f> IF(ISBLANK(B834), "", COUNTIF(Volunteer_Import!G834, "*Wednesday*"))</f>
        <v/>
      </c>
      <c r="P834" s="19" t="str">
        <f> IF(ISBLANK(B834), "", COUNTIF(Volunteer_Import!G834, "*Thursday*"))</f>
        <v/>
      </c>
      <c r="Q834" s="19" t="str">
        <f> IF(ISBLANK(B834), "", COUNTIF(Volunteer_Import!G834, "*Friday*"))</f>
        <v/>
      </c>
      <c r="R834" s="19" t="str">
        <f> IF(ISBLANK(B834), "", COUNTIF(Volunteer_Import!G834, "*Saturday*"))</f>
        <v/>
      </c>
      <c r="S834" s="19" t="str">
        <f> IF(ISBLANK(B834), "", COUNTIF(Volunteer_Import!G834, "*Sunday*"))</f>
        <v/>
      </c>
      <c r="T834" s="1" t="str">
        <f> IF(ISBLANK(B834), "", COUNTIF(Volunteer_Import!H834, "*6am - 8am*"))</f>
        <v/>
      </c>
      <c r="U834" s="19" t="str">
        <f> IF(ISBLANK(B834), "", COUNTIF(Volunteer_Import!H834, "*8am - 12pm*"))</f>
        <v/>
      </c>
      <c r="V834" s="19" t="str">
        <f> IF(ISBLANK(B834), "", COUNTIF(Volunteer_Import!H834, "*12pm - 3pm*"))</f>
        <v/>
      </c>
      <c r="W834" s="19" t="str">
        <f> IF(ISBLANK(B834), "", COUNTIF(Volunteer_Import!H834, "*3pm - 6pm*"))</f>
        <v/>
      </c>
      <c r="X834" s="19" t="str">
        <f> IF(ISBLANK(B834), "", COUNTIF(Volunteer_Import!H834, "*6pm - 9pm*"))</f>
        <v/>
      </c>
      <c r="Y834" s="19" t="str">
        <f> IF(ISBLANK(B834), "", COUNTIF(Volunteer_Import!H834, "*9pm - 11pm*"))</f>
        <v/>
      </c>
    </row>
    <row r="835">
      <c r="A835" s="1" t="str">
        <f t="array" ref="A835">IF(ISBLANK(B835), "", concatenate("V", ROW()))</f>
        <v/>
      </c>
      <c r="B835" s="1" t="str">
        <f>IFERROR(__xludf.DUMMYFUNCTION(" QUERY(Volunteer_Import!A835:H835, ""Select B"")"),"")</f>
        <v/>
      </c>
      <c r="C835" s="1" t="str">
        <f>IFERROR(__xludf.DUMMYFUNCTION(" IF(ISBLANK(B835), """", QUERY(Volunteer_Import!B835:I835, ""Select C""))"),"")</f>
        <v/>
      </c>
      <c r="D835" s="1" t="str">
        <f>IFERROR(__xludf.DUMMYFUNCTION(" IF(ISBLANK(B835), """", QUERY(Volunteer_Import!B835:I835, ""Select D""))"),"")</f>
        <v/>
      </c>
      <c r="E835" s="1" t="str">
        <f>IFERROR(__xludf.DUMMYFUNCTION(" IF(ISBLANK(B835), """", QUERY(Volunteer_Import!B835:I835, ""Select E""))"),"")</f>
        <v/>
      </c>
      <c r="F835" s="9" t="str">
        <f> IF(ISBLANK(B835), "", COUNTIF(Volunteer_Import!F835, "*Central Berkeley Trader Joe’s*"))</f>
        <v/>
      </c>
      <c r="G835" s="1" t="str">
        <f> IF(ISBLANK(B835), "", COUNTIF(Volunteer_Import!F835, "*North Berkeley Safeway*"))</f>
        <v/>
      </c>
      <c r="H835" s="1" t="str">
        <f> IF(ISBLANK(B835), "", COUNTIF(Volunteer_Import!F835, "*North Berkeley Trader Joe’s*"))</f>
        <v/>
      </c>
      <c r="I835" s="9" t="str">
        <f> IF(ISBLANK(B835), "", COUNTIF(Volunteer_Import!F835, "*South Berkeley Berkeley Bowl*"))</f>
        <v/>
      </c>
      <c r="J835" s="1" t="str">
        <f> IF(ISBLANK(B835), "", COUNTIF(Volunteer_Import!F835, "*South Berkeley/Oakland Safeway*"))</f>
        <v/>
      </c>
      <c r="K835" s="1" t="str">
        <f> IF(ISBLANK(B835), "", COUNTIF(Volunteer_Import!F835, "*Southwest Berkeley Berkeley Bowl*"))</f>
        <v/>
      </c>
      <c r="L835" s="1" t="str">
        <f> IF(ISBLANK(B835), "", COUNTIF(Volunteer_Import!F835, "*Other (open to local stores unlisted above)*"))</f>
        <v/>
      </c>
      <c r="M835" s="19" t="str">
        <f> IF(ISBLANK(B835), "", COUNTIF(Volunteer_Import!G835, "*Monday*"))</f>
        <v/>
      </c>
      <c r="N835" s="19" t="str">
        <f> IF(ISBLANK(B835), "", COUNTIF(Volunteer_Import!G835, "*Tuesday*"))</f>
        <v/>
      </c>
      <c r="O835" s="19" t="str">
        <f> IF(ISBLANK(B835), "", COUNTIF(Volunteer_Import!G835, "*Wednesday*"))</f>
        <v/>
      </c>
      <c r="P835" s="19" t="str">
        <f> IF(ISBLANK(B835), "", COUNTIF(Volunteer_Import!G835, "*Thursday*"))</f>
        <v/>
      </c>
      <c r="Q835" s="19" t="str">
        <f> IF(ISBLANK(B835), "", COUNTIF(Volunteer_Import!G835, "*Friday*"))</f>
        <v/>
      </c>
      <c r="R835" s="19" t="str">
        <f> IF(ISBLANK(B835), "", COUNTIF(Volunteer_Import!G835, "*Saturday*"))</f>
        <v/>
      </c>
      <c r="S835" s="19" t="str">
        <f> IF(ISBLANK(B835), "", COUNTIF(Volunteer_Import!G835, "*Sunday*"))</f>
        <v/>
      </c>
      <c r="T835" s="1" t="str">
        <f> IF(ISBLANK(B835), "", COUNTIF(Volunteer_Import!H835, "*6am - 8am*"))</f>
        <v/>
      </c>
      <c r="U835" s="19" t="str">
        <f> IF(ISBLANK(B835), "", COUNTIF(Volunteer_Import!H835, "*8am - 12pm*"))</f>
        <v/>
      </c>
      <c r="V835" s="19" t="str">
        <f> IF(ISBLANK(B835), "", COUNTIF(Volunteer_Import!H835, "*12pm - 3pm*"))</f>
        <v/>
      </c>
      <c r="W835" s="19" t="str">
        <f> IF(ISBLANK(B835), "", COUNTIF(Volunteer_Import!H835, "*3pm - 6pm*"))</f>
        <v/>
      </c>
      <c r="X835" s="19" t="str">
        <f> IF(ISBLANK(B835), "", COUNTIF(Volunteer_Import!H835, "*6pm - 9pm*"))</f>
        <v/>
      </c>
      <c r="Y835" s="19" t="str">
        <f> IF(ISBLANK(B835), "", COUNTIF(Volunteer_Import!H835, "*9pm - 11pm*"))</f>
        <v/>
      </c>
    </row>
    <row r="836">
      <c r="A836" s="1" t="str">
        <f t="array" ref="A836">IF(ISBLANK(B836), "", concatenate("V", ROW()))</f>
        <v/>
      </c>
      <c r="B836" s="1" t="str">
        <f>IFERROR(__xludf.DUMMYFUNCTION(" QUERY(Volunteer_Import!A836:H836, ""Select B"")"),"")</f>
        <v/>
      </c>
      <c r="C836" s="1" t="str">
        <f>IFERROR(__xludf.DUMMYFUNCTION(" IF(ISBLANK(B836), """", QUERY(Volunteer_Import!B836:I836, ""Select C""))"),"")</f>
        <v/>
      </c>
      <c r="D836" s="1" t="str">
        <f>IFERROR(__xludf.DUMMYFUNCTION(" IF(ISBLANK(B836), """", QUERY(Volunteer_Import!B836:I836, ""Select D""))"),"")</f>
        <v/>
      </c>
      <c r="E836" s="1" t="str">
        <f>IFERROR(__xludf.DUMMYFUNCTION(" IF(ISBLANK(B836), """", QUERY(Volunteer_Import!B836:I836, ""Select E""))"),"")</f>
        <v/>
      </c>
      <c r="F836" s="9" t="str">
        <f> IF(ISBLANK(B836), "", COUNTIF(Volunteer_Import!F836, "*Central Berkeley Trader Joe’s*"))</f>
        <v/>
      </c>
      <c r="G836" s="1" t="str">
        <f> IF(ISBLANK(B836), "", COUNTIF(Volunteer_Import!F836, "*North Berkeley Safeway*"))</f>
        <v/>
      </c>
      <c r="H836" s="1" t="str">
        <f> IF(ISBLANK(B836), "", COUNTIF(Volunteer_Import!F836, "*North Berkeley Trader Joe’s*"))</f>
        <v/>
      </c>
      <c r="I836" s="9" t="str">
        <f> IF(ISBLANK(B836), "", COUNTIF(Volunteer_Import!F836, "*South Berkeley Berkeley Bowl*"))</f>
        <v/>
      </c>
      <c r="J836" s="1" t="str">
        <f> IF(ISBLANK(B836), "", COUNTIF(Volunteer_Import!F836, "*South Berkeley/Oakland Safeway*"))</f>
        <v/>
      </c>
      <c r="K836" s="1" t="str">
        <f> IF(ISBLANK(B836), "", COUNTIF(Volunteer_Import!F836, "*Southwest Berkeley Berkeley Bowl*"))</f>
        <v/>
      </c>
      <c r="L836" s="1" t="str">
        <f> IF(ISBLANK(B836), "", COUNTIF(Volunteer_Import!F836, "*Other (open to local stores unlisted above)*"))</f>
        <v/>
      </c>
      <c r="M836" s="19" t="str">
        <f> IF(ISBLANK(B836), "", COUNTIF(Volunteer_Import!G836, "*Monday*"))</f>
        <v/>
      </c>
      <c r="N836" s="19" t="str">
        <f> IF(ISBLANK(B836), "", COUNTIF(Volunteer_Import!G836, "*Tuesday*"))</f>
        <v/>
      </c>
      <c r="O836" s="19" t="str">
        <f> IF(ISBLANK(B836), "", COUNTIF(Volunteer_Import!G836, "*Wednesday*"))</f>
        <v/>
      </c>
      <c r="P836" s="19" t="str">
        <f> IF(ISBLANK(B836), "", COUNTIF(Volunteer_Import!G836, "*Thursday*"))</f>
        <v/>
      </c>
      <c r="Q836" s="19" t="str">
        <f> IF(ISBLANK(B836), "", COUNTIF(Volunteer_Import!G836, "*Friday*"))</f>
        <v/>
      </c>
      <c r="R836" s="19" t="str">
        <f> IF(ISBLANK(B836), "", COUNTIF(Volunteer_Import!G836, "*Saturday*"))</f>
        <v/>
      </c>
      <c r="S836" s="19" t="str">
        <f> IF(ISBLANK(B836), "", COUNTIF(Volunteer_Import!G836, "*Sunday*"))</f>
        <v/>
      </c>
      <c r="T836" s="1" t="str">
        <f> IF(ISBLANK(B836), "", COUNTIF(Volunteer_Import!H836, "*6am - 8am*"))</f>
        <v/>
      </c>
      <c r="U836" s="19" t="str">
        <f> IF(ISBLANK(B836), "", COUNTIF(Volunteer_Import!H836, "*8am - 12pm*"))</f>
        <v/>
      </c>
      <c r="V836" s="19" t="str">
        <f> IF(ISBLANK(B836), "", COUNTIF(Volunteer_Import!H836, "*12pm - 3pm*"))</f>
        <v/>
      </c>
      <c r="W836" s="19" t="str">
        <f> IF(ISBLANK(B836), "", COUNTIF(Volunteer_Import!H836, "*3pm - 6pm*"))</f>
        <v/>
      </c>
      <c r="X836" s="19" t="str">
        <f> IF(ISBLANK(B836), "", COUNTIF(Volunteer_Import!H836, "*6pm - 9pm*"))</f>
        <v/>
      </c>
      <c r="Y836" s="19" t="str">
        <f> IF(ISBLANK(B836), "", COUNTIF(Volunteer_Import!H836, "*9pm - 11pm*"))</f>
        <v/>
      </c>
    </row>
    <row r="837">
      <c r="A837" s="1" t="str">
        <f t="array" ref="A837">IF(ISBLANK(B837), "", concatenate("V", ROW()))</f>
        <v/>
      </c>
      <c r="B837" s="1" t="str">
        <f>IFERROR(__xludf.DUMMYFUNCTION(" QUERY(Volunteer_Import!A837:H837, ""Select B"")"),"")</f>
        <v/>
      </c>
      <c r="C837" s="1" t="str">
        <f>IFERROR(__xludf.DUMMYFUNCTION(" IF(ISBLANK(B837), """", QUERY(Volunteer_Import!B837:I837, ""Select C""))"),"")</f>
        <v/>
      </c>
      <c r="D837" s="1" t="str">
        <f>IFERROR(__xludf.DUMMYFUNCTION(" IF(ISBLANK(B837), """", QUERY(Volunteer_Import!B837:I837, ""Select D""))"),"")</f>
        <v/>
      </c>
      <c r="E837" s="1" t="str">
        <f>IFERROR(__xludf.DUMMYFUNCTION(" IF(ISBLANK(B837), """", QUERY(Volunteer_Import!B837:I837, ""Select E""))"),"")</f>
        <v/>
      </c>
      <c r="F837" s="9" t="str">
        <f> IF(ISBLANK(B837), "", COUNTIF(Volunteer_Import!F837, "*Central Berkeley Trader Joe’s*"))</f>
        <v/>
      </c>
      <c r="G837" s="1" t="str">
        <f> IF(ISBLANK(B837), "", COUNTIF(Volunteer_Import!F837, "*North Berkeley Safeway*"))</f>
        <v/>
      </c>
      <c r="H837" s="1" t="str">
        <f> IF(ISBLANK(B837), "", COUNTIF(Volunteer_Import!F837, "*North Berkeley Trader Joe’s*"))</f>
        <v/>
      </c>
      <c r="I837" s="9" t="str">
        <f> IF(ISBLANK(B837), "", COUNTIF(Volunteer_Import!F837, "*South Berkeley Berkeley Bowl*"))</f>
        <v/>
      </c>
      <c r="J837" s="1" t="str">
        <f> IF(ISBLANK(B837), "", COUNTIF(Volunteer_Import!F837, "*South Berkeley/Oakland Safeway*"))</f>
        <v/>
      </c>
      <c r="K837" s="1" t="str">
        <f> IF(ISBLANK(B837), "", COUNTIF(Volunteer_Import!F837, "*Southwest Berkeley Berkeley Bowl*"))</f>
        <v/>
      </c>
      <c r="L837" s="1" t="str">
        <f> IF(ISBLANK(B837), "", COUNTIF(Volunteer_Import!F837, "*Other (open to local stores unlisted above)*"))</f>
        <v/>
      </c>
      <c r="M837" s="19" t="str">
        <f> IF(ISBLANK(B837), "", COUNTIF(Volunteer_Import!G837, "*Monday*"))</f>
        <v/>
      </c>
      <c r="N837" s="19" t="str">
        <f> IF(ISBLANK(B837), "", COUNTIF(Volunteer_Import!G837, "*Tuesday*"))</f>
        <v/>
      </c>
      <c r="O837" s="19" t="str">
        <f> IF(ISBLANK(B837), "", COUNTIF(Volunteer_Import!G837, "*Wednesday*"))</f>
        <v/>
      </c>
      <c r="P837" s="19" t="str">
        <f> IF(ISBLANK(B837), "", COUNTIF(Volunteer_Import!G837, "*Thursday*"))</f>
        <v/>
      </c>
      <c r="Q837" s="19" t="str">
        <f> IF(ISBLANK(B837), "", COUNTIF(Volunteer_Import!G837, "*Friday*"))</f>
        <v/>
      </c>
      <c r="R837" s="19" t="str">
        <f> IF(ISBLANK(B837), "", COUNTIF(Volunteer_Import!G837, "*Saturday*"))</f>
        <v/>
      </c>
      <c r="S837" s="19" t="str">
        <f> IF(ISBLANK(B837), "", COUNTIF(Volunteer_Import!G837, "*Sunday*"))</f>
        <v/>
      </c>
      <c r="T837" s="1" t="str">
        <f> IF(ISBLANK(B837), "", COUNTIF(Volunteer_Import!H837, "*6am - 8am*"))</f>
        <v/>
      </c>
      <c r="U837" s="19" t="str">
        <f> IF(ISBLANK(B837), "", COUNTIF(Volunteer_Import!H837, "*8am - 12pm*"))</f>
        <v/>
      </c>
      <c r="V837" s="19" t="str">
        <f> IF(ISBLANK(B837), "", COUNTIF(Volunteer_Import!H837, "*12pm - 3pm*"))</f>
        <v/>
      </c>
      <c r="W837" s="19" t="str">
        <f> IF(ISBLANK(B837), "", COUNTIF(Volunteer_Import!H837, "*3pm - 6pm*"))</f>
        <v/>
      </c>
      <c r="X837" s="19" t="str">
        <f> IF(ISBLANK(B837), "", COUNTIF(Volunteer_Import!H837, "*6pm - 9pm*"))</f>
        <v/>
      </c>
      <c r="Y837" s="19" t="str">
        <f> IF(ISBLANK(B837), "", COUNTIF(Volunteer_Import!H837, "*9pm - 11pm*"))</f>
        <v/>
      </c>
    </row>
    <row r="838">
      <c r="A838" s="1" t="str">
        <f t="array" ref="A838">IF(ISBLANK(B838), "", concatenate("V", ROW()))</f>
        <v/>
      </c>
      <c r="B838" s="1" t="str">
        <f>IFERROR(__xludf.DUMMYFUNCTION(" QUERY(Volunteer_Import!A838:H838, ""Select B"")"),"")</f>
        <v/>
      </c>
      <c r="C838" s="1" t="str">
        <f>IFERROR(__xludf.DUMMYFUNCTION(" IF(ISBLANK(B838), """", QUERY(Volunteer_Import!B838:I838, ""Select C""))"),"")</f>
        <v/>
      </c>
      <c r="D838" s="1" t="str">
        <f>IFERROR(__xludf.DUMMYFUNCTION(" IF(ISBLANK(B838), """", QUERY(Volunteer_Import!B838:I838, ""Select D""))"),"")</f>
        <v/>
      </c>
      <c r="E838" s="1" t="str">
        <f>IFERROR(__xludf.DUMMYFUNCTION(" IF(ISBLANK(B838), """", QUERY(Volunteer_Import!B838:I838, ""Select E""))"),"")</f>
        <v/>
      </c>
      <c r="F838" s="9" t="str">
        <f> IF(ISBLANK(B838), "", COUNTIF(Volunteer_Import!F838, "*Central Berkeley Trader Joe’s*"))</f>
        <v/>
      </c>
      <c r="G838" s="1" t="str">
        <f> IF(ISBLANK(B838), "", COUNTIF(Volunteer_Import!F838, "*North Berkeley Safeway*"))</f>
        <v/>
      </c>
      <c r="H838" s="1" t="str">
        <f> IF(ISBLANK(B838), "", COUNTIF(Volunteer_Import!F838, "*North Berkeley Trader Joe’s*"))</f>
        <v/>
      </c>
      <c r="I838" s="9" t="str">
        <f> IF(ISBLANK(B838), "", COUNTIF(Volunteer_Import!F838, "*South Berkeley Berkeley Bowl*"))</f>
        <v/>
      </c>
      <c r="J838" s="1" t="str">
        <f> IF(ISBLANK(B838), "", COUNTIF(Volunteer_Import!F838, "*South Berkeley/Oakland Safeway*"))</f>
        <v/>
      </c>
      <c r="K838" s="1" t="str">
        <f> IF(ISBLANK(B838), "", COUNTIF(Volunteer_Import!F838, "*Southwest Berkeley Berkeley Bowl*"))</f>
        <v/>
      </c>
      <c r="L838" s="1" t="str">
        <f> IF(ISBLANK(B838), "", COUNTIF(Volunteer_Import!F838, "*Other (open to local stores unlisted above)*"))</f>
        <v/>
      </c>
      <c r="M838" s="19" t="str">
        <f> IF(ISBLANK(B838), "", COUNTIF(Volunteer_Import!G838, "*Monday*"))</f>
        <v/>
      </c>
      <c r="N838" s="19" t="str">
        <f> IF(ISBLANK(B838), "", COUNTIF(Volunteer_Import!G838, "*Tuesday*"))</f>
        <v/>
      </c>
      <c r="O838" s="19" t="str">
        <f> IF(ISBLANK(B838), "", COUNTIF(Volunteer_Import!G838, "*Wednesday*"))</f>
        <v/>
      </c>
      <c r="P838" s="19" t="str">
        <f> IF(ISBLANK(B838), "", COUNTIF(Volunteer_Import!G838, "*Thursday*"))</f>
        <v/>
      </c>
      <c r="Q838" s="19" t="str">
        <f> IF(ISBLANK(B838), "", COUNTIF(Volunteer_Import!G838, "*Friday*"))</f>
        <v/>
      </c>
      <c r="R838" s="19" t="str">
        <f> IF(ISBLANK(B838), "", COUNTIF(Volunteer_Import!G838, "*Saturday*"))</f>
        <v/>
      </c>
      <c r="S838" s="19" t="str">
        <f> IF(ISBLANK(B838), "", COUNTIF(Volunteer_Import!G838, "*Sunday*"))</f>
        <v/>
      </c>
      <c r="T838" s="1" t="str">
        <f> IF(ISBLANK(B838), "", COUNTIF(Volunteer_Import!H838, "*6am - 8am*"))</f>
        <v/>
      </c>
      <c r="U838" s="19" t="str">
        <f> IF(ISBLANK(B838), "", COUNTIF(Volunteer_Import!H838, "*8am - 12pm*"))</f>
        <v/>
      </c>
      <c r="V838" s="19" t="str">
        <f> IF(ISBLANK(B838), "", COUNTIF(Volunteer_Import!H838, "*12pm - 3pm*"))</f>
        <v/>
      </c>
      <c r="W838" s="19" t="str">
        <f> IF(ISBLANK(B838), "", COUNTIF(Volunteer_Import!H838, "*3pm - 6pm*"))</f>
        <v/>
      </c>
      <c r="X838" s="19" t="str">
        <f> IF(ISBLANK(B838), "", COUNTIF(Volunteer_Import!H838, "*6pm - 9pm*"))</f>
        <v/>
      </c>
      <c r="Y838" s="19" t="str">
        <f> IF(ISBLANK(B838), "", COUNTIF(Volunteer_Import!H838, "*9pm - 11pm*"))</f>
        <v/>
      </c>
    </row>
    <row r="839">
      <c r="A839" s="1" t="str">
        <f t="array" ref="A839">IF(ISBLANK(B839), "", concatenate("V", ROW()))</f>
        <v/>
      </c>
      <c r="B839" s="1" t="str">
        <f>IFERROR(__xludf.DUMMYFUNCTION(" QUERY(Volunteer_Import!A839:H839, ""Select B"")"),"")</f>
        <v/>
      </c>
      <c r="C839" s="1" t="str">
        <f>IFERROR(__xludf.DUMMYFUNCTION(" IF(ISBLANK(B839), """", QUERY(Volunteer_Import!B839:I839, ""Select C""))"),"")</f>
        <v/>
      </c>
      <c r="D839" s="1" t="str">
        <f>IFERROR(__xludf.DUMMYFUNCTION(" IF(ISBLANK(B839), """", QUERY(Volunteer_Import!B839:I839, ""Select D""))"),"")</f>
        <v/>
      </c>
      <c r="E839" s="1" t="str">
        <f>IFERROR(__xludf.DUMMYFUNCTION(" IF(ISBLANK(B839), """", QUERY(Volunteer_Import!B839:I839, ""Select E""))"),"")</f>
        <v/>
      </c>
      <c r="F839" s="9" t="str">
        <f> IF(ISBLANK(B839), "", COUNTIF(Volunteer_Import!F839, "*Central Berkeley Trader Joe’s*"))</f>
        <v/>
      </c>
      <c r="G839" s="1" t="str">
        <f> IF(ISBLANK(B839), "", COUNTIF(Volunteer_Import!F839, "*North Berkeley Safeway*"))</f>
        <v/>
      </c>
      <c r="H839" s="1" t="str">
        <f> IF(ISBLANK(B839), "", COUNTIF(Volunteer_Import!F839, "*North Berkeley Trader Joe’s*"))</f>
        <v/>
      </c>
      <c r="I839" s="9" t="str">
        <f> IF(ISBLANK(B839), "", COUNTIF(Volunteer_Import!F839, "*South Berkeley Berkeley Bowl*"))</f>
        <v/>
      </c>
      <c r="J839" s="1" t="str">
        <f> IF(ISBLANK(B839), "", COUNTIF(Volunteer_Import!F839, "*South Berkeley/Oakland Safeway*"))</f>
        <v/>
      </c>
      <c r="K839" s="1" t="str">
        <f> IF(ISBLANK(B839), "", COUNTIF(Volunteer_Import!F839, "*Southwest Berkeley Berkeley Bowl*"))</f>
        <v/>
      </c>
      <c r="L839" s="1" t="str">
        <f> IF(ISBLANK(B839), "", COUNTIF(Volunteer_Import!F839, "*Other (open to local stores unlisted above)*"))</f>
        <v/>
      </c>
      <c r="M839" s="19" t="str">
        <f> IF(ISBLANK(B839), "", COUNTIF(Volunteer_Import!G839, "*Monday*"))</f>
        <v/>
      </c>
      <c r="N839" s="19" t="str">
        <f> IF(ISBLANK(B839), "", COUNTIF(Volunteer_Import!G839, "*Tuesday*"))</f>
        <v/>
      </c>
      <c r="O839" s="19" t="str">
        <f> IF(ISBLANK(B839), "", COUNTIF(Volunteer_Import!G839, "*Wednesday*"))</f>
        <v/>
      </c>
      <c r="P839" s="19" t="str">
        <f> IF(ISBLANK(B839), "", COUNTIF(Volunteer_Import!G839, "*Thursday*"))</f>
        <v/>
      </c>
      <c r="Q839" s="19" t="str">
        <f> IF(ISBLANK(B839), "", COUNTIF(Volunteer_Import!G839, "*Friday*"))</f>
        <v/>
      </c>
      <c r="R839" s="19" t="str">
        <f> IF(ISBLANK(B839), "", COUNTIF(Volunteer_Import!G839, "*Saturday*"))</f>
        <v/>
      </c>
      <c r="S839" s="19" t="str">
        <f> IF(ISBLANK(B839), "", COUNTIF(Volunteer_Import!G839, "*Sunday*"))</f>
        <v/>
      </c>
      <c r="T839" s="1" t="str">
        <f> IF(ISBLANK(B839), "", COUNTIF(Volunteer_Import!H839, "*6am - 8am*"))</f>
        <v/>
      </c>
      <c r="U839" s="19" t="str">
        <f> IF(ISBLANK(B839), "", COUNTIF(Volunteer_Import!H839, "*8am - 12pm*"))</f>
        <v/>
      </c>
      <c r="V839" s="19" t="str">
        <f> IF(ISBLANK(B839), "", COUNTIF(Volunteer_Import!H839, "*12pm - 3pm*"))</f>
        <v/>
      </c>
      <c r="W839" s="19" t="str">
        <f> IF(ISBLANK(B839), "", COUNTIF(Volunteer_Import!H839, "*3pm - 6pm*"))</f>
        <v/>
      </c>
      <c r="X839" s="19" t="str">
        <f> IF(ISBLANK(B839), "", COUNTIF(Volunteer_Import!H839, "*6pm - 9pm*"))</f>
        <v/>
      </c>
      <c r="Y839" s="19" t="str">
        <f> IF(ISBLANK(B839), "", COUNTIF(Volunteer_Import!H839, "*9pm - 11pm*"))</f>
        <v/>
      </c>
    </row>
    <row r="840">
      <c r="A840" s="1" t="str">
        <f t="array" ref="A840">IF(ISBLANK(B840), "", concatenate("V", ROW()))</f>
        <v/>
      </c>
      <c r="B840" s="1" t="str">
        <f>IFERROR(__xludf.DUMMYFUNCTION(" QUERY(Volunteer_Import!A840:H840, ""Select B"")"),"")</f>
        <v/>
      </c>
      <c r="C840" s="1" t="str">
        <f>IFERROR(__xludf.DUMMYFUNCTION(" IF(ISBLANK(B840), """", QUERY(Volunteer_Import!B840:I840, ""Select C""))"),"")</f>
        <v/>
      </c>
      <c r="D840" s="1" t="str">
        <f>IFERROR(__xludf.DUMMYFUNCTION(" IF(ISBLANK(B840), """", QUERY(Volunteer_Import!B840:I840, ""Select D""))"),"")</f>
        <v/>
      </c>
      <c r="E840" s="1" t="str">
        <f>IFERROR(__xludf.DUMMYFUNCTION(" IF(ISBLANK(B840), """", QUERY(Volunteer_Import!B840:I840, ""Select E""))"),"")</f>
        <v/>
      </c>
      <c r="F840" s="9" t="str">
        <f> IF(ISBLANK(B840), "", COUNTIF(Volunteer_Import!F840, "*Central Berkeley Trader Joe’s*"))</f>
        <v/>
      </c>
      <c r="G840" s="1" t="str">
        <f> IF(ISBLANK(B840), "", COUNTIF(Volunteer_Import!F840, "*North Berkeley Safeway*"))</f>
        <v/>
      </c>
      <c r="H840" s="1" t="str">
        <f> IF(ISBLANK(B840), "", COUNTIF(Volunteer_Import!F840, "*North Berkeley Trader Joe’s*"))</f>
        <v/>
      </c>
      <c r="I840" s="9" t="str">
        <f> IF(ISBLANK(B840), "", COUNTIF(Volunteer_Import!F840, "*South Berkeley Berkeley Bowl*"))</f>
        <v/>
      </c>
      <c r="J840" s="1" t="str">
        <f> IF(ISBLANK(B840), "", COUNTIF(Volunteer_Import!F840, "*South Berkeley/Oakland Safeway*"))</f>
        <v/>
      </c>
      <c r="K840" s="1" t="str">
        <f> IF(ISBLANK(B840), "", COUNTIF(Volunteer_Import!F840, "*Southwest Berkeley Berkeley Bowl*"))</f>
        <v/>
      </c>
      <c r="L840" s="1" t="str">
        <f> IF(ISBLANK(B840), "", COUNTIF(Volunteer_Import!F840, "*Other (open to local stores unlisted above)*"))</f>
        <v/>
      </c>
      <c r="M840" s="19" t="str">
        <f> IF(ISBLANK(B840), "", COUNTIF(Volunteer_Import!G840, "*Monday*"))</f>
        <v/>
      </c>
      <c r="N840" s="19" t="str">
        <f> IF(ISBLANK(B840), "", COUNTIF(Volunteer_Import!G840, "*Tuesday*"))</f>
        <v/>
      </c>
      <c r="O840" s="19" t="str">
        <f> IF(ISBLANK(B840), "", COUNTIF(Volunteer_Import!G840, "*Wednesday*"))</f>
        <v/>
      </c>
      <c r="P840" s="19" t="str">
        <f> IF(ISBLANK(B840), "", COUNTIF(Volunteer_Import!G840, "*Thursday*"))</f>
        <v/>
      </c>
      <c r="Q840" s="19" t="str">
        <f> IF(ISBLANK(B840), "", COUNTIF(Volunteer_Import!G840, "*Friday*"))</f>
        <v/>
      </c>
      <c r="R840" s="19" t="str">
        <f> IF(ISBLANK(B840), "", COUNTIF(Volunteer_Import!G840, "*Saturday*"))</f>
        <v/>
      </c>
      <c r="S840" s="19" t="str">
        <f> IF(ISBLANK(B840), "", COUNTIF(Volunteer_Import!G840, "*Sunday*"))</f>
        <v/>
      </c>
      <c r="T840" s="1" t="str">
        <f> IF(ISBLANK(B840), "", COUNTIF(Volunteer_Import!H840, "*6am - 8am*"))</f>
        <v/>
      </c>
      <c r="U840" s="19" t="str">
        <f> IF(ISBLANK(B840), "", COUNTIF(Volunteer_Import!H840, "*8am - 12pm*"))</f>
        <v/>
      </c>
      <c r="V840" s="19" t="str">
        <f> IF(ISBLANK(B840), "", COUNTIF(Volunteer_Import!H840, "*12pm - 3pm*"))</f>
        <v/>
      </c>
      <c r="W840" s="19" t="str">
        <f> IF(ISBLANK(B840), "", COUNTIF(Volunteer_Import!H840, "*3pm - 6pm*"))</f>
        <v/>
      </c>
      <c r="X840" s="19" t="str">
        <f> IF(ISBLANK(B840), "", COUNTIF(Volunteer_Import!H840, "*6pm - 9pm*"))</f>
        <v/>
      </c>
      <c r="Y840" s="19" t="str">
        <f> IF(ISBLANK(B840), "", COUNTIF(Volunteer_Import!H840, "*9pm - 11pm*"))</f>
        <v/>
      </c>
    </row>
    <row r="841">
      <c r="A841" s="1" t="str">
        <f t="array" ref="A841">IF(ISBLANK(B841), "", concatenate("V", ROW()))</f>
        <v/>
      </c>
      <c r="B841" s="1" t="str">
        <f>IFERROR(__xludf.DUMMYFUNCTION(" QUERY(Volunteer_Import!A841:H841, ""Select B"")"),"")</f>
        <v/>
      </c>
      <c r="C841" s="1" t="str">
        <f>IFERROR(__xludf.DUMMYFUNCTION(" IF(ISBLANK(B841), """", QUERY(Volunteer_Import!B841:I841, ""Select C""))"),"")</f>
        <v/>
      </c>
      <c r="D841" s="1" t="str">
        <f>IFERROR(__xludf.DUMMYFUNCTION(" IF(ISBLANK(B841), """", QUERY(Volunteer_Import!B841:I841, ""Select D""))"),"")</f>
        <v/>
      </c>
      <c r="E841" s="1" t="str">
        <f>IFERROR(__xludf.DUMMYFUNCTION(" IF(ISBLANK(B841), """", QUERY(Volunteer_Import!B841:I841, ""Select E""))"),"")</f>
        <v/>
      </c>
      <c r="F841" s="9" t="str">
        <f> IF(ISBLANK(B841), "", COUNTIF(Volunteer_Import!F841, "*Central Berkeley Trader Joe’s*"))</f>
        <v/>
      </c>
      <c r="G841" s="1" t="str">
        <f> IF(ISBLANK(B841), "", COUNTIF(Volunteer_Import!F841, "*North Berkeley Safeway*"))</f>
        <v/>
      </c>
      <c r="H841" s="1" t="str">
        <f> IF(ISBLANK(B841), "", COUNTIF(Volunteer_Import!F841, "*North Berkeley Trader Joe’s*"))</f>
        <v/>
      </c>
      <c r="I841" s="9" t="str">
        <f> IF(ISBLANK(B841), "", COUNTIF(Volunteer_Import!F841, "*South Berkeley Berkeley Bowl*"))</f>
        <v/>
      </c>
      <c r="J841" s="1" t="str">
        <f> IF(ISBLANK(B841), "", COUNTIF(Volunteer_Import!F841, "*South Berkeley/Oakland Safeway*"))</f>
        <v/>
      </c>
      <c r="K841" s="1" t="str">
        <f> IF(ISBLANK(B841), "", COUNTIF(Volunteer_Import!F841, "*Southwest Berkeley Berkeley Bowl*"))</f>
        <v/>
      </c>
      <c r="L841" s="1" t="str">
        <f> IF(ISBLANK(B841), "", COUNTIF(Volunteer_Import!F841, "*Other (open to local stores unlisted above)*"))</f>
        <v/>
      </c>
      <c r="M841" s="19" t="str">
        <f> IF(ISBLANK(B841), "", COUNTIF(Volunteer_Import!G841, "*Monday*"))</f>
        <v/>
      </c>
      <c r="N841" s="19" t="str">
        <f> IF(ISBLANK(B841), "", COUNTIF(Volunteer_Import!G841, "*Tuesday*"))</f>
        <v/>
      </c>
      <c r="O841" s="19" t="str">
        <f> IF(ISBLANK(B841), "", COUNTIF(Volunteer_Import!G841, "*Wednesday*"))</f>
        <v/>
      </c>
      <c r="P841" s="19" t="str">
        <f> IF(ISBLANK(B841), "", COUNTIF(Volunteer_Import!G841, "*Thursday*"))</f>
        <v/>
      </c>
      <c r="Q841" s="19" t="str">
        <f> IF(ISBLANK(B841), "", COUNTIF(Volunteer_Import!G841, "*Friday*"))</f>
        <v/>
      </c>
      <c r="R841" s="19" t="str">
        <f> IF(ISBLANK(B841), "", COUNTIF(Volunteer_Import!G841, "*Saturday*"))</f>
        <v/>
      </c>
      <c r="S841" s="19" t="str">
        <f> IF(ISBLANK(B841), "", COUNTIF(Volunteer_Import!G841, "*Sunday*"))</f>
        <v/>
      </c>
      <c r="T841" s="1" t="str">
        <f> IF(ISBLANK(B841), "", COUNTIF(Volunteer_Import!H841, "*6am - 8am*"))</f>
        <v/>
      </c>
      <c r="U841" s="19" t="str">
        <f> IF(ISBLANK(B841), "", COUNTIF(Volunteer_Import!H841, "*8am - 12pm*"))</f>
        <v/>
      </c>
      <c r="V841" s="19" t="str">
        <f> IF(ISBLANK(B841), "", COUNTIF(Volunteer_Import!H841, "*12pm - 3pm*"))</f>
        <v/>
      </c>
      <c r="W841" s="19" t="str">
        <f> IF(ISBLANK(B841), "", COUNTIF(Volunteer_Import!H841, "*3pm - 6pm*"))</f>
        <v/>
      </c>
      <c r="X841" s="19" t="str">
        <f> IF(ISBLANK(B841), "", COUNTIF(Volunteer_Import!H841, "*6pm - 9pm*"))</f>
        <v/>
      </c>
      <c r="Y841" s="19" t="str">
        <f> IF(ISBLANK(B841), "", COUNTIF(Volunteer_Import!H841, "*9pm - 11pm*"))</f>
        <v/>
      </c>
    </row>
    <row r="842">
      <c r="A842" s="1" t="str">
        <f t="array" ref="A842">IF(ISBLANK(B842), "", concatenate("V", ROW()))</f>
        <v/>
      </c>
      <c r="B842" s="1" t="str">
        <f>IFERROR(__xludf.DUMMYFUNCTION(" QUERY(Volunteer_Import!A842:H842, ""Select B"")"),"")</f>
        <v/>
      </c>
      <c r="C842" s="1" t="str">
        <f>IFERROR(__xludf.DUMMYFUNCTION(" IF(ISBLANK(B842), """", QUERY(Volunteer_Import!B842:I842, ""Select C""))"),"")</f>
        <v/>
      </c>
      <c r="D842" s="1" t="str">
        <f>IFERROR(__xludf.DUMMYFUNCTION(" IF(ISBLANK(B842), """", QUERY(Volunteer_Import!B842:I842, ""Select D""))"),"")</f>
        <v/>
      </c>
      <c r="E842" s="1" t="str">
        <f>IFERROR(__xludf.DUMMYFUNCTION(" IF(ISBLANK(B842), """", QUERY(Volunteer_Import!B842:I842, ""Select E""))"),"")</f>
        <v/>
      </c>
      <c r="F842" s="9" t="str">
        <f> IF(ISBLANK(B842), "", COUNTIF(Volunteer_Import!F842, "*Central Berkeley Trader Joe’s*"))</f>
        <v/>
      </c>
      <c r="G842" s="1" t="str">
        <f> IF(ISBLANK(B842), "", COUNTIF(Volunteer_Import!F842, "*North Berkeley Safeway*"))</f>
        <v/>
      </c>
      <c r="H842" s="1" t="str">
        <f> IF(ISBLANK(B842), "", COUNTIF(Volunteer_Import!F842, "*North Berkeley Trader Joe’s*"))</f>
        <v/>
      </c>
      <c r="I842" s="9" t="str">
        <f> IF(ISBLANK(B842), "", COUNTIF(Volunteer_Import!F842, "*South Berkeley Berkeley Bowl*"))</f>
        <v/>
      </c>
      <c r="J842" s="1" t="str">
        <f> IF(ISBLANK(B842), "", COUNTIF(Volunteer_Import!F842, "*South Berkeley/Oakland Safeway*"))</f>
        <v/>
      </c>
      <c r="K842" s="1" t="str">
        <f> IF(ISBLANK(B842), "", COUNTIF(Volunteer_Import!F842, "*Southwest Berkeley Berkeley Bowl*"))</f>
        <v/>
      </c>
      <c r="L842" s="1" t="str">
        <f> IF(ISBLANK(B842), "", COUNTIF(Volunteer_Import!F842, "*Other (open to local stores unlisted above)*"))</f>
        <v/>
      </c>
      <c r="M842" s="19" t="str">
        <f> IF(ISBLANK(B842), "", COUNTIF(Volunteer_Import!G842, "*Monday*"))</f>
        <v/>
      </c>
      <c r="N842" s="19" t="str">
        <f> IF(ISBLANK(B842), "", COUNTIF(Volunteer_Import!G842, "*Tuesday*"))</f>
        <v/>
      </c>
      <c r="O842" s="19" t="str">
        <f> IF(ISBLANK(B842), "", COUNTIF(Volunteer_Import!G842, "*Wednesday*"))</f>
        <v/>
      </c>
      <c r="P842" s="19" t="str">
        <f> IF(ISBLANK(B842), "", COUNTIF(Volunteer_Import!G842, "*Thursday*"))</f>
        <v/>
      </c>
      <c r="Q842" s="19" t="str">
        <f> IF(ISBLANK(B842), "", COUNTIF(Volunteer_Import!G842, "*Friday*"))</f>
        <v/>
      </c>
      <c r="R842" s="19" t="str">
        <f> IF(ISBLANK(B842), "", COUNTIF(Volunteer_Import!G842, "*Saturday*"))</f>
        <v/>
      </c>
      <c r="S842" s="19" t="str">
        <f> IF(ISBLANK(B842), "", COUNTIF(Volunteer_Import!G842, "*Sunday*"))</f>
        <v/>
      </c>
      <c r="T842" s="1" t="str">
        <f> IF(ISBLANK(B842), "", COUNTIF(Volunteer_Import!H842, "*6am - 8am*"))</f>
        <v/>
      </c>
      <c r="U842" s="19" t="str">
        <f> IF(ISBLANK(B842), "", COUNTIF(Volunteer_Import!H842, "*8am - 12pm*"))</f>
        <v/>
      </c>
      <c r="V842" s="19" t="str">
        <f> IF(ISBLANK(B842), "", COUNTIF(Volunteer_Import!H842, "*12pm - 3pm*"))</f>
        <v/>
      </c>
      <c r="W842" s="19" t="str">
        <f> IF(ISBLANK(B842), "", COUNTIF(Volunteer_Import!H842, "*3pm - 6pm*"))</f>
        <v/>
      </c>
      <c r="X842" s="19" t="str">
        <f> IF(ISBLANK(B842), "", COUNTIF(Volunteer_Import!H842, "*6pm - 9pm*"))</f>
        <v/>
      </c>
      <c r="Y842" s="19" t="str">
        <f> IF(ISBLANK(B842), "", COUNTIF(Volunteer_Import!H842, "*9pm - 11pm*"))</f>
        <v/>
      </c>
    </row>
    <row r="843">
      <c r="A843" s="1" t="str">
        <f t="array" ref="A843">IF(ISBLANK(B843), "", concatenate("V", ROW()))</f>
        <v/>
      </c>
      <c r="B843" s="1" t="str">
        <f>IFERROR(__xludf.DUMMYFUNCTION(" QUERY(Volunteer_Import!A843:H843, ""Select B"")"),"")</f>
        <v/>
      </c>
      <c r="C843" s="1" t="str">
        <f>IFERROR(__xludf.DUMMYFUNCTION(" IF(ISBLANK(B843), """", QUERY(Volunteer_Import!B843:I843, ""Select C""))"),"")</f>
        <v/>
      </c>
      <c r="D843" s="1" t="str">
        <f>IFERROR(__xludf.DUMMYFUNCTION(" IF(ISBLANK(B843), """", QUERY(Volunteer_Import!B843:I843, ""Select D""))"),"")</f>
        <v/>
      </c>
      <c r="E843" s="1" t="str">
        <f>IFERROR(__xludf.DUMMYFUNCTION(" IF(ISBLANK(B843), """", QUERY(Volunteer_Import!B843:I843, ""Select E""))"),"")</f>
        <v/>
      </c>
      <c r="F843" s="9" t="str">
        <f> IF(ISBLANK(B843), "", COUNTIF(Volunteer_Import!F843, "*Central Berkeley Trader Joe’s*"))</f>
        <v/>
      </c>
      <c r="G843" s="1" t="str">
        <f> IF(ISBLANK(B843), "", COUNTIF(Volunteer_Import!F843, "*North Berkeley Safeway*"))</f>
        <v/>
      </c>
      <c r="H843" s="1" t="str">
        <f> IF(ISBLANK(B843), "", COUNTIF(Volunteer_Import!F843, "*North Berkeley Trader Joe’s*"))</f>
        <v/>
      </c>
      <c r="I843" s="9" t="str">
        <f> IF(ISBLANK(B843), "", COUNTIF(Volunteer_Import!F843, "*South Berkeley Berkeley Bowl*"))</f>
        <v/>
      </c>
      <c r="J843" s="1" t="str">
        <f> IF(ISBLANK(B843), "", COUNTIF(Volunteer_Import!F843, "*South Berkeley/Oakland Safeway*"))</f>
        <v/>
      </c>
      <c r="K843" s="1" t="str">
        <f> IF(ISBLANK(B843), "", COUNTIF(Volunteer_Import!F843, "*Southwest Berkeley Berkeley Bowl*"))</f>
        <v/>
      </c>
      <c r="L843" s="1" t="str">
        <f> IF(ISBLANK(B843), "", COUNTIF(Volunteer_Import!F843, "*Other (open to local stores unlisted above)*"))</f>
        <v/>
      </c>
      <c r="M843" s="19" t="str">
        <f> IF(ISBLANK(B843), "", COUNTIF(Volunteer_Import!G843, "*Monday*"))</f>
        <v/>
      </c>
      <c r="N843" s="19" t="str">
        <f> IF(ISBLANK(B843), "", COUNTIF(Volunteer_Import!G843, "*Tuesday*"))</f>
        <v/>
      </c>
      <c r="O843" s="19" t="str">
        <f> IF(ISBLANK(B843), "", COUNTIF(Volunteer_Import!G843, "*Wednesday*"))</f>
        <v/>
      </c>
      <c r="P843" s="19" t="str">
        <f> IF(ISBLANK(B843), "", COUNTIF(Volunteer_Import!G843, "*Thursday*"))</f>
        <v/>
      </c>
      <c r="Q843" s="19" t="str">
        <f> IF(ISBLANK(B843), "", COUNTIF(Volunteer_Import!G843, "*Friday*"))</f>
        <v/>
      </c>
      <c r="R843" s="19" t="str">
        <f> IF(ISBLANK(B843), "", COUNTIF(Volunteer_Import!G843, "*Saturday*"))</f>
        <v/>
      </c>
      <c r="S843" s="19" t="str">
        <f> IF(ISBLANK(B843), "", COUNTIF(Volunteer_Import!G843, "*Sunday*"))</f>
        <v/>
      </c>
      <c r="T843" s="1" t="str">
        <f> IF(ISBLANK(B843), "", COUNTIF(Volunteer_Import!H843, "*6am - 8am*"))</f>
        <v/>
      </c>
      <c r="U843" s="19" t="str">
        <f> IF(ISBLANK(B843), "", COUNTIF(Volunteer_Import!H843, "*8am - 12pm*"))</f>
        <v/>
      </c>
      <c r="V843" s="19" t="str">
        <f> IF(ISBLANK(B843), "", COUNTIF(Volunteer_Import!H843, "*12pm - 3pm*"))</f>
        <v/>
      </c>
      <c r="W843" s="19" t="str">
        <f> IF(ISBLANK(B843), "", COUNTIF(Volunteer_Import!H843, "*3pm - 6pm*"))</f>
        <v/>
      </c>
      <c r="X843" s="19" t="str">
        <f> IF(ISBLANK(B843), "", COUNTIF(Volunteer_Import!H843, "*6pm - 9pm*"))</f>
        <v/>
      </c>
      <c r="Y843" s="19" t="str">
        <f> IF(ISBLANK(B843), "", COUNTIF(Volunteer_Import!H843, "*9pm - 11pm*"))</f>
        <v/>
      </c>
    </row>
    <row r="844">
      <c r="A844" s="1" t="str">
        <f t="array" ref="A844">IF(ISBLANK(B844), "", concatenate("V", ROW()))</f>
        <v/>
      </c>
      <c r="B844" s="1" t="str">
        <f>IFERROR(__xludf.DUMMYFUNCTION(" QUERY(Volunteer_Import!A844:H844, ""Select B"")"),"")</f>
        <v/>
      </c>
      <c r="C844" s="1" t="str">
        <f>IFERROR(__xludf.DUMMYFUNCTION(" IF(ISBLANK(B844), """", QUERY(Volunteer_Import!B844:I844, ""Select C""))"),"")</f>
        <v/>
      </c>
      <c r="D844" s="1" t="str">
        <f>IFERROR(__xludf.DUMMYFUNCTION(" IF(ISBLANK(B844), """", QUERY(Volunteer_Import!B844:I844, ""Select D""))"),"")</f>
        <v/>
      </c>
      <c r="E844" s="1" t="str">
        <f>IFERROR(__xludf.DUMMYFUNCTION(" IF(ISBLANK(B844), """", QUERY(Volunteer_Import!B844:I844, ""Select E""))"),"")</f>
        <v/>
      </c>
      <c r="F844" s="9" t="str">
        <f> IF(ISBLANK(B844), "", COUNTIF(Volunteer_Import!F844, "*Central Berkeley Trader Joe’s*"))</f>
        <v/>
      </c>
      <c r="G844" s="1" t="str">
        <f> IF(ISBLANK(B844), "", COUNTIF(Volunteer_Import!F844, "*North Berkeley Safeway*"))</f>
        <v/>
      </c>
      <c r="H844" s="1" t="str">
        <f> IF(ISBLANK(B844), "", COUNTIF(Volunteer_Import!F844, "*North Berkeley Trader Joe’s*"))</f>
        <v/>
      </c>
      <c r="I844" s="9" t="str">
        <f> IF(ISBLANK(B844), "", COUNTIF(Volunteer_Import!F844, "*South Berkeley Berkeley Bowl*"))</f>
        <v/>
      </c>
      <c r="J844" s="1" t="str">
        <f> IF(ISBLANK(B844), "", COUNTIF(Volunteer_Import!F844, "*South Berkeley/Oakland Safeway*"))</f>
        <v/>
      </c>
      <c r="K844" s="1" t="str">
        <f> IF(ISBLANK(B844), "", COUNTIF(Volunteer_Import!F844, "*Southwest Berkeley Berkeley Bowl*"))</f>
        <v/>
      </c>
      <c r="L844" s="1" t="str">
        <f> IF(ISBLANK(B844), "", COUNTIF(Volunteer_Import!F844, "*Other (open to local stores unlisted above)*"))</f>
        <v/>
      </c>
      <c r="M844" s="19" t="str">
        <f> IF(ISBLANK(B844), "", COUNTIF(Volunteer_Import!G844, "*Monday*"))</f>
        <v/>
      </c>
      <c r="N844" s="19" t="str">
        <f> IF(ISBLANK(B844), "", COUNTIF(Volunteer_Import!G844, "*Tuesday*"))</f>
        <v/>
      </c>
      <c r="O844" s="19" t="str">
        <f> IF(ISBLANK(B844), "", COUNTIF(Volunteer_Import!G844, "*Wednesday*"))</f>
        <v/>
      </c>
      <c r="P844" s="19" t="str">
        <f> IF(ISBLANK(B844), "", COUNTIF(Volunteer_Import!G844, "*Thursday*"))</f>
        <v/>
      </c>
      <c r="Q844" s="19" t="str">
        <f> IF(ISBLANK(B844), "", COUNTIF(Volunteer_Import!G844, "*Friday*"))</f>
        <v/>
      </c>
      <c r="R844" s="19" t="str">
        <f> IF(ISBLANK(B844), "", COUNTIF(Volunteer_Import!G844, "*Saturday*"))</f>
        <v/>
      </c>
      <c r="S844" s="19" t="str">
        <f> IF(ISBLANK(B844), "", COUNTIF(Volunteer_Import!G844, "*Sunday*"))</f>
        <v/>
      </c>
      <c r="T844" s="1" t="str">
        <f> IF(ISBLANK(B844), "", COUNTIF(Volunteer_Import!H844, "*6am - 8am*"))</f>
        <v/>
      </c>
      <c r="U844" s="19" t="str">
        <f> IF(ISBLANK(B844), "", COUNTIF(Volunteer_Import!H844, "*8am - 12pm*"))</f>
        <v/>
      </c>
      <c r="V844" s="19" t="str">
        <f> IF(ISBLANK(B844), "", COUNTIF(Volunteer_Import!H844, "*12pm - 3pm*"))</f>
        <v/>
      </c>
      <c r="W844" s="19" t="str">
        <f> IF(ISBLANK(B844), "", COUNTIF(Volunteer_Import!H844, "*3pm - 6pm*"))</f>
        <v/>
      </c>
      <c r="X844" s="19" t="str">
        <f> IF(ISBLANK(B844), "", COUNTIF(Volunteer_Import!H844, "*6pm - 9pm*"))</f>
        <v/>
      </c>
      <c r="Y844" s="19" t="str">
        <f> IF(ISBLANK(B844), "", COUNTIF(Volunteer_Import!H844, "*9pm - 11pm*"))</f>
        <v/>
      </c>
    </row>
    <row r="845">
      <c r="A845" s="1" t="str">
        <f t="array" ref="A845">IF(ISBLANK(B845), "", concatenate("V", ROW()))</f>
        <v/>
      </c>
      <c r="B845" s="1" t="str">
        <f>IFERROR(__xludf.DUMMYFUNCTION(" QUERY(Volunteer_Import!A845:H845, ""Select B"")"),"")</f>
        <v/>
      </c>
      <c r="C845" s="1" t="str">
        <f>IFERROR(__xludf.DUMMYFUNCTION(" IF(ISBLANK(B845), """", QUERY(Volunteer_Import!B845:I845, ""Select C""))"),"")</f>
        <v/>
      </c>
      <c r="D845" s="1" t="str">
        <f>IFERROR(__xludf.DUMMYFUNCTION(" IF(ISBLANK(B845), """", QUERY(Volunteer_Import!B845:I845, ""Select D""))"),"")</f>
        <v/>
      </c>
      <c r="E845" s="1" t="str">
        <f>IFERROR(__xludf.DUMMYFUNCTION(" IF(ISBLANK(B845), """", QUERY(Volunteer_Import!B845:I845, ""Select E""))"),"")</f>
        <v/>
      </c>
      <c r="F845" s="9" t="str">
        <f> IF(ISBLANK(B845), "", COUNTIF(Volunteer_Import!F845, "*Central Berkeley Trader Joe’s*"))</f>
        <v/>
      </c>
      <c r="G845" s="1" t="str">
        <f> IF(ISBLANK(B845), "", COUNTIF(Volunteer_Import!F845, "*North Berkeley Safeway*"))</f>
        <v/>
      </c>
      <c r="H845" s="1" t="str">
        <f> IF(ISBLANK(B845), "", COUNTIF(Volunteer_Import!F845, "*North Berkeley Trader Joe’s*"))</f>
        <v/>
      </c>
      <c r="I845" s="9" t="str">
        <f> IF(ISBLANK(B845), "", COUNTIF(Volunteer_Import!F845, "*South Berkeley Berkeley Bowl*"))</f>
        <v/>
      </c>
      <c r="J845" s="1" t="str">
        <f> IF(ISBLANK(B845), "", COUNTIF(Volunteer_Import!F845, "*South Berkeley/Oakland Safeway*"))</f>
        <v/>
      </c>
      <c r="K845" s="1" t="str">
        <f> IF(ISBLANK(B845), "", COUNTIF(Volunteer_Import!F845, "*Southwest Berkeley Berkeley Bowl*"))</f>
        <v/>
      </c>
      <c r="L845" s="1" t="str">
        <f> IF(ISBLANK(B845), "", COUNTIF(Volunteer_Import!F845, "*Other (open to local stores unlisted above)*"))</f>
        <v/>
      </c>
      <c r="M845" s="19" t="str">
        <f> IF(ISBLANK(B845), "", COUNTIF(Volunteer_Import!G845, "*Monday*"))</f>
        <v/>
      </c>
      <c r="N845" s="19" t="str">
        <f> IF(ISBLANK(B845), "", COUNTIF(Volunteer_Import!G845, "*Tuesday*"))</f>
        <v/>
      </c>
      <c r="O845" s="19" t="str">
        <f> IF(ISBLANK(B845), "", COUNTIF(Volunteer_Import!G845, "*Wednesday*"))</f>
        <v/>
      </c>
      <c r="P845" s="19" t="str">
        <f> IF(ISBLANK(B845), "", COUNTIF(Volunteer_Import!G845, "*Thursday*"))</f>
        <v/>
      </c>
      <c r="Q845" s="19" t="str">
        <f> IF(ISBLANK(B845), "", COUNTIF(Volunteer_Import!G845, "*Friday*"))</f>
        <v/>
      </c>
      <c r="R845" s="19" t="str">
        <f> IF(ISBLANK(B845), "", COUNTIF(Volunteer_Import!G845, "*Saturday*"))</f>
        <v/>
      </c>
      <c r="S845" s="19" t="str">
        <f> IF(ISBLANK(B845), "", COUNTIF(Volunteer_Import!G845, "*Sunday*"))</f>
        <v/>
      </c>
      <c r="T845" s="1" t="str">
        <f> IF(ISBLANK(B845), "", COUNTIF(Volunteer_Import!H845, "*6am - 8am*"))</f>
        <v/>
      </c>
      <c r="U845" s="19" t="str">
        <f> IF(ISBLANK(B845), "", COUNTIF(Volunteer_Import!H845, "*8am - 12pm*"))</f>
        <v/>
      </c>
      <c r="V845" s="19" t="str">
        <f> IF(ISBLANK(B845), "", COUNTIF(Volunteer_Import!H845, "*12pm - 3pm*"))</f>
        <v/>
      </c>
      <c r="W845" s="19" t="str">
        <f> IF(ISBLANK(B845), "", COUNTIF(Volunteer_Import!H845, "*3pm - 6pm*"))</f>
        <v/>
      </c>
      <c r="X845" s="19" t="str">
        <f> IF(ISBLANK(B845), "", COUNTIF(Volunteer_Import!H845, "*6pm - 9pm*"))</f>
        <v/>
      </c>
      <c r="Y845" s="19" t="str">
        <f> IF(ISBLANK(B845), "", COUNTIF(Volunteer_Import!H845, "*9pm - 11pm*"))</f>
        <v/>
      </c>
    </row>
    <row r="846">
      <c r="A846" s="1" t="str">
        <f t="array" ref="A846">IF(ISBLANK(B846), "", concatenate("V", ROW()))</f>
        <v/>
      </c>
      <c r="B846" s="1" t="str">
        <f>IFERROR(__xludf.DUMMYFUNCTION(" QUERY(Volunteer_Import!A846:H846, ""Select B"")"),"")</f>
        <v/>
      </c>
      <c r="C846" s="1" t="str">
        <f>IFERROR(__xludf.DUMMYFUNCTION(" IF(ISBLANK(B846), """", QUERY(Volunteer_Import!B846:I846, ""Select C""))"),"")</f>
        <v/>
      </c>
      <c r="D846" s="1" t="str">
        <f>IFERROR(__xludf.DUMMYFUNCTION(" IF(ISBLANK(B846), """", QUERY(Volunteer_Import!B846:I846, ""Select D""))"),"")</f>
        <v/>
      </c>
      <c r="E846" s="1" t="str">
        <f>IFERROR(__xludf.DUMMYFUNCTION(" IF(ISBLANK(B846), """", QUERY(Volunteer_Import!B846:I846, ""Select E""))"),"")</f>
        <v/>
      </c>
      <c r="F846" s="9" t="str">
        <f> IF(ISBLANK(B846), "", COUNTIF(Volunteer_Import!F846, "*Central Berkeley Trader Joe’s*"))</f>
        <v/>
      </c>
      <c r="G846" s="1" t="str">
        <f> IF(ISBLANK(B846), "", COUNTIF(Volunteer_Import!F846, "*North Berkeley Safeway*"))</f>
        <v/>
      </c>
      <c r="H846" s="1" t="str">
        <f> IF(ISBLANK(B846), "", COUNTIF(Volunteer_Import!F846, "*North Berkeley Trader Joe’s*"))</f>
        <v/>
      </c>
      <c r="I846" s="9" t="str">
        <f> IF(ISBLANK(B846), "", COUNTIF(Volunteer_Import!F846, "*South Berkeley Berkeley Bowl*"))</f>
        <v/>
      </c>
      <c r="J846" s="1" t="str">
        <f> IF(ISBLANK(B846), "", COUNTIF(Volunteer_Import!F846, "*South Berkeley/Oakland Safeway*"))</f>
        <v/>
      </c>
      <c r="K846" s="1" t="str">
        <f> IF(ISBLANK(B846), "", COUNTIF(Volunteer_Import!F846, "*Southwest Berkeley Berkeley Bowl*"))</f>
        <v/>
      </c>
      <c r="L846" s="1" t="str">
        <f> IF(ISBLANK(B846), "", COUNTIF(Volunteer_Import!F846, "*Other (open to local stores unlisted above)*"))</f>
        <v/>
      </c>
      <c r="M846" s="19" t="str">
        <f> IF(ISBLANK(B846), "", COUNTIF(Volunteer_Import!G846, "*Monday*"))</f>
        <v/>
      </c>
      <c r="N846" s="19" t="str">
        <f> IF(ISBLANK(B846), "", COUNTIF(Volunteer_Import!G846, "*Tuesday*"))</f>
        <v/>
      </c>
      <c r="O846" s="19" t="str">
        <f> IF(ISBLANK(B846), "", COUNTIF(Volunteer_Import!G846, "*Wednesday*"))</f>
        <v/>
      </c>
      <c r="P846" s="19" t="str">
        <f> IF(ISBLANK(B846), "", COUNTIF(Volunteer_Import!G846, "*Thursday*"))</f>
        <v/>
      </c>
      <c r="Q846" s="19" t="str">
        <f> IF(ISBLANK(B846), "", COUNTIF(Volunteer_Import!G846, "*Friday*"))</f>
        <v/>
      </c>
      <c r="R846" s="19" t="str">
        <f> IF(ISBLANK(B846), "", COUNTIF(Volunteer_Import!G846, "*Saturday*"))</f>
        <v/>
      </c>
      <c r="S846" s="19" t="str">
        <f> IF(ISBLANK(B846), "", COUNTIF(Volunteer_Import!G846, "*Sunday*"))</f>
        <v/>
      </c>
      <c r="T846" s="1" t="str">
        <f> IF(ISBLANK(B846), "", COUNTIF(Volunteer_Import!H846, "*6am - 8am*"))</f>
        <v/>
      </c>
      <c r="U846" s="19" t="str">
        <f> IF(ISBLANK(B846), "", COUNTIF(Volunteer_Import!H846, "*8am - 12pm*"))</f>
        <v/>
      </c>
      <c r="V846" s="19" t="str">
        <f> IF(ISBLANK(B846), "", COUNTIF(Volunteer_Import!H846, "*12pm - 3pm*"))</f>
        <v/>
      </c>
      <c r="W846" s="19" t="str">
        <f> IF(ISBLANK(B846), "", COUNTIF(Volunteer_Import!H846, "*3pm - 6pm*"))</f>
        <v/>
      </c>
      <c r="X846" s="19" t="str">
        <f> IF(ISBLANK(B846), "", COUNTIF(Volunteer_Import!H846, "*6pm - 9pm*"))</f>
        <v/>
      </c>
      <c r="Y846" s="19" t="str">
        <f> IF(ISBLANK(B846), "", COUNTIF(Volunteer_Import!H846, "*9pm - 11pm*"))</f>
        <v/>
      </c>
    </row>
    <row r="847">
      <c r="A847" s="1" t="str">
        <f t="array" ref="A847">IF(ISBLANK(B847), "", concatenate("V", ROW()))</f>
        <v/>
      </c>
      <c r="B847" s="1" t="str">
        <f>IFERROR(__xludf.DUMMYFUNCTION(" QUERY(Volunteer_Import!A847:H847, ""Select B"")"),"")</f>
        <v/>
      </c>
      <c r="C847" s="1" t="str">
        <f>IFERROR(__xludf.DUMMYFUNCTION(" IF(ISBLANK(B847), """", QUERY(Volunteer_Import!B847:I847, ""Select C""))"),"")</f>
        <v/>
      </c>
      <c r="D847" s="1" t="str">
        <f>IFERROR(__xludf.DUMMYFUNCTION(" IF(ISBLANK(B847), """", QUERY(Volunteer_Import!B847:I847, ""Select D""))"),"")</f>
        <v/>
      </c>
      <c r="E847" s="1" t="str">
        <f>IFERROR(__xludf.DUMMYFUNCTION(" IF(ISBLANK(B847), """", QUERY(Volunteer_Import!B847:I847, ""Select E""))"),"")</f>
        <v/>
      </c>
      <c r="F847" s="9" t="str">
        <f> IF(ISBLANK(B847), "", COUNTIF(Volunteer_Import!F847, "*Central Berkeley Trader Joe’s*"))</f>
        <v/>
      </c>
      <c r="G847" s="1" t="str">
        <f> IF(ISBLANK(B847), "", COUNTIF(Volunteer_Import!F847, "*North Berkeley Safeway*"))</f>
        <v/>
      </c>
      <c r="H847" s="1" t="str">
        <f> IF(ISBLANK(B847), "", COUNTIF(Volunteer_Import!F847, "*North Berkeley Trader Joe’s*"))</f>
        <v/>
      </c>
      <c r="I847" s="9" t="str">
        <f> IF(ISBLANK(B847), "", COUNTIF(Volunteer_Import!F847, "*South Berkeley Berkeley Bowl*"))</f>
        <v/>
      </c>
      <c r="J847" s="1" t="str">
        <f> IF(ISBLANK(B847), "", COUNTIF(Volunteer_Import!F847, "*South Berkeley/Oakland Safeway*"))</f>
        <v/>
      </c>
      <c r="K847" s="1" t="str">
        <f> IF(ISBLANK(B847), "", COUNTIF(Volunteer_Import!F847, "*Southwest Berkeley Berkeley Bowl*"))</f>
        <v/>
      </c>
      <c r="L847" s="1" t="str">
        <f> IF(ISBLANK(B847), "", COUNTIF(Volunteer_Import!F847, "*Other (open to local stores unlisted above)*"))</f>
        <v/>
      </c>
      <c r="M847" s="19" t="str">
        <f> IF(ISBLANK(B847), "", COUNTIF(Volunteer_Import!G847, "*Monday*"))</f>
        <v/>
      </c>
      <c r="N847" s="19" t="str">
        <f> IF(ISBLANK(B847), "", COUNTIF(Volunteer_Import!G847, "*Tuesday*"))</f>
        <v/>
      </c>
      <c r="O847" s="19" t="str">
        <f> IF(ISBLANK(B847), "", COUNTIF(Volunteer_Import!G847, "*Wednesday*"))</f>
        <v/>
      </c>
      <c r="P847" s="19" t="str">
        <f> IF(ISBLANK(B847), "", COUNTIF(Volunteer_Import!G847, "*Thursday*"))</f>
        <v/>
      </c>
      <c r="Q847" s="19" t="str">
        <f> IF(ISBLANK(B847), "", COUNTIF(Volunteer_Import!G847, "*Friday*"))</f>
        <v/>
      </c>
      <c r="R847" s="19" t="str">
        <f> IF(ISBLANK(B847), "", COUNTIF(Volunteer_Import!G847, "*Saturday*"))</f>
        <v/>
      </c>
      <c r="S847" s="19" t="str">
        <f> IF(ISBLANK(B847), "", COUNTIF(Volunteer_Import!G847, "*Sunday*"))</f>
        <v/>
      </c>
      <c r="T847" s="1" t="str">
        <f> IF(ISBLANK(B847), "", COUNTIF(Volunteer_Import!H847, "*6am - 8am*"))</f>
        <v/>
      </c>
      <c r="U847" s="19" t="str">
        <f> IF(ISBLANK(B847), "", COUNTIF(Volunteer_Import!H847, "*8am - 12pm*"))</f>
        <v/>
      </c>
      <c r="V847" s="19" t="str">
        <f> IF(ISBLANK(B847), "", COUNTIF(Volunteer_Import!H847, "*12pm - 3pm*"))</f>
        <v/>
      </c>
      <c r="W847" s="19" t="str">
        <f> IF(ISBLANK(B847), "", COUNTIF(Volunteer_Import!H847, "*3pm - 6pm*"))</f>
        <v/>
      </c>
      <c r="X847" s="19" t="str">
        <f> IF(ISBLANK(B847), "", COUNTIF(Volunteer_Import!H847, "*6pm - 9pm*"))</f>
        <v/>
      </c>
      <c r="Y847" s="19" t="str">
        <f> IF(ISBLANK(B847), "", COUNTIF(Volunteer_Import!H847, "*9pm - 11pm*"))</f>
        <v/>
      </c>
    </row>
    <row r="848">
      <c r="A848" s="1" t="str">
        <f t="array" ref="A848">IF(ISBLANK(B848), "", concatenate("V", ROW()))</f>
        <v/>
      </c>
      <c r="B848" s="1" t="str">
        <f>IFERROR(__xludf.DUMMYFUNCTION(" QUERY(Volunteer_Import!A848:H848, ""Select B"")"),"")</f>
        <v/>
      </c>
      <c r="C848" s="1" t="str">
        <f>IFERROR(__xludf.DUMMYFUNCTION(" IF(ISBLANK(B848), """", QUERY(Volunteer_Import!B848:I848, ""Select C""))"),"")</f>
        <v/>
      </c>
      <c r="D848" s="1" t="str">
        <f>IFERROR(__xludf.DUMMYFUNCTION(" IF(ISBLANK(B848), """", QUERY(Volunteer_Import!B848:I848, ""Select D""))"),"")</f>
        <v/>
      </c>
      <c r="E848" s="1" t="str">
        <f>IFERROR(__xludf.DUMMYFUNCTION(" IF(ISBLANK(B848), """", QUERY(Volunteer_Import!B848:I848, ""Select E""))"),"")</f>
        <v/>
      </c>
      <c r="F848" s="9" t="str">
        <f> IF(ISBLANK(B848), "", COUNTIF(Volunteer_Import!F848, "*Central Berkeley Trader Joe’s*"))</f>
        <v/>
      </c>
      <c r="G848" s="1" t="str">
        <f> IF(ISBLANK(B848), "", COUNTIF(Volunteer_Import!F848, "*North Berkeley Safeway*"))</f>
        <v/>
      </c>
      <c r="H848" s="1" t="str">
        <f> IF(ISBLANK(B848), "", COUNTIF(Volunteer_Import!F848, "*North Berkeley Trader Joe’s*"))</f>
        <v/>
      </c>
      <c r="I848" s="9" t="str">
        <f> IF(ISBLANK(B848), "", COUNTIF(Volunteer_Import!F848, "*South Berkeley Berkeley Bowl*"))</f>
        <v/>
      </c>
      <c r="J848" s="1" t="str">
        <f> IF(ISBLANK(B848), "", COUNTIF(Volunteer_Import!F848, "*South Berkeley/Oakland Safeway*"))</f>
        <v/>
      </c>
      <c r="K848" s="1" t="str">
        <f> IF(ISBLANK(B848), "", COUNTIF(Volunteer_Import!F848, "*Southwest Berkeley Berkeley Bowl*"))</f>
        <v/>
      </c>
      <c r="L848" s="1" t="str">
        <f> IF(ISBLANK(B848), "", COUNTIF(Volunteer_Import!F848, "*Other (open to local stores unlisted above)*"))</f>
        <v/>
      </c>
      <c r="M848" s="19" t="str">
        <f> IF(ISBLANK(B848), "", COUNTIF(Volunteer_Import!G848, "*Monday*"))</f>
        <v/>
      </c>
      <c r="N848" s="19" t="str">
        <f> IF(ISBLANK(B848), "", COUNTIF(Volunteer_Import!G848, "*Tuesday*"))</f>
        <v/>
      </c>
      <c r="O848" s="19" t="str">
        <f> IF(ISBLANK(B848), "", COUNTIF(Volunteer_Import!G848, "*Wednesday*"))</f>
        <v/>
      </c>
      <c r="P848" s="19" t="str">
        <f> IF(ISBLANK(B848), "", COUNTIF(Volunteer_Import!G848, "*Thursday*"))</f>
        <v/>
      </c>
      <c r="Q848" s="19" t="str">
        <f> IF(ISBLANK(B848), "", COUNTIF(Volunteer_Import!G848, "*Friday*"))</f>
        <v/>
      </c>
      <c r="R848" s="19" t="str">
        <f> IF(ISBLANK(B848), "", COUNTIF(Volunteer_Import!G848, "*Saturday*"))</f>
        <v/>
      </c>
      <c r="S848" s="19" t="str">
        <f> IF(ISBLANK(B848), "", COUNTIF(Volunteer_Import!G848, "*Sunday*"))</f>
        <v/>
      </c>
      <c r="T848" s="1" t="str">
        <f> IF(ISBLANK(B848), "", COUNTIF(Volunteer_Import!H848, "*6am - 8am*"))</f>
        <v/>
      </c>
      <c r="U848" s="19" t="str">
        <f> IF(ISBLANK(B848), "", COUNTIF(Volunteer_Import!H848, "*8am - 12pm*"))</f>
        <v/>
      </c>
      <c r="V848" s="19" t="str">
        <f> IF(ISBLANK(B848), "", COUNTIF(Volunteer_Import!H848, "*12pm - 3pm*"))</f>
        <v/>
      </c>
      <c r="W848" s="19" t="str">
        <f> IF(ISBLANK(B848), "", COUNTIF(Volunteer_Import!H848, "*3pm - 6pm*"))</f>
        <v/>
      </c>
      <c r="X848" s="19" t="str">
        <f> IF(ISBLANK(B848), "", COUNTIF(Volunteer_Import!H848, "*6pm - 9pm*"))</f>
        <v/>
      </c>
      <c r="Y848" s="19" t="str">
        <f> IF(ISBLANK(B848), "", COUNTIF(Volunteer_Import!H848, "*9pm - 11pm*"))</f>
        <v/>
      </c>
    </row>
    <row r="849">
      <c r="A849" s="1" t="str">
        <f t="array" ref="A849">IF(ISBLANK(B849), "", concatenate("V", ROW()))</f>
        <v/>
      </c>
      <c r="B849" s="1" t="str">
        <f>IFERROR(__xludf.DUMMYFUNCTION(" QUERY(Volunteer_Import!A849:H849, ""Select B"")"),"")</f>
        <v/>
      </c>
      <c r="C849" s="1" t="str">
        <f>IFERROR(__xludf.DUMMYFUNCTION(" IF(ISBLANK(B849), """", QUERY(Volunteer_Import!B849:I849, ""Select C""))"),"")</f>
        <v/>
      </c>
      <c r="D849" s="1" t="str">
        <f>IFERROR(__xludf.DUMMYFUNCTION(" IF(ISBLANK(B849), """", QUERY(Volunteer_Import!B849:I849, ""Select D""))"),"")</f>
        <v/>
      </c>
      <c r="E849" s="1" t="str">
        <f>IFERROR(__xludf.DUMMYFUNCTION(" IF(ISBLANK(B849), """", QUERY(Volunteer_Import!B849:I849, ""Select E""))"),"")</f>
        <v/>
      </c>
      <c r="F849" s="9" t="str">
        <f> IF(ISBLANK(B849), "", COUNTIF(Volunteer_Import!F849, "*Central Berkeley Trader Joe’s*"))</f>
        <v/>
      </c>
      <c r="G849" s="1" t="str">
        <f> IF(ISBLANK(B849), "", COUNTIF(Volunteer_Import!F849, "*North Berkeley Safeway*"))</f>
        <v/>
      </c>
      <c r="H849" s="1" t="str">
        <f> IF(ISBLANK(B849), "", COUNTIF(Volunteer_Import!F849, "*North Berkeley Trader Joe’s*"))</f>
        <v/>
      </c>
      <c r="I849" s="9" t="str">
        <f> IF(ISBLANK(B849), "", COUNTIF(Volunteer_Import!F849, "*South Berkeley Berkeley Bowl*"))</f>
        <v/>
      </c>
      <c r="J849" s="1" t="str">
        <f> IF(ISBLANK(B849), "", COUNTIF(Volunteer_Import!F849, "*South Berkeley/Oakland Safeway*"))</f>
        <v/>
      </c>
      <c r="K849" s="1" t="str">
        <f> IF(ISBLANK(B849), "", COUNTIF(Volunteer_Import!F849, "*Southwest Berkeley Berkeley Bowl*"))</f>
        <v/>
      </c>
      <c r="L849" s="1" t="str">
        <f> IF(ISBLANK(B849), "", COUNTIF(Volunteer_Import!F849, "*Other (open to local stores unlisted above)*"))</f>
        <v/>
      </c>
      <c r="M849" s="19" t="str">
        <f> IF(ISBLANK(B849), "", COUNTIF(Volunteer_Import!G849, "*Monday*"))</f>
        <v/>
      </c>
      <c r="N849" s="19" t="str">
        <f> IF(ISBLANK(B849), "", COUNTIF(Volunteer_Import!G849, "*Tuesday*"))</f>
        <v/>
      </c>
      <c r="O849" s="19" t="str">
        <f> IF(ISBLANK(B849), "", COUNTIF(Volunteer_Import!G849, "*Wednesday*"))</f>
        <v/>
      </c>
      <c r="P849" s="19" t="str">
        <f> IF(ISBLANK(B849), "", COUNTIF(Volunteer_Import!G849, "*Thursday*"))</f>
        <v/>
      </c>
      <c r="Q849" s="19" t="str">
        <f> IF(ISBLANK(B849), "", COUNTIF(Volunteer_Import!G849, "*Friday*"))</f>
        <v/>
      </c>
      <c r="R849" s="19" t="str">
        <f> IF(ISBLANK(B849), "", COUNTIF(Volunteer_Import!G849, "*Saturday*"))</f>
        <v/>
      </c>
      <c r="S849" s="19" t="str">
        <f> IF(ISBLANK(B849), "", COUNTIF(Volunteer_Import!G849, "*Sunday*"))</f>
        <v/>
      </c>
      <c r="T849" s="1" t="str">
        <f> IF(ISBLANK(B849), "", COUNTIF(Volunteer_Import!H849, "*6am - 8am*"))</f>
        <v/>
      </c>
      <c r="U849" s="19" t="str">
        <f> IF(ISBLANK(B849), "", COUNTIF(Volunteer_Import!H849, "*8am - 12pm*"))</f>
        <v/>
      </c>
      <c r="V849" s="19" t="str">
        <f> IF(ISBLANK(B849), "", COUNTIF(Volunteer_Import!H849, "*12pm - 3pm*"))</f>
        <v/>
      </c>
      <c r="W849" s="19" t="str">
        <f> IF(ISBLANK(B849), "", COUNTIF(Volunteer_Import!H849, "*3pm - 6pm*"))</f>
        <v/>
      </c>
      <c r="X849" s="19" t="str">
        <f> IF(ISBLANK(B849), "", COUNTIF(Volunteer_Import!H849, "*6pm - 9pm*"))</f>
        <v/>
      </c>
      <c r="Y849" s="19" t="str">
        <f> IF(ISBLANK(B849), "", COUNTIF(Volunteer_Import!H849, "*9pm - 11pm*"))</f>
        <v/>
      </c>
    </row>
    <row r="850">
      <c r="A850" s="1" t="str">
        <f t="array" ref="A850">IF(ISBLANK(B850), "", concatenate("V", ROW()))</f>
        <v/>
      </c>
      <c r="B850" s="1" t="str">
        <f>IFERROR(__xludf.DUMMYFUNCTION(" QUERY(Volunteer_Import!A850:H850, ""Select B"")"),"")</f>
        <v/>
      </c>
      <c r="C850" s="1" t="str">
        <f>IFERROR(__xludf.DUMMYFUNCTION(" IF(ISBLANK(B850), """", QUERY(Volunteer_Import!B850:I850, ""Select C""))"),"")</f>
        <v/>
      </c>
      <c r="D850" s="1" t="str">
        <f>IFERROR(__xludf.DUMMYFUNCTION(" IF(ISBLANK(B850), """", QUERY(Volunteer_Import!B850:I850, ""Select D""))"),"")</f>
        <v/>
      </c>
      <c r="E850" s="1" t="str">
        <f>IFERROR(__xludf.DUMMYFUNCTION(" IF(ISBLANK(B850), """", QUERY(Volunteer_Import!B850:I850, ""Select E""))"),"")</f>
        <v/>
      </c>
      <c r="F850" s="9" t="str">
        <f> IF(ISBLANK(B850), "", COUNTIF(Volunteer_Import!F850, "*Central Berkeley Trader Joe’s*"))</f>
        <v/>
      </c>
      <c r="G850" s="1" t="str">
        <f> IF(ISBLANK(B850), "", COUNTIF(Volunteer_Import!F850, "*North Berkeley Safeway*"))</f>
        <v/>
      </c>
      <c r="H850" s="1" t="str">
        <f> IF(ISBLANK(B850), "", COUNTIF(Volunteer_Import!F850, "*North Berkeley Trader Joe’s*"))</f>
        <v/>
      </c>
      <c r="I850" s="9" t="str">
        <f> IF(ISBLANK(B850), "", COUNTIF(Volunteer_Import!F850, "*South Berkeley Berkeley Bowl*"))</f>
        <v/>
      </c>
      <c r="J850" s="1" t="str">
        <f> IF(ISBLANK(B850), "", COUNTIF(Volunteer_Import!F850, "*South Berkeley/Oakland Safeway*"))</f>
        <v/>
      </c>
      <c r="K850" s="1" t="str">
        <f> IF(ISBLANK(B850), "", COUNTIF(Volunteer_Import!F850, "*Southwest Berkeley Berkeley Bowl*"))</f>
        <v/>
      </c>
      <c r="L850" s="1" t="str">
        <f> IF(ISBLANK(B850), "", COUNTIF(Volunteer_Import!F850, "*Other (open to local stores unlisted above)*"))</f>
        <v/>
      </c>
      <c r="M850" s="19" t="str">
        <f> IF(ISBLANK(B850), "", COUNTIF(Volunteer_Import!G850, "*Monday*"))</f>
        <v/>
      </c>
      <c r="N850" s="19" t="str">
        <f> IF(ISBLANK(B850), "", COUNTIF(Volunteer_Import!G850, "*Tuesday*"))</f>
        <v/>
      </c>
      <c r="O850" s="19" t="str">
        <f> IF(ISBLANK(B850), "", COUNTIF(Volunteer_Import!G850, "*Wednesday*"))</f>
        <v/>
      </c>
      <c r="P850" s="19" t="str">
        <f> IF(ISBLANK(B850), "", COUNTIF(Volunteer_Import!G850, "*Thursday*"))</f>
        <v/>
      </c>
      <c r="Q850" s="19" t="str">
        <f> IF(ISBLANK(B850), "", COUNTIF(Volunteer_Import!G850, "*Friday*"))</f>
        <v/>
      </c>
      <c r="R850" s="19" t="str">
        <f> IF(ISBLANK(B850), "", COUNTIF(Volunteer_Import!G850, "*Saturday*"))</f>
        <v/>
      </c>
      <c r="S850" s="19" t="str">
        <f> IF(ISBLANK(B850), "", COUNTIF(Volunteer_Import!G850, "*Sunday*"))</f>
        <v/>
      </c>
      <c r="T850" s="1" t="str">
        <f> IF(ISBLANK(B850), "", COUNTIF(Volunteer_Import!H850, "*6am - 8am*"))</f>
        <v/>
      </c>
      <c r="U850" s="19" t="str">
        <f> IF(ISBLANK(B850), "", COUNTIF(Volunteer_Import!H850, "*8am - 12pm*"))</f>
        <v/>
      </c>
      <c r="V850" s="19" t="str">
        <f> IF(ISBLANK(B850), "", COUNTIF(Volunteer_Import!H850, "*12pm - 3pm*"))</f>
        <v/>
      </c>
      <c r="W850" s="19" t="str">
        <f> IF(ISBLANK(B850), "", COUNTIF(Volunteer_Import!H850, "*3pm - 6pm*"))</f>
        <v/>
      </c>
      <c r="X850" s="19" t="str">
        <f> IF(ISBLANK(B850), "", COUNTIF(Volunteer_Import!H850, "*6pm - 9pm*"))</f>
        <v/>
      </c>
      <c r="Y850" s="19" t="str">
        <f> IF(ISBLANK(B850), "", COUNTIF(Volunteer_Import!H850, "*9pm - 11pm*"))</f>
        <v/>
      </c>
    </row>
    <row r="851">
      <c r="A851" s="1" t="str">
        <f t="array" ref="A851">IF(ISBLANK(B851), "", concatenate("V", ROW()))</f>
        <v/>
      </c>
      <c r="B851" s="1" t="str">
        <f>IFERROR(__xludf.DUMMYFUNCTION(" QUERY(Volunteer_Import!A851:H851, ""Select B"")"),"")</f>
        <v/>
      </c>
      <c r="C851" s="1" t="str">
        <f>IFERROR(__xludf.DUMMYFUNCTION(" IF(ISBLANK(B851), """", QUERY(Volunteer_Import!B851:I851, ""Select C""))"),"")</f>
        <v/>
      </c>
      <c r="D851" s="1" t="str">
        <f>IFERROR(__xludf.DUMMYFUNCTION(" IF(ISBLANK(B851), """", QUERY(Volunteer_Import!B851:I851, ""Select D""))"),"")</f>
        <v/>
      </c>
      <c r="E851" s="1" t="str">
        <f>IFERROR(__xludf.DUMMYFUNCTION(" IF(ISBLANK(B851), """", QUERY(Volunteer_Import!B851:I851, ""Select E""))"),"")</f>
        <v/>
      </c>
      <c r="F851" s="9" t="str">
        <f> IF(ISBLANK(B851), "", COUNTIF(Volunteer_Import!F851, "*Central Berkeley Trader Joe’s*"))</f>
        <v/>
      </c>
      <c r="G851" s="1" t="str">
        <f> IF(ISBLANK(B851), "", COUNTIF(Volunteer_Import!F851, "*North Berkeley Safeway*"))</f>
        <v/>
      </c>
      <c r="H851" s="1" t="str">
        <f> IF(ISBLANK(B851), "", COUNTIF(Volunteer_Import!F851, "*North Berkeley Trader Joe’s*"))</f>
        <v/>
      </c>
      <c r="I851" s="9" t="str">
        <f> IF(ISBLANK(B851), "", COUNTIF(Volunteer_Import!F851, "*South Berkeley Berkeley Bowl*"))</f>
        <v/>
      </c>
      <c r="J851" s="1" t="str">
        <f> IF(ISBLANK(B851), "", COUNTIF(Volunteer_Import!F851, "*South Berkeley/Oakland Safeway*"))</f>
        <v/>
      </c>
      <c r="K851" s="1" t="str">
        <f> IF(ISBLANK(B851), "", COUNTIF(Volunteer_Import!F851, "*Southwest Berkeley Berkeley Bowl*"))</f>
        <v/>
      </c>
      <c r="L851" s="1" t="str">
        <f> IF(ISBLANK(B851), "", COUNTIF(Volunteer_Import!F851, "*Other (open to local stores unlisted above)*"))</f>
        <v/>
      </c>
      <c r="M851" s="19" t="str">
        <f> IF(ISBLANK(B851), "", COUNTIF(Volunteer_Import!G851, "*Monday*"))</f>
        <v/>
      </c>
      <c r="N851" s="19" t="str">
        <f> IF(ISBLANK(B851), "", COUNTIF(Volunteer_Import!G851, "*Tuesday*"))</f>
        <v/>
      </c>
      <c r="O851" s="19" t="str">
        <f> IF(ISBLANK(B851), "", COUNTIF(Volunteer_Import!G851, "*Wednesday*"))</f>
        <v/>
      </c>
      <c r="P851" s="19" t="str">
        <f> IF(ISBLANK(B851), "", COUNTIF(Volunteer_Import!G851, "*Thursday*"))</f>
        <v/>
      </c>
      <c r="Q851" s="19" t="str">
        <f> IF(ISBLANK(B851), "", COUNTIF(Volunteer_Import!G851, "*Friday*"))</f>
        <v/>
      </c>
      <c r="R851" s="19" t="str">
        <f> IF(ISBLANK(B851), "", COUNTIF(Volunteer_Import!G851, "*Saturday*"))</f>
        <v/>
      </c>
      <c r="S851" s="19" t="str">
        <f> IF(ISBLANK(B851), "", COUNTIF(Volunteer_Import!G851, "*Sunday*"))</f>
        <v/>
      </c>
      <c r="T851" s="1" t="str">
        <f> IF(ISBLANK(B851), "", COUNTIF(Volunteer_Import!H851, "*6am - 8am*"))</f>
        <v/>
      </c>
      <c r="U851" s="19" t="str">
        <f> IF(ISBLANK(B851), "", COUNTIF(Volunteer_Import!H851, "*8am - 12pm*"))</f>
        <v/>
      </c>
      <c r="V851" s="19" t="str">
        <f> IF(ISBLANK(B851), "", COUNTIF(Volunteer_Import!H851, "*12pm - 3pm*"))</f>
        <v/>
      </c>
      <c r="W851" s="19" t="str">
        <f> IF(ISBLANK(B851), "", COUNTIF(Volunteer_Import!H851, "*3pm - 6pm*"))</f>
        <v/>
      </c>
      <c r="X851" s="19" t="str">
        <f> IF(ISBLANK(B851), "", COUNTIF(Volunteer_Import!H851, "*6pm - 9pm*"))</f>
        <v/>
      </c>
      <c r="Y851" s="19" t="str">
        <f> IF(ISBLANK(B851), "", COUNTIF(Volunteer_Import!H851, "*9pm - 11pm*"))</f>
        <v/>
      </c>
    </row>
    <row r="852">
      <c r="A852" s="1" t="str">
        <f t="array" ref="A852">IF(ISBLANK(B852), "", concatenate("V", ROW()))</f>
        <v/>
      </c>
      <c r="B852" s="1" t="str">
        <f>IFERROR(__xludf.DUMMYFUNCTION(" QUERY(Volunteer_Import!A852:H852, ""Select B"")"),"")</f>
        <v/>
      </c>
      <c r="C852" s="1" t="str">
        <f>IFERROR(__xludf.DUMMYFUNCTION(" IF(ISBLANK(B852), """", QUERY(Volunteer_Import!B852:I852, ""Select C""))"),"")</f>
        <v/>
      </c>
      <c r="D852" s="1" t="str">
        <f>IFERROR(__xludf.DUMMYFUNCTION(" IF(ISBLANK(B852), """", QUERY(Volunteer_Import!B852:I852, ""Select D""))"),"")</f>
        <v/>
      </c>
      <c r="E852" s="1" t="str">
        <f>IFERROR(__xludf.DUMMYFUNCTION(" IF(ISBLANK(B852), """", QUERY(Volunteer_Import!B852:I852, ""Select E""))"),"")</f>
        <v/>
      </c>
      <c r="F852" s="9" t="str">
        <f> IF(ISBLANK(B852), "", COUNTIF(Volunteer_Import!F852, "*Central Berkeley Trader Joe’s*"))</f>
        <v/>
      </c>
      <c r="G852" s="1" t="str">
        <f> IF(ISBLANK(B852), "", COUNTIF(Volunteer_Import!F852, "*North Berkeley Safeway*"))</f>
        <v/>
      </c>
      <c r="H852" s="1" t="str">
        <f> IF(ISBLANK(B852), "", COUNTIF(Volunteer_Import!F852, "*North Berkeley Trader Joe’s*"))</f>
        <v/>
      </c>
      <c r="I852" s="9" t="str">
        <f> IF(ISBLANK(B852), "", COUNTIF(Volunteer_Import!F852, "*South Berkeley Berkeley Bowl*"))</f>
        <v/>
      </c>
      <c r="J852" s="1" t="str">
        <f> IF(ISBLANK(B852), "", COUNTIF(Volunteer_Import!F852, "*South Berkeley/Oakland Safeway*"))</f>
        <v/>
      </c>
      <c r="K852" s="1" t="str">
        <f> IF(ISBLANK(B852), "", COUNTIF(Volunteer_Import!F852, "*Southwest Berkeley Berkeley Bowl*"))</f>
        <v/>
      </c>
      <c r="L852" s="1" t="str">
        <f> IF(ISBLANK(B852), "", COUNTIF(Volunteer_Import!F852, "*Other (open to local stores unlisted above)*"))</f>
        <v/>
      </c>
      <c r="M852" s="19" t="str">
        <f> IF(ISBLANK(B852), "", COUNTIF(Volunteer_Import!G852, "*Monday*"))</f>
        <v/>
      </c>
      <c r="N852" s="19" t="str">
        <f> IF(ISBLANK(B852), "", COUNTIF(Volunteer_Import!G852, "*Tuesday*"))</f>
        <v/>
      </c>
      <c r="O852" s="19" t="str">
        <f> IF(ISBLANK(B852), "", COUNTIF(Volunteer_Import!G852, "*Wednesday*"))</f>
        <v/>
      </c>
      <c r="P852" s="19" t="str">
        <f> IF(ISBLANK(B852), "", COUNTIF(Volunteer_Import!G852, "*Thursday*"))</f>
        <v/>
      </c>
      <c r="Q852" s="19" t="str">
        <f> IF(ISBLANK(B852), "", COUNTIF(Volunteer_Import!G852, "*Friday*"))</f>
        <v/>
      </c>
      <c r="R852" s="19" t="str">
        <f> IF(ISBLANK(B852), "", COUNTIF(Volunteer_Import!G852, "*Saturday*"))</f>
        <v/>
      </c>
      <c r="S852" s="19" t="str">
        <f> IF(ISBLANK(B852), "", COUNTIF(Volunteer_Import!G852, "*Sunday*"))</f>
        <v/>
      </c>
      <c r="T852" s="1" t="str">
        <f> IF(ISBLANK(B852), "", COUNTIF(Volunteer_Import!H852, "*6am - 8am*"))</f>
        <v/>
      </c>
      <c r="U852" s="19" t="str">
        <f> IF(ISBLANK(B852), "", COUNTIF(Volunteer_Import!H852, "*8am - 12pm*"))</f>
        <v/>
      </c>
      <c r="V852" s="19" t="str">
        <f> IF(ISBLANK(B852), "", COUNTIF(Volunteer_Import!H852, "*12pm - 3pm*"))</f>
        <v/>
      </c>
      <c r="W852" s="19" t="str">
        <f> IF(ISBLANK(B852), "", COUNTIF(Volunteer_Import!H852, "*3pm - 6pm*"))</f>
        <v/>
      </c>
      <c r="X852" s="19" t="str">
        <f> IF(ISBLANK(B852), "", COUNTIF(Volunteer_Import!H852, "*6pm - 9pm*"))</f>
        <v/>
      </c>
      <c r="Y852" s="19" t="str">
        <f> IF(ISBLANK(B852), "", COUNTIF(Volunteer_Import!H852, "*9pm - 11pm*"))</f>
        <v/>
      </c>
    </row>
    <row r="853">
      <c r="A853" s="1" t="str">
        <f t="array" ref="A853">IF(ISBLANK(B853), "", concatenate("V", ROW()))</f>
        <v/>
      </c>
      <c r="B853" s="1" t="str">
        <f>IFERROR(__xludf.DUMMYFUNCTION(" QUERY(Volunteer_Import!A853:H853, ""Select B"")"),"")</f>
        <v/>
      </c>
      <c r="C853" s="1" t="str">
        <f>IFERROR(__xludf.DUMMYFUNCTION(" IF(ISBLANK(B853), """", QUERY(Volunteer_Import!B853:I853, ""Select C""))"),"")</f>
        <v/>
      </c>
      <c r="D853" s="1" t="str">
        <f>IFERROR(__xludf.DUMMYFUNCTION(" IF(ISBLANK(B853), """", QUERY(Volunteer_Import!B853:I853, ""Select D""))"),"")</f>
        <v/>
      </c>
      <c r="E853" s="1" t="str">
        <f>IFERROR(__xludf.DUMMYFUNCTION(" IF(ISBLANK(B853), """", QUERY(Volunteer_Import!B853:I853, ""Select E""))"),"")</f>
        <v/>
      </c>
      <c r="F853" s="9" t="str">
        <f> IF(ISBLANK(B853), "", COUNTIF(Volunteer_Import!F853, "*Central Berkeley Trader Joe’s*"))</f>
        <v/>
      </c>
      <c r="G853" s="1" t="str">
        <f> IF(ISBLANK(B853), "", COUNTIF(Volunteer_Import!F853, "*North Berkeley Safeway*"))</f>
        <v/>
      </c>
      <c r="H853" s="1" t="str">
        <f> IF(ISBLANK(B853), "", COUNTIF(Volunteer_Import!F853, "*North Berkeley Trader Joe’s*"))</f>
        <v/>
      </c>
      <c r="I853" s="9" t="str">
        <f> IF(ISBLANK(B853), "", COUNTIF(Volunteer_Import!F853, "*South Berkeley Berkeley Bowl*"))</f>
        <v/>
      </c>
      <c r="J853" s="1" t="str">
        <f> IF(ISBLANK(B853), "", COUNTIF(Volunteer_Import!F853, "*South Berkeley/Oakland Safeway*"))</f>
        <v/>
      </c>
      <c r="K853" s="1" t="str">
        <f> IF(ISBLANK(B853), "", COUNTIF(Volunteer_Import!F853, "*Southwest Berkeley Berkeley Bowl*"))</f>
        <v/>
      </c>
      <c r="L853" s="1" t="str">
        <f> IF(ISBLANK(B853), "", COUNTIF(Volunteer_Import!F853, "*Other (open to local stores unlisted above)*"))</f>
        <v/>
      </c>
      <c r="M853" s="19" t="str">
        <f> IF(ISBLANK(B853), "", COUNTIF(Volunteer_Import!G853, "*Monday*"))</f>
        <v/>
      </c>
      <c r="N853" s="19" t="str">
        <f> IF(ISBLANK(B853), "", COUNTIF(Volunteer_Import!G853, "*Tuesday*"))</f>
        <v/>
      </c>
      <c r="O853" s="19" t="str">
        <f> IF(ISBLANK(B853), "", COUNTIF(Volunteer_Import!G853, "*Wednesday*"))</f>
        <v/>
      </c>
      <c r="P853" s="19" t="str">
        <f> IF(ISBLANK(B853), "", COUNTIF(Volunteer_Import!G853, "*Thursday*"))</f>
        <v/>
      </c>
      <c r="Q853" s="19" t="str">
        <f> IF(ISBLANK(B853), "", COUNTIF(Volunteer_Import!G853, "*Friday*"))</f>
        <v/>
      </c>
      <c r="R853" s="19" t="str">
        <f> IF(ISBLANK(B853), "", COUNTIF(Volunteer_Import!G853, "*Saturday*"))</f>
        <v/>
      </c>
      <c r="S853" s="19" t="str">
        <f> IF(ISBLANK(B853), "", COUNTIF(Volunteer_Import!G853, "*Sunday*"))</f>
        <v/>
      </c>
      <c r="T853" s="1" t="str">
        <f> IF(ISBLANK(B853), "", COUNTIF(Volunteer_Import!H853, "*6am - 8am*"))</f>
        <v/>
      </c>
      <c r="U853" s="19" t="str">
        <f> IF(ISBLANK(B853), "", COUNTIF(Volunteer_Import!H853, "*8am - 12pm*"))</f>
        <v/>
      </c>
      <c r="V853" s="19" t="str">
        <f> IF(ISBLANK(B853), "", COUNTIF(Volunteer_Import!H853, "*12pm - 3pm*"))</f>
        <v/>
      </c>
      <c r="W853" s="19" t="str">
        <f> IF(ISBLANK(B853), "", COUNTIF(Volunteer_Import!H853, "*3pm - 6pm*"))</f>
        <v/>
      </c>
      <c r="X853" s="19" t="str">
        <f> IF(ISBLANK(B853), "", COUNTIF(Volunteer_Import!H853, "*6pm - 9pm*"))</f>
        <v/>
      </c>
      <c r="Y853" s="19" t="str">
        <f> IF(ISBLANK(B853), "", COUNTIF(Volunteer_Import!H853, "*9pm - 11pm*"))</f>
        <v/>
      </c>
    </row>
    <row r="854">
      <c r="A854" s="1" t="str">
        <f t="array" ref="A854">IF(ISBLANK(B854), "", concatenate("V", ROW()))</f>
        <v/>
      </c>
      <c r="B854" s="1" t="str">
        <f>IFERROR(__xludf.DUMMYFUNCTION(" QUERY(Volunteer_Import!A854:H854, ""Select B"")"),"")</f>
        <v/>
      </c>
      <c r="C854" s="1" t="str">
        <f>IFERROR(__xludf.DUMMYFUNCTION(" IF(ISBLANK(B854), """", QUERY(Volunteer_Import!B854:I854, ""Select C""))"),"")</f>
        <v/>
      </c>
      <c r="D854" s="1" t="str">
        <f>IFERROR(__xludf.DUMMYFUNCTION(" IF(ISBLANK(B854), """", QUERY(Volunteer_Import!B854:I854, ""Select D""))"),"")</f>
        <v/>
      </c>
      <c r="E854" s="1" t="str">
        <f>IFERROR(__xludf.DUMMYFUNCTION(" IF(ISBLANK(B854), """", QUERY(Volunteer_Import!B854:I854, ""Select E""))"),"")</f>
        <v/>
      </c>
      <c r="F854" s="9" t="str">
        <f> IF(ISBLANK(B854), "", COUNTIF(Volunteer_Import!F854, "*Central Berkeley Trader Joe’s*"))</f>
        <v/>
      </c>
      <c r="G854" s="1" t="str">
        <f> IF(ISBLANK(B854), "", COUNTIF(Volunteer_Import!F854, "*North Berkeley Safeway*"))</f>
        <v/>
      </c>
      <c r="H854" s="1" t="str">
        <f> IF(ISBLANK(B854), "", COUNTIF(Volunteer_Import!F854, "*North Berkeley Trader Joe’s*"))</f>
        <v/>
      </c>
      <c r="I854" s="9" t="str">
        <f> IF(ISBLANK(B854), "", COUNTIF(Volunteer_Import!F854, "*South Berkeley Berkeley Bowl*"))</f>
        <v/>
      </c>
      <c r="J854" s="1" t="str">
        <f> IF(ISBLANK(B854), "", COUNTIF(Volunteer_Import!F854, "*South Berkeley/Oakland Safeway*"))</f>
        <v/>
      </c>
      <c r="K854" s="1" t="str">
        <f> IF(ISBLANK(B854), "", COUNTIF(Volunteer_Import!F854, "*Southwest Berkeley Berkeley Bowl*"))</f>
        <v/>
      </c>
      <c r="L854" s="1" t="str">
        <f> IF(ISBLANK(B854), "", COUNTIF(Volunteer_Import!F854, "*Other (open to local stores unlisted above)*"))</f>
        <v/>
      </c>
      <c r="M854" s="19" t="str">
        <f> IF(ISBLANK(B854), "", COUNTIF(Volunteer_Import!G854, "*Monday*"))</f>
        <v/>
      </c>
      <c r="N854" s="19" t="str">
        <f> IF(ISBLANK(B854), "", COUNTIF(Volunteer_Import!G854, "*Tuesday*"))</f>
        <v/>
      </c>
      <c r="O854" s="19" t="str">
        <f> IF(ISBLANK(B854), "", COUNTIF(Volunteer_Import!G854, "*Wednesday*"))</f>
        <v/>
      </c>
      <c r="P854" s="19" t="str">
        <f> IF(ISBLANK(B854), "", COUNTIF(Volunteer_Import!G854, "*Thursday*"))</f>
        <v/>
      </c>
      <c r="Q854" s="19" t="str">
        <f> IF(ISBLANK(B854), "", COUNTIF(Volunteer_Import!G854, "*Friday*"))</f>
        <v/>
      </c>
      <c r="R854" s="19" t="str">
        <f> IF(ISBLANK(B854), "", COUNTIF(Volunteer_Import!G854, "*Saturday*"))</f>
        <v/>
      </c>
      <c r="S854" s="19" t="str">
        <f> IF(ISBLANK(B854), "", COUNTIF(Volunteer_Import!G854, "*Sunday*"))</f>
        <v/>
      </c>
      <c r="T854" s="1" t="str">
        <f> IF(ISBLANK(B854), "", COUNTIF(Volunteer_Import!H854, "*6am - 8am*"))</f>
        <v/>
      </c>
      <c r="U854" s="19" t="str">
        <f> IF(ISBLANK(B854), "", COUNTIF(Volunteer_Import!H854, "*8am - 12pm*"))</f>
        <v/>
      </c>
      <c r="V854" s="19" t="str">
        <f> IF(ISBLANK(B854), "", COUNTIF(Volunteer_Import!H854, "*12pm - 3pm*"))</f>
        <v/>
      </c>
      <c r="W854" s="19" t="str">
        <f> IF(ISBLANK(B854), "", COUNTIF(Volunteer_Import!H854, "*3pm - 6pm*"))</f>
        <v/>
      </c>
      <c r="X854" s="19" t="str">
        <f> IF(ISBLANK(B854), "", COUNTIF(Volunteer_Import!H854, "*6pm - 9pm*"))</f>
        <v/>
      </c>
      <c r="Y854" s="19" t="str">
        <f> IF(ISBLANK(B854), "", COUNTIF(Volunteer_Import!H854, "*9pm - 11pm*"))</f>
        <v/>
      </c>
    </row>
    <row r="855">
      <c r="A855" s="1" t="str">
        <f t="array" ref="A855">IF(ISBLANK(B855), "", concatenate("V", ROW()))</f>
        <v/>
      </c>
      <c r="B855" s="1" t="str">
        <f>IFERROR(__xludf.DUMMYFUNCTION(" QUERY(Volunteer_Import!A855:H855, ""Select B"")"),"")</f>
        <v/>
      </c>
      <c r="C855" s="1" t="str">
        <f>IFERROR(__xludf.DUMMYFUNCTION(" IF(ISBLANK(B855), """", QUERY(Volunteer_Import!B855:I855, ""Select C""))"),"")</f>
        <v/>
      </c>
      <c r="D855" s="1" t="str">
        <f>IFERROR(__xludf.DUMMYFUNCTION(" IF(ISBLANK(B855), """", QUERY(Volunteer_Import!B855:I855, ""Select D""))"),"")</f>
        <v/>
      </c>
      <c r="E855" s="1" t="str">
        <f>IFERROR(__xludf.DUMMYFUNCTION(" IF(ISBLANK(B855), """", QUERY(Volunteer_Import!B855:I855, ""Select E""))"),"")</f>
        <v/>
      </c>
      <c r="F855" s="9" t="str">
        <f> IF(ISBLANK(B855), "", COUNTIF(Volunteer_Import!F855, "*Central Berkeley Trader Joe’s*"))</f>
        <v/>
      </c>
      <c r="G855" s="1" t="str">
        <f> IF(ISBLANK(B855), "", COUNTIF(Volunteer_Import!F855, "*North Berkeley Safeway*"))</f>
        <v/>
      </c>
      <c r="H855" s="1" t="str">
        <f> IF(ISBLANK(B855), "", COUNTIF(Volunteer_Import!F855, "*North Berkeley Trader Joe’s*"))</f>
        <v/>
      </c>
      <c r="I855" s="9" t="str">
        <f> IF(ISBLANK(B855), "", COUNTIF(Volunteer_Import!F855, "*South Berkeley Berkeley Bowl*"))</f>
        <v/>
      </c>
      <c r="J855" s="1" t="str">
        <f> IF(ISBLANK(B855), "", COUNTIF(Volunteer_Import!F855, "*South Berkeley/Oakland Safeway*"))</f>
        <v/>
      </c>
      <c r="K855" s="1" t="str">
        <f> IF(ISBLANK(B855), "", COUNTIF(Volunteer_Import!F855, "*Southwest Berkeley Berkeley Bowl*"))</f>
        <v/>
      </c>
      <c r="L855" s="1" t="str">
        <f> IF(ISBLANK(B855), "", COUNTIF(Volunteer_Import!F855, "*Other (open to local stores unlisted above)*"))</f>
        <v/>
      </c>
      <c r="M855" s="19" t="str">
        <f> IF(ISBLANK(B855), "", COUNTIF(Volunteer_Import!G855, "*Monday*"))</f>
        <v/>
      </c>
      <c r="N855" s="19" t="str">
        <f> IF(ISBLANK(B855), "", COUNTIF(Volunteer_Import!G855, "*Tuesday*"))</f>
        <v/>
      </c>
      <c r="O855" s="19" t="str">
        <f> IF(ISBLANK(B855), "", COUNTIF(Volunteer_Import!G855, "*Wednesday*"))</f>
        <v/>
      </c>
      <c r="P855" s="19" t="str">
        <f> IF(ISBLANK(B855), "", COUNTIF(Volunteer_Import!G855, "*Thursday*"))</f>
        <v/>
      </c>
      <c r="Q855" s="19" t="str">
        <f> IF(ISBLANK(B855), "", COUNTIF(Volunteer_Import!G855, "*Friday*"))</f>
        <v/>
      </c>
      <c r="R855" s="19" t="str">
        <f> IF(ISBLANK(B855), "", COUNTIF(Volunteer_Import!G855, "*Saturday*"))</f>
        <v/>
      </c>
      <c r="S855" s="19" t="str">
        <f> IF(ISBLANK(B855), "", COUNTIF(Volunteer_Import!G855, "*Sunday*"))</f>
        <v/>
      </c>
      <c r="T855" s="1" t="str">
        <f> IF(ISBLANK(B855), "", COUNTIF(Volunteer_Import!H855, "*6am - 8am*"))</f>
        <v/>
      </c>
      <c r="U855" s="19" t="str">
        <f> IF(ISBLANK(B855), "", COUNTIF(Volunteer_Import!H855, "*8am - 12pm*"))</f>
        <v/>
      </c>
      <c r="V855" s="19" t="str">
        <f> IF(ISBLANK(B855), "", COUNTIF(Volunteer_Import!H855, "*12pm - 3pm*"))</f>
        <v/>
      </c>
      <c r="W855" s="19" t="str">
        <f> IF(ISBLANK(B855), "", COUNTIF(Volunteer_Import!H855, "*3pm - 6pm*"))</f>
        <v/>
      </c>
      <c r="X855" s="19" t="str">
        <f> IF(ISBLANK(B855), "", COUNTIF(Volunteer_Import!H855, "*6pm - 9pm*"))</f>
        <v/>
      </c>
      <c r="Y855" s="19" t="str">
        <f> IF(ISBLANK(B855), "", COUNTIF(Volunteer_Import!H855, "*9pm - 11pm*"))</f>
        <v/>
      </c>
    </row>
    <row r="856">
      <c r="A856" s="1" t="str">
        <f t="array" ref="A856">IF(ISBLANK(B856), "", concatenate("V", ROW()))</f>
        <v/>
      </c>
      <c r="B856" s="1" t="str">
        <f>IFERROR(__xludf.DUMMYFUNCTION(" QUERY(Volunteer_Import!A856:H856, ""Select B"")"),"")</f>
        <v/>
      </c>
      <c r="C856" s="1" t="str">
        <f>IFERROR(__xludf.DUMMYFUNCTION(" IF(ISBLANK(B856), """", QUERY(Volunteer_Import!B856:I856, ""Select C""))"),"")</f>
        <v/>
      </c>
      <c r="D856" s="1" t="str">
        <f>IFERROR(__xludf.DUMMYFUNCTION(" IF(ISBLANK(B856), """", QUERY(Volunteer_Import!B856:I856, ""Select D""))"),"")</f>
        <v/>
      </c>
      <c r="E856" s="1" t="str">
        <f>IFERROR(__xludf.DUMMYFUNCTION(" IF(ISBLANK(B856), """", QUERY(Volunteer_Import!B856:I856, ""Select E""))"),"")</f>
        <v/>
      </c>
      <c r="F856" s="9" t="str">
        <f> IF(ISBLANK(B856), "", COUNTIF(Volunteer_Import!F856, "*Central Berkeley Trader Joe’s*"))</f>
        <v/>
      </c>
      <c r="G856" s="1" t="str">
        <f> IF(ISBLANK(B856), "", COUNTIF(Volunteer_Import!F856, "*North Berkeley Safeway*"))</f>
        <v/>
      </c>
      <c r="H856" s="1" t="str">
        <f> IF(ISBLANK(B856), "", COUNTIF(Volunteer_Import!F856, "*North Berkeley Trader Joe’s*"))</f>
        <v/>
      </c>
      <c r="I856" s="9" t="str">
        <f> IF(ISBLANK(B856), "", COUNTIF(Volunteer_Import!F856, "*South Berkeley Berkeley Bowl*"))</f>
        <v/>
      </c>
      <c r="J856" s="1" t="str">
        <f> IF(ISBLANK(B856), "", COUNTIF(Volunteer_Import!F856, "*South Berkeley/Oakland Safeway*"))</f>
        <v/>
      </c>
      <c r="K856" s="1" t="str">
        <f> IF(ISBLANK(B856), "", COUNTIF(Volunteer_Import!F856, "*Southwest Berkeley Berkeley Bowl*"))</f>
        <v/>
      </c>
      <c r="L856" s="1" t="str">
        <f> IF(ISBLANK(B856), "", COUNTIF(Volunteer_Import!F856, "*Other (open to local stores unlisted above)*"))</f>
        <v/>
      </c>
      <c r="M856" s="19" t="str">
        <f> IF(ISBLANK(B856), "", COUNTIF(Volunteer_Import!G856, "*Monday*"))</f>
        <v/>
      </c>
      <c r="N856" s="19" t="str">
        <f> IF(ISBLANK(B856), "", COUNTIF(Volunteer_Import!G856, "*Tuesday*"))</f>
        <v/>
      </c>
      <c r="O856" s="19" t="str">
        <f> IF(ISBLANK(B856), "", COUNTIF(Volunteer_Import!G856, "*Wednesday*"))</f>
        <v/>
      </c>
      <c r="P856" s="19" t="str">
        <f> IF(ISBLANK(B856), "", COUNTIF(Volunteer_Import!G856, "*Thursday*"))</f>
        <v/>
      </c>
      <c r="Q856" s="19" t="str">
        <f> IF(ISBLANK(B856), "", COUNTIF(Volunteer_Import!G856, "*Friday*"))</f>
        <v/>
      </c>
      <c r="R856" s="19" t="str">
        <f> IF(ISBLANK(B856), "", COUNTIF(Volunteer_Import!G856, "*Saturday*"))</f>
        <v/>
      </c>
      <c r="S856" s="19" t="str">
        <f> IF(ISBLANK(B856), "", COUNTIF(Volunteer_Import!G856, "*Sunday*"))</f>
        <v/>
      </c>
      <c r="T856" s="1" t="str">
        <f> IF(ISBLANK(B856), "", COUNTIF(Volunteer_Import!H856, "*6am - 8am*"))</f>
        <v/>
      </c>
      <c r="U856" s="19" t="str">
        <f> IF(ISBLANK(B856), "", COUNTIF(Volunteer_Import!H856, "*8am - 12pm*"))</f>
        <v/>
      </c>
      <c r="V856" s="19" t="str">
        <f> IF(ISBLANK(B856), "", COUNTIF(Volunteer_Import!H856, "*12pm - 3pm*"))</f>
        <v/>
      </c>
      <c r="W856" s="19" t="str">
        <f> IF(ISBLANK(B856), "", COUNTIF(Volunteer_Import!H856, "*3pm - 6pm*"))</f>
        <v/>
      </c>
      <c r="X856" s="19" t="str">
        <f> IF(ISBLANK(B856), "", COUNTIF(Volunteer_Import!H856, "*6pm - 9pm*"))</f>
        <v/>
      </c>
      <c r="Y856" s="19" t="str">
        <f> IF(ISBLANK(B856), "", COUNTIF(Volunteer_Import!H856, "*9pm - 11pm*"))</f>
        <v/>
      </c>
    </row>
    <row r="857">
      <c r="A857" s="1" t="str">
        <f t="array" ref="A857">IF(ISBLANK(B857), "", concatenate("V", ROW()))</f>
        <v/>
      </c>
      <c r="B857" s="1" t="str">
        <f>IFERROR(__xludf.DUMMYFUNCTION(" QUERY(Volunteer_Import!A857:H857, ""Select B"")"),"")</f>
        <v/>
      </c>
      <c r="C857" s="1" t="str">
        <f>IFERROR(__xludf.DUMMYFUNCTION(" IF(ISBLANK(B857), """", QUERY(Volunteer_Import!B857:I857, ""Select C""))"),"")</f>
        <v/>
      </c>
      <c r="D857" s="1" t="str">
        <f>IFERROR(__xludf.DUMMYFUNCTION(" IF(ISBLANK(B857), """", QUERY(Volunteer_Import!B857:I857, ""Select D""))"),"")</f>
        <v/>
      </c>
      <c r="E857" s="1" t="str">
        <f>IFERROR(__xludf.DUMMYFUNCTION(" IF(ISBLANK(B857), """", QUERY(Volunteer_Import!B857:I857, ""Select E""))"),"")</f>
        <v/>
      </c>
      <c r="F857" s="9" t="str">
        <f> IF(ISBLANK(B857), "", COUNTIF(Volunteer_Import!F857, "*Central Berkeley Trader Joe’s*"))</f>
        <v/>
      </c>
      <c r="G857" s="1" t="str">
        <f> IF(ISBLANK(B857), "", COUNTIF(Volunteer_Import!F857, "*North Berkeley Safeway*"))</f>
        <v/>
      </c>
      <c r="H857" s="1" t="str">
        <f> IF(ISBLANK(B857), "", COUNTIF(Volunteer_Import!F857, "*North Berkeley Trader Joe’s*"))</f>
        <v/>
      </c>
      <c r="I857" s="9" t="str">
        <f> IF(ISBLANK(B857), "", COUNTIF(Volunteer_Import!F857, "*South Berkeley Berkeley Bowl*"))</f>
        <v/>
      </c>
      <c r="J857" s="1" t="str">
        <f> IF(ISBLANK(B857), "", COUNTIF(Volunteer_Import!F857, "*South Berkeley/Oakland Safeway*"))</f>
        <v/>
      </c>
      <c r="K857" s="1" t="str">
        <f> IF(ISBLANK(B857), "", COUNTIF(Volunteer_Import!F857, "*Southwest Berkeley Berkeley Bowl*"))</f>
        <v/>
      </c>
      <c r="L857" s="1" t="str">
        <f> IF(ISBLANK(B857), "", COUNTIF(Volunteer_Import!F857, "*Other (open to local stores unlisted above)*"))</f>
        <v/>
      </c>
      <c r="M857" s="19" t="str">
        <f> IF(ISBLANK(B857), "", COUNTIF(Volunteer_Import!G857, "*Monday*"))</f>
        <v/>
      </c>
      <c r="N857" s="19" t="str">
        <f> IF(ISBLANK(B857), "", COUNTIF(Volunteer_Import!G857, "*Tuesday*"))</f>
        <v/>
      </c>
      <c r="O857" s="19" t="str">
        <f> IF(ISBLANK(B857), "", COUNTIF(Volunteer_Import!G857, "*Wednesday*"))</f>
        <v/>
      </c>
      <c r="P857" s="19" t="str">
        <f> IF(ISBLANK(B857), "", COUNTIF(Volunteer_Import!G857, "*Thursday*"))</f>
        <v/>
      </c>
      <c r="Q857" s="19" t="str">
        <f> IF(ISBLANK(B857), "", COUNTIF(Volunteer_Import!G857, "*Friday*"))</f>
        <v/>
      </c>
      <c r="R857" s="19" t="str">
        <f> IF(ISBLANK(B857), "", COUNTIF(Volunteer_Import!G857, "*Saturday*"))</f>
        <v/>
      </c>
      <c r="S857" s="19" t="str">
        <f> IF(ISBLANK(B857), "", COUNTIF(Volunteer_Import!G857, "*Sunday*"))</f>
        <v/>
      </c>
      <c r="T857" s="1" t="str">
        <f> IF(ISBLANK(B857), "", COUNTIF(Volunteer_Import!H857, "*6am - 8am*"))</f>
        <v/>
      </c>
      <c r="U857" s="19" t="str">
        <f> IF(ISBLANK(B857), "", COUNTIF(Volunteer_Import!H857, "*8am - 12pm*"))</f>
        <v/>
      </c>
      <c r="V857" s="19" t="str">
        <f> IF(ISBLANK(B857), "", COUNTIF(Volunteer_Import!H857, "*12pm - 3pm*"))</f>
        <v/>
      </c>
      <c r="W857" s="19" t="str">
        <f> IF(ISBLANK(B857), "", COUNTIF(Volunteer_Import!H857, "*3pm - 6pm*"))</f>
        <v/>
      </c>
      <c r="X857" s="19" t="str">
        <f> IF(ISBLANK(B857), "", COUNTIF(Volunteer_Import!H857, "*6pm - 9pm*"))</f>
        <v/>
      </c>
      <c r="Y857" s="19" t="str">
        <f> IF(ISBLANK(B857), "", COUNTIF(Volunteer_Import!H857, "*9pm - 11pm*"))</f>
        <v/>
      </c>
    </row>
    <row r="858">
      <c r="A858" s="1" t="str">
        <f t="array" ref="A858">IF(ISBLANK(B858), "", concatenate("V", ROW()))</f>
        <v/>
      </c>
      <c r="B858" s="1" t="str">
        <f>IFERROR(__xludf.DUMMYFUNCTION(" QUERY(Volunteer_Import!A858:H858, ""Select B"")"),"")</f>
        <v/>
      </c>
      <c r="C858" s="1" t="str">
        <f>IFERROR(__xludf.DUMMYFUNCTION(" IF(ISBLANK(B858), """", QUERY(Volunteer_Import!B858:I858, ""Select C""))"),"")</f>
        <v/>
      </c>
      <c r="D858" s="1" t="str">
        <f>IFERROR(__xludf.DUMMYFUNCTION(" IF(ISBLANK(B858), """", QUERY(Volunteer_Import!B858:I858, ""Select D""))"),"")</f>
        <v/>
      </c>
      <c r="E858" s="1" t="str">
        <f>IFERROR(__xludf.DUMMYFUNCTION(" IF(ISBLANK(B858), """", QUERY(Volunteer_Import!B858:I858, ""Select E""))"),"")</f>
        <v/>
      </c>
      <c r="F858" s="9" t="str">
        <f> IF(ISBLANK(B858), "", COUNTIF(Volunteer_Import!F858, "*Central Berkeley Trader Joe’s*"))</f>
        <v/>
      </c>
      <c r="G858" s="1" t="str">
        <f> IF(ISBLANK(B858), "", COUNTIF(Volunteer_Import!F858, "*North Berkeley Safeway*"))</f>
        <v/>
      </c>
      <c r="H858" s="1" t="str">
        <f> IF(ISBLANK(B858), "", COUNTIF(Volunteer_Import!F858, "*North Berkeley Trader Joe’s*"))</f>
        <v/>
      </c>
      <c r="I858" s="9" t="str">
        <f> IF(ISBLANK(B858), "", COUNTIF(Volunteer_Import!F858, "*South Berkeley Berkeley Bowl*"))</f>
        <v/>
      </c>
      <c r="J858" s="1" t="str">
        <f> IF(ISBLANK(B858), "", COUNTIF(Volunteer_Import!F858, "*South Berkeley/Oakland Safeway*"))</f>
        <v/>
      </c>
      <c r="K858" s="1" t="str">
        <f> IF(ISBLANK(B858), "", COUNTIF(Volunteer_Import!F858, "*Southwest Berkeley Berkeley Bowl*"))</f>
        <v/>
      </c>
      <c r="L858" s="1" t="str">
        <f> IF(ISBLANK(B858), "", COUNTIF(Volunteer_Import!F858, "*Other (open to local stores unlisted above)*"))</f>
        <v/>
      </c>
      <c r="M858" s="19" t="str">
        <f> IF(ISBLANK(B858), "", COUNTIF(Volunteer_Import!G858, "*Monday*"))</f>
        <v/>
      </c>
      <c r="N858" s="19" t="str">
        <f> IF(ISBLANK(B858), "", COUNTIF(Volunteer_Import!G858, "*Tuesday*"))</f>
        <v/>
      </c>
      <c r="O858" s="19" t="str">
        <f> IF(ISBLANK(B858), "", COUNTIF(Volunteer_Import!G858, "*Wednesday*"))</f>
        <v/>
      </c>
      <c r="P858" s="19" t="str">
        <f> IF(ISBLANK(B858), "", COUNTIF(Volunteer_Import!G858, "*Thursday*"))</f>
        <v/>
      </c>
      <c r="Q858" s="19" t="str">
        <f> IF(ISBLANK(B858), "", COUNTIF(Volunteer_Import!G858, "*Friday*"))</f>
        <v/>
      </c>
      <c r="R858" s="19" t="str">
        <f> IF(ISBLANK(B858), "", COUNTIF(Volunteer_Import!G858, "*Saturday*"))</f>
        <v/>
      </c>
      <c r="S858" s="19" t="str">
        <f> IF(ISBLANK(B858), "", COUNTIF(Volunteer_Import!G858, "*Sunday*"))</f>
        <v/>
      </c>
      <c r="T858" s="1" t="str">
        <f> IF(ISBLANK(B858), "", COUNTIF(Volunteer_Import!H858, "*6am - 8am*"))</f>
        <v/>
      </c>
      <c r="U858" s="19" t="str">
        <f> IF(ISBLANK(B858), "", COUNTIF(Volunteer_Import!H858, "*8am - 12pm*"))</f>
        <v/>
      </c>
      <c r="V858" s="19" t="str">
        <f> IF(ISBLANK(B858), "", COUNTIF(Volunteer_Import!H858, "*12pm - 3pm*"))</f>
        <v/>
      </c>
      <c r="W858" s="19" t="str">
        <f> IF(ISBLANK(B858), "", COUNTIF(Volunteer_Import!H858, "*3pm - 6pm*"))</f>
        <v/>
      </c>
      <c r="X858" s="19" t="str">
        <f> IF(ISBLANK(B858), "", COUNTIF(Volunteer_Import!H858, "*6pm - 9pm*"))</f>
        <v/>
      </c>
      <c r="Y858" s="19" t="str">
        <f> IF(ISBLANK(B858), "", COUNTIF(Volunteer_Import!H858, "*9pm - 11pm*"))</f>
        <v/>
      </c>
    </row>
    <row r="859">
      <c r="A859" s="1" t="str">
        <f t="array" ref="A859">IF(ISBLANK(B859), "", concatenate("V", ROW()))</f>
        <v/>
      </c>
      <c r="B859" s="1" t="str">
        <f>IFERROR(__xludf.DUMMYFUNCTION(" QUERY(Volunteer_Import!A859:H859, ""Select B"")"),"")</f>
        <v/>
      </c>
      <c r="C859" s="1" t="str">
        <f>IFERROR(__xludf.DUMMYFUNCTION(" IF(ISBLANK(B859), """", QUERY(Volunteer_Import!B859:I859, ""Select C""))"),"")</f>
        <v/>
      </c>
      <c r="D859" s="1" t="str">
        <f>IFERROR(__xludf.DUMMYFUNCTION(" IF(ISBLANK(B859), """", QUERY(Volunteer_Import!B859:I859, ""Select D""))"),"")</f>
        <v/>
      </c>
      <c r="E859" s="1" t="str">
        <f>IFERROR(__xludf.DUMMYFUNCTION(" IF(ISBLANK(B859), """", QUERY(Volunteer_Import!B859:I859, ""Select E""))"),"")</f>
        <v/>
      </c>
      <c r="F859" s="9" t="str">
        <f> IF(ISBLANK(B859), "", COUNTIF(Volunteer_Import!F859, "*Central Berkeley Trader Joe’s*"))</f>
        <v/>
      </c>
      <c r="G859" s="1" t="str">
        <f> IF(ISBLANK(B859), "", COUNTIF(Volunteer_Import!F859, "*North Berkeley Safeway*"))</f>
        <v/>
      </c>
      <c r="H859" s="1" t="str">
        <f> IF(ISBLANK(B859), "", COUNTIF(Volunteer_Import!F859, "*North Berkeley Trader Joe’s*"))</f>
        <v/>
      </c>
      <c r="I859" s="9" t="str">
        <f> IF(ISBLANK(B859), "", COUNTIF(Volunteer_Import!F859, "*South Berkeley Berkeley Bowl*"))</f>
        <v/>
      </c>
      <c r="J859" s="1" t="str">
        <f> IF(ISBLANK(B859), "", COUNTIF(Volunteer_Import!F859, "*South Berkeley/Oakland Safeway*"))</f>
        <v/>
      </c>
      <c r="K859" s="1" t="str">
        <f> IF(ISBLANK(B859), "", COUNTIF(Volunteer_Import!F859, "*Southwest Berkeley Berkeley Bowl*"))</f>
        <v/>
      </c>
      <c r="L859" s="1" t="str">
        <f> IF(ISBLANK(B859), "", COUNTIF(Volunteer_Import!F859, "*Other (open to local stores unlisted above)*"))</f>
        <v/>
      </c>
      <c r="M859" s="19" t="str">
        <f> IF(ISBLANK(B859), "", COUNTIF(Volunteer_Import!G859, "*Monday*"))</f>
        <v/>
      </c>
      <c r="N859" s="19" t="str">
        <f> IF(ISBLANK(B859), "", COUNTIF(Volunteer_Import!G859, "*Tuesday*"))</f>
        <v/>
      </c>
      <c r="O859" s="19" t="str">
        <f> IF(ISBLANK(B859), "", COUNTIF(Volunteer_Import!G859, "*Wednesday*"))</f>
        <v/>
      </c>
      <c r="P859" s="19" t="str">
        <f> IF(ISBLANK(B859), "", COUNTIF(Volunteer_Import!G859, "*Thursday*"))</f>
        <v/>
      </c>
      <c r="Q859" s="19" t="str">
        <f> IF(ISBLANK(B859), "", COUNTIF(Volunteer_Import!G859, "*Friday*"))</f>
        <v/>
      </c>
      <c r="R859" s="19" t="str">
        <f> IF(ISBLANK(B859), "", COUNTIF(Volunteer_Import!G859, "*Saturday*"))</f>
        <v/>
      </c>
      <c r="S859" s="19" t="str">
        <f> IF(ISBLANK(B859), "", COUNTIF(Volunteer_Import!G859, "*Sunday*"))</f>
        <v/>
      </c>
      <c r="T859" s="1" t="str">
        <f> IF(ISBLANK(B859), "", COUNTIF(Volunteer_Import!H859, "*6am - 8am*"))</f>
        <v/>
      </c>
      <c r="U859" s="19" t="str">
        <f> IF(ISBLANK(B859), "", COUNTIF(Volunteer_Import!H859, "*8am - 12pm*"))</f>
        <v/>
      </c>
      <c r="V859" s="19" t="str">
        <f> IF(ISBLANK(B859), "", COUNTIF(Volunteer_Import!H859, "*12pm - 3pm*"))</f>
        <v/>
      </c>
      <c r="W859" s="19" t="str">
        <f> IF(ISBLANK(B859), "", COUNTIF(Volunteer_Import!H859, "*3pm - 6pm*"))</f>
        <v/>
      </c>
      <c r="X859" s="19" t="str">
        <f> IF(ISBLANK(B859), "", COUNTIF(Volunteer_Import!H859, "*6pm - 9pm*"))</f>
        <v/>
      </c>
      <c r="Y859" s="19" t="str">
        <f> IF(ISBLANK(B859), "", COUNTIF(Volunteer_Import!H859, "*9pm - 11pm*"))</f>
        <v/>
      </c>
    </row>
    <row r="860">
      <c r="A860" s="1" t="str">
        <f t="array" ref="A860">IF(ISBLANK(B860), "", concatenate("V", ROW()))</f>
        <v/>
      </c>
      <c r="B860" s="1" t="str">
        <f>IFERROR(__xludf.DUMMYFUNCTION(" QUERY(Volunteer_Import!A860:H860, ""Select B"")"),"")</f>
        <v/>
      </c>
      <c r="C860" s="1" t="str">
        <f>IFERROR(__xludf.DUMMYFUNCTION(" IF(ISBLANK(B860), """", QUERY(Volunteer_Import!B860:I860, ""Select C""))"),"")</f>
        <v/>
      </c>
      <c r="D860" s="1" t="str">
        <f>IFERROR(__xludf.DUMMYFUNCTION(" IF(ISBLANK(B860), """", QUERY(Volunteer_Import!B860:I860, ""Select D""))"),"")</f>
        <v/>
      </c>
      <c r="E860" s="1" t="str">
        <f>IFERROR(__xludf.DUMMYFUNCTION(" IF(ISBLANK(B860), """", QUERY(Volunteer_Import!B860:I860, ""Select E""))"),"")</f>
        <v/>
      </c>
      <c r="F860" s="9" t="str">
        <f> IF(ISBLANK(B860), "", COUNTIF(Volunteer_Import!F860, "*Central Berkeley Trader Joe’s*"))</f>
        <v/>
      </c>
      <c r="G860" s="1" t="str">
        <f> IF(ISBLANK(B860), "", COUNTIF(Volunteer_Import!F860, "*North Berkeley Safeway*"))</f>
        <v/>
      </c>
      <c r="H860" s="1" t="str">
        <f> IF(ISBLANK(B860), "", COUNTIF(Volunteer_Import!F860, "*North Berkeley Trader Joe’s*"))</f>
        <v/>
      </c>
      <c r="I860" s="9" t="str">
        <f> IF(ISBLANK(B860), "", COUNTIF(Volunteer_Import!F860, "*South Berkeley Berkeley Bowl*"))</f>
        <v/>
      </c>
      <c r="J860" s="1" t="str">
        <f> IF(ISBLANK(B860), "", COUNTIF(Volunteer_Import!F860, "*South Berkeley/Oakland Safeway*"))</f>
        <v/>
      </c>
      <c r="K860" s="1" t="str">
        <f> IF(ISBLANK(B860), "", COUNTIF(Volunteer_Import!F860, "*Southwest Berkeley Berkeley Bowl*"))</f>
        <v/>
      </c>
      <c r="L860" s="1" t="str">
        <f> IF(ISBLANK(B860), "", COUNTIF(Volunteer_Import!F860, "*Other (open to local stores unlisted above)*"))</f>
        <v/>
      </c>
      <c r="M860" s="19" t="str">
        <f> IF(ISBLANK(B860), "", COUNTIF(Volunteer_Import!G860, "*Monday*"))</f>
        <v/>
      </c>
      <c r="N860" s="19" t="str">
        <f> IF(ISBLANK(B860), "", COUNTIF(Volunteer_Import!G860, "*Tuesday*"))</f>
        <v/>
      </c>
      <c r="O860" s="19" t="str">
        <f> IF(ISBLANK(B860), "", COUNTIF(Volunteer_Import!G860, "*Wednesday*"))</f>
        <v/>
      </c>
      <c r="P860" s="19" t="str">
        <f> IF(ISBLANK(B860), "", COUNTIF(Volunteer_Import!G860, "*Thursday*"))</f>
        <v/>
      </c>
      <c r="Q860" s="19" t="str">
        <f> IF(ISBLANK(B860), "", COUNTIF(Volunteer_Import!G860, "*Friday*"))</f>
        <v/>
      </c>
      <c r="R860" s="19" t="str">
        <f> IF(ISBLANK(B860), "", COUNTIF(Volunteer_Import!G860, "*Saturday*"))</f>
        <v/>
      </c>
      <c r="S860" s="19" t="str">
        <f> IF(ISBLANK(B860), "", COUNTIF(Volunteer_Import!G860, "*Sunday*"))</f>
        <v/>
      </c>
      <c r="T860" s="1" t="str">
        <f> IF(ISBLANK(B860), "", COUNTIF(Volunteer_Import!H860, "*6am - 8am*"))</f>
        <v/>
      </c>
      <c r="U860" s="19" t="str">
        <f> IF(ISBLANK(B860), "", COUNTIF(Volunteer_Import!H860, "*8am - 12pm*"))</f>
        <v/>
      </c>
      <c r="V860" s="19" t="str">
        <f> IF(ISBLANK(B860), "", COUNTIF(Volunteer_Import!H860, "*12pm - 3pm*"))</f>
        <v/>
      </c>
      <c r="W860" s="19" t="str">
        <f> IF(ISBLANK(B860), "", COUNTIF(Volunteer_Import!H860, "*3pm - 6pm*"))</f>
        <v/>
      </c>
      <c r="X860" s="19" t="str">
        <f> IF(ISBLANK(B860), "", COUNTIF(Volunteer_Import!H860, "*6pm - 9pm*"))</f>
        <v/>
      </c>
      <c r="Y860" s="19" t="str">
        <f> IF(ISBLANK(B860), "", COUNTIF(Volunteer_Import!H860, "*9pm - 11pm*"))</f>
        <v/>
      </c>
    </row>
    <row r="861">
      <c r="A861" s="1" t="str">
        <f t="array" ref="A861">IF(ISBLANK(B861), "", concatenate("V", ROW()))</f>
        <v/>
      </c>
      <c r="B861" s="1" t="str">
        <f>IFERROR(__xludf.DUMMYFUNCTION(" QUERY(Volunteer_Import!A861:H861, ""Select B"")"),"")</f>
        <v/>
      </c>
      <c r="C861" s="1" t="str">
        <f>IFERROR(__xludf.DUMMYFUNCTION(" IF(ISBLANK(B861), """", QUERY(Volunteer_Import!B861:I861, ""Select C""))"),"")</f>
        <v/>
      </c>
      <c r="D861" s="1" t="str">
        <f>IFERROR(__xludf.DUMMYFUNCTION(" IF(ISBLANK(B861), """", QUERY(Volunteer_Import!B861:I861, ""Select D""))"),"")</f>
        <v/>
      </c>
      <c r="E861" s="1" t="str">
        <f>IFERROR(__xludf.DUMMYFUNCTION(" IF(ISBLANK(B861), """", QUERY(Volunteer_Import!B861:I861, ""Select E""))"),"")</f>
        <v/>
      </c>
      <c r="F861" s="9" t="str">
        <f> IF(ISBLANK(B861), "", COUNTIF(Volunteer_Import!F861, "*Central Berkeley Trader Joe’s*"))</f>
        <v/>
      </c>
      <c r="G861" s="1" t="str">
        <f> IF(ISBLANK(B861), "", COUNTIF(Volunteer_Import!F861, "*North Berkeley Safeway*"))</f>
        <v/>
      </c>
      <c r="H861" s="1" t="str">
        <f> IF(ISBLANK(B861), "", COUNTIF(Volunteer_Import!F861, "*North Berkeley Trader Joe’s*"))</f>
        <v/>
      </c>
      <c r="I861" s="9" t="str">
        <f> IF(ISBLANK(B861), "", COUNTIF(Volunteer_Import!F861, "*South Berkeley Berkeley Bowl*"))</f>
        <v/>
      </c>
      <c r="J861" s="1" t="str">
        <f> IF(ISBLANK(B861), "", COUNTIF(Volunteer_Import!F861, "*South Berkeley/Oakland Safeway*"))</f>
        <v/>
      </c>
      <c r="K861" s="1" t="str">
        <f> IF(ISBLANK(B861), "", COUNTIF(Volunteer_Import!F861, "*Southwest Berkeley Berkeley Bowl*"))</f>
        <v/>
      </c>
      <c r="L861" s="1" t="str">
        <f> IF(ISBLANK(B861), "", COUNTIF(Volunteer_Import!F861, "*Other (open to local stores unlisted above)*"))</f>
        <v/>
      </c>
      <c r="M861" s="19" t="str">
        <f> IF(ISBLANK(B861), "", COUNTIF(Volunteer_Import!G861, "*Monday*"))</f>
        <v/>
      </c>
      <c r="N861" s="19" t="str">
        <f> IF(ISBLANK(B861), "", COUNTIF(Volunteer_Import!G861, "*Tuesday*"))</f>
        <v/>
      </c>
      <c r="O861" s="19" t="str">
        <f> IF(ISBLANK(B861), "", COUNTIF(Volunteer_Import!G861, "*Wednesday*"))</f>
        <v/>
      </c>
      <c r="P861" s="19" t="str">
        <f> IF(ISBLANK(B861), "", COUNTIF(Volunteer_Import!G861, "*Thursday*"))</f>
        <v/>
      </c>
      <c r="Q861" s="19" t="str">
        <f> IF(ISBLANK(B861), "", COUNTIF(Volunteer_Import!G861, "*Friday*"))</f>
        <v/>
      </c>
      <c r="R861" s="19" t="str">
        <f> IF(ISBLANK(B861), "", COUNTIF(Volunteer_Import!G861, "*Saturday*"))</f>
        <v/>
      </c>
      <c r="S861" s="19" t="str">
        <f> IF(ISBLANK(B861), "", COUNTIF(Volunteer_Import!G861, "*Sunday*"))</f>
        <v/>
      </c>
      <c r="T861" s="1" t="str">
        <f> IF(ISBLANK(B861), "", COUNTIF(Volunteer_Import!H861, "*6am - 8am*"))</f>
        <v/>
      </c>
      <c r="U861" s="19" t="str">
        <f> IF(ISBLANK(B861), "", COUNTIF(Volunteer_Import!H861, "*8am - 12pm*"))</f>
        <v/>
      </c>
      <c r="V861" s="19" t="str">
        <f> IF(ISBLANK(B861), "", COUNTIF(Volunteer_Import!H861, "*12pm - 3pm*"))</f>
        <v/>
      </c>
      <c r="W861" s="19" t="str">
        <f> IF(ISBLANK(B861), "", COUNTIF(Volunteer_Import!H861, "*3pm - 6pm*"))</f>
        <v/>
      </c>
      <c r="X861" s="19" t="str">
        <f> IF(ISBLANK(B861), "", COUNTIF(Volunteer_Import!H861, "*6pm - 9pm*"))</f>
        <v/>
      </c>
      <c r="Y861" s="19" t="str">
        <f> IF(ISBLANK(B861), "", COUNTIF(Volunteer_Import!H861, "*9pm - 11pm*"))</f>
        <v/>
      </c>
    </row>
    <row r="862">
      <c r="A862" s="1" t="str">
        <f t="array" ref="A862">IF(ISBLANK(B862), "", concatenate("V", ROW()))</f>
        <v/>
      </c>
      <c r="B862" s="1" t="str">
        <f>IFERROR(__xludf.DUMMYFUNCTION(" QUERY(Volunteer_Import!A862:H862, ""Select B"")"),"")</f>
        <v/>
      </c>
      <c r="C862" s="1" t="str">
        <f>IFERROR(__xludf.DUMMYFUNCTION(" IF(ISBLANK(B862), """", QUERY(Volunteer_Import!B862:I862, ""Select C""))"),"")</f>
        <v/>
      </c>
      <c r="D862" s="1" t="str">
        <f>IFERROR(__xludf.DUMMYFUNCTION(" IF(ISBLANK(B862), """", QUERY(Volunteer_Import!B862:I862, ""Select D""))"),"")</f>
        <v/>
      </c>
      <c r="E862" s="1" t="str">
        <f>IFERROR(__xludf.DUMMYFUNCTION(" IF(ISBLANK(B862), """", QUERY(Volunteer_Import!B862:I862, ""Select E""))"),"")</f>
        <v/>
      </c>
      <c r="F862" s="9" t="str">
        <f> IF(ISBLANK(B862), "", COUNTIF(Volunteer_Import!F862, "*Central Berkeley Trader Joe’s*"))</f>
        <v/>
      </c>
      <c r="G862" s="1" t="str">
        <f> IF(ISBLANK(B862), "", COUNTIF(Volunteer_Import!F862, "*North Berkeley Safeway*"))</f>
        <v/>
      </c>
      <c r="H862" s="1" t="str">
        <f> IF(ISBLANK(B862), "", COUNTIF(Volunteer_Import!F862, "*North Berkeley Trader Joe’s*"))</f>
        <v/>
      </c>
      <c r="I862" s="9" t="str">
        <f> IF(ISBLANK(B862), "", COUNTIF(Volunteer_Import!F862, "*South Berkeley Berkeley Bowl*"))</f>
        <v/>
      </c>
      <c r="J862" s="1" t="str">
        <f> IF(ISBLANK(B862), "", COUNTIF(Volunteer_Import!F862, "*South Berkeley/Oakland Safeway*"))</f>
        <v/>
      </c>
      <c r="K862" s="1" t="str">
        <f> IF(ISBLANK(B862), "", COUNTIF(Volunteer_Import!F862, "*Southwest Berkeley Berkeley Bowl*"))</f>
        <v/>
      </c>
      <c r="L862" s="1" t="str">
        <f> IF(ISBLANK(B862), "", COUNTIF(Volunteer_Import!F862, "*Other (open to local stores unlisted above)*"))</f>
        <v/>
      </c>
      <c r="M862" s="19" t="str">
        <f> IF(ISBLANK(B862), "", COUNTIF(Volunteer_Import!G862, "*Monday*"))</f>
        <v/>
      </c>
      <c r="N862" s="19" t="str">
        <f> IF(ISBLANK(B862), "", COUNTIF(Volunteer_Import!G862, "*Tuesday*"))</f>
        <v/>
      </c>
      <c r="O862" s="19" t="str">
        <f> IF(ISBLANK(B862), "", COUNTIF(Volunteer_Import!G862, "*Wednesday*"))</f>
        <v/>
      </c>
      <c r="P862" s="19" t="str">
        <f> IF(ISBLANK(B862), "", COUNTIF(Volunteer_Import!G862, "*Thursday*"))</f>
        <v/>
      </c>
      <c r="Q862" s="19" t="str">
        <f> IF(ISBLANK(B862), "", COUNTIF(Volunteer_Import!G862, "*Friday*"))</f>
        <v/>
      </c>
      <c r="R862" s="19" t="str">
        <f> IF(ISBLANK(B862), "", COUNTIF(Volunteer_Import!G862, "*Saturday*"))</f>
        <v/>
      </c>
      <c r="S862" s="19" t="str">
        <f> IF(ISBLANK(B862), "", COUNTIF(Volunteer_Import!G862, "*Sunday*"))</f>
        <v/>
      </c>
      <c r="T862" s="1" t="str">
        <f> IF(ISBLANK(B862), "", COUNTIF(Volunteer_Import!H862, "*6am - 8am*"))</f>
        <v/>
      </c>
      <c r="U862" s="19" t="str">
        <f> IF(ISBLANK(B862), "", COUNTIF(Volunteer_Import!H862, "*8am - 12pm*"))</f>
        <v/>
      </c>
      <c r="V862" s="19" t="str">
        <f> IF(ISBLANK(B862), "", COUNTIF(Volunteer_Import!H862, "*12pm - 3pm*"))</f>
        <v/>
      </c>
      <c r="W862" s="19" t="str">
        <f> IF(ISBLANK(B862), "", COUNTIF(Volunteer_Import!H862, "*3pm - 6pm*"))</f>
        <v/>
      </c>
      <c r="X862" s="19" t="str">
        <f> IF(ISBLANK(B862), "", COUNTIF(Volunteer_Import!H862, "*6pm - 9pm*"))</f>
        <v/>
      </c>
      <c r="Y862" s="19" t="str">
        <f> IF(ISBLANK(B862), "", COUNTIF(Volunteer_Import!H862, "*9pm - 11pm*"))</f>
        <v/>
      </c>
    </row>
    <row r="863">
      <c r="A863" s="1" t="str">
        <f t="array" ref="A863">IF(ISBLANK(B863), "", concatenate("V", ROW()))</f>
        <v/>
      </c>
      <c r="B863" s="1" t="str">
        <f>IFERROR(__xludf.DUMMYFUNCTION(" QUERY(Volunteer_Import!A863:H863, ""Select B"")"),"")</f>
        <v/>
      </c>
      <c r="C863" s="1" t="str">
        <f>IFERROR(__xludf.DUMMYFUNCTION(" IF(ISBLANK(B863), """", QUERY(Volunteer_Import!B863:I863, ""Select C""))"),"")</f>
        <v/>
      </c>
      <c r="D863" s="1" t="str">
        <f>IFERROR(__xludf.DUMMYFUNCTION(" IF(ISBLANK(B863), """", QUERY(Volunteer_Import!B863:I863, ""Select D""))"),"")</f>
        <v/>
      </c>
      <c r="E863" s="1" t="str">
        <f>IFERROR(__xludf.DUMMYFUNCTION(" IF(ISBLANK(B863), """", QUERY(Volunteer_Import!B863:I863, ""Select E""))"),"")</f>
        <v/>
      </c>
      <c r="F863" s="9" t="str">
        <f> IF(ISBLANK(B863), "", COUNTIF(Volunteer_Import!F863, "*Central Berkeley Trader Joe’s*"))</f>
        <v/>
      </c>
      <c r="G863" s="1" t="str">
        <f> IF(ISBLANK(B863), "", COUNTIF(Volunteer_Import!F863, "*North Berkeley Safeway*"))</f>
        <v/>
      </c>
      <c r="H863" s="1" t="str">
        <f> IF(ISBLANK(B863), "", COUNTIF(Volunteer_Import!F863, "*North Berkeley Trader Joe’s*"))</f>
        <v/>
      </c>
      <c r="I863" s="9" t="str">
        <f> IF(ISBLANK(B863), "", COUNTIF(Volunteer_Import!F863, "*South Berkeley Berkeley Bowl*"))</f>
        <v/>
      </c>
      <c r="J863" s="1" t="str">
        <f> IF(ISBLANK(B863), "", COUNTIF(Volunteer_Import!F863, "*South Berkeley/Oakland Safeway*"))</f>
        <v/>
      </c>
      <c r="K863" s="1" t="str">
        <f> IF(ISBLANK(B863), "", COUNTIF(Volunteer_Import!F863, "*Southwest Berkeley Berkeley Bowl*"))</f>
        <v/>
      </c>
      <c r="L863" s="1" t="str">
        <f> IF(ISBLANK(B863), "", COUNTIF(Volunteer_Import!F863, "*Other (open to local stores unlisted above)*"))</f>
        <v/>
      </c>
      <c r="M863" s="19" t="str">
        <f> IF(ISBLANK(B863), "", COUNTIF(Volunteer_Import!G863, "*Monday*"))</f>
        <v/>
      </c>
      <c r="N863" s="19" t="str">
        <f> IF(ISBLANK(B863), "", COUNTIF(Volunteer_Import!G863, "*Tuesday*"))</f>
        <v/>
      </c>
      <c r="O863" s="19" t="str">
        <f> IF(ISBLANK(B863), "", COUNTIF(Volunteer_Import!G863, "*Wednesday*"))</f>
        <v/>
      </c>
      <c r="P863" s="19" t="str">
        <f> IF(ISBLANK(B863), "", COUNTIF(Volunteer_Import!G863, "*Thursday*"))</f>
        <v/>
      </c>
      <c r="Q863" s="19" t="str">
        <f> IF(ISBLANK(B863), "", COUNTIF(Volunteer_Import!G863, "*Friday*"))</f>
        <v/>
      </c>
      <c r="R863" s="19" t="str">
        <f> IF(ISBLANK(B863), "", COUNTIF(Volunteer_Import!G863, "*Saturday*"))</f>
        <v/>
      </c>
      <c r="S863" s="19" t="str">
        <f> IF(ISBLANK(B863), "", COUNTIF(Volunteer_Import!G863, "*Sunday*"))</f>
        <v/>
      </c>
      <c r="T863" s="1" t="str">
        <f> IF(ISBLANK(B863), "", COUNTIF(Volunteer_Import!H863, "*6am - 8am*"))</f>
        <v/>
      </c>
      <c r="U863" s="19" t="str">
        <f> IF(ISBLANK(B863), "", COUNTIF(Volunteer_Import!H863, "*8am - 12pm*"))</f>
        <v/>
      </c>
      <c r="V863" s="19" t="str">
        <f> IF(ISBLANK(B863), "", COUNTIF(Volunteer_Import!H863, "*12pm - 3pm*"))</f>
        <v/>
      </c>
      <c r="W863" s="19" t="str">
        <f> IF(ISBLANK(B863), "", COUNTIF(Volunteer_Import!H863, "*3pm - 6pm*"))</f>
        <v/>
      </c>
      <c r="X863" s="19" t="str">
        <f> IF(ISBLANK(B863), "", COUNTIF(Volunteer_Import!H863, "*6pm - 9pm*"))</f>
        <v/>
      </c>
      <c r="Y863" s="19" t="str">
        <f> IF(ISBLANK(B863), "", COUNTIF(Volunteer_Import!H863, "*9pm - 11pm*"))</f>
        <v/>
      </c>
    </row>
    <row r="864">
      <c r="A864" s="1" t="str">
        <f t="array" ref="A864">IF(ISBLANK(B864), "", concatenate("V", ROW()))</f>
        <v/>
      </c>
      <c r="B864" s="1" t="str">
        <f>IFERROR(__xludf.DUMMYFUNCTION(" QUERY(Volunteer_Import!A864:H864, ""Select B"")"),"")</f>
        <v/>
      </c>
      <c r="C864" s="1" t="str">
        <f>IFERROR(__xludf.DUMMYFUNCTION(" IF(ISBLANK(B864), """", QUERY(Volunteer_Import!B864:I864, ""Select C""))"),"")</f>
        <v/>
      </c>
      <c r="D864" s="1" t="str">
        <f>IFERROR(__xludf.DUMMYFUNCTION(" IF(ISBLANK(B864), """", QUERY(Volunteer_Import!B864:I864, ""Select D""))"),"")</f>
        <v/>
      </c>
      <c r="E864" s="1" t="str">
        <f>IFERROR(__xludf.DUMMYFUNCTION(" IF(ISBLANK(B864), """", QUERY(Volunteer_Import!B864:I864, ""Select E""))"),"")</f>
        <v/>
      </c>
      <c r="F864" s="9" t="str">
        <f> IF(ISBLANK(B864), "", COUNTIF(Volunteer_Import!F864, "*Central Berkeley Trader Joe’s*"))</f>
        <v/>
      </c>
      <c r="G864" s="1" t="str">
        <f> IF(ISBLANK(B864), "", COUNTIF(Volunteer_Import!F864, "*North Berkeley Safeway*"))</f>
        <v/>
      </c>
      <c r="H864" s="1" t="str">
        <f> IF(ISBLANK(B864), "", COUNTIF(Volunteer_Import!F864, "*North Berkeley Trader Joe’s*"))</f>
        <v/>
      </c>
      <c r="I864" s="9" t="str">
        <f> IF(ISBLANK(B864), "", COUNTIF(Volunteer_Import!F864, "*South Berkeley Berkeley Bowl*"))</f>
        <v/>
      </c>
      <c r="J864" s="1" t="str">
        <f> IF(ISBLANK(B864), "", COUNTIF(Volunteer_Import!F864, "*South Berkeley/Oakland Safeway*"))</f>
        <v/>
      </c>
      <c r="K864" s="1" t="str">
        <f> IF(ISBLANK(B864), "", COUNTIF(Volunteer_Import!F864, "*Southwest Berkeley Berkeley Bowl*"))</f>
        <v/>
      </c>
      <c r="L864" s="1" t="str">
        <f> IF(ISBLANK(B864), "", COUNTIF(Volunteer_Import!F864, "*Other (open to local stores unlisted above)*"))</f>
        <v/>
      </c>
      <c r="M864" s="19" t="str">
        <f> IF(ISBLANK(B864), "", COUNTIF(Volunteer_Import!G864, "*Monday*"))</f>
        <v/>
      </c>
      <c r="N864" s="19" t="str">
        <f> IF(ISBLANK(B864), "", COUNTIF(Volunteer_Import!G864, "*Tuesday*"))</f>
        <v/>
      </c>
      <c r="O864" s="19" t="str">
        <f> IF(ISBLANK(B864), "", COUNTIF(Volunteer_Import!G864, "*Wednesday*"))</f>
        <v/>
      </c>
      <c r="P864" s="19" t="str">
        <f> IF(ISBLANK(B864), "", COUNTIF(Volunteer_Import!G864, "*Thursday*"))</f>
        <v/>
      </c>
      <c r="Q864" s="19" t="str">
        <f> IF(ISBLANK(B864), "", COUNTIF(Volunteer_Import!G864, "*Friday*"))</f>
        <v/>
      </c>
      <c r="R864" s="19" t="str">
        <f> IF(ISBLANK(B864), "", COUNTIF(Volunteer_Import!G864, "*Saturday*"))</f>
        <v/>
      </c>
      <c r="S864" s="19" t="str">
        <f> IF(ISBLANK(B864), "", COUNTIF(Volunteer_Import!G864, "*Sunday*"))</f>
        <v/>
      </c>
      <c r="T864" s="1" t="str">
        <f> IF(ISBLANK(B864), "", COUNTIF(Volunteer_Import!H864, "*6am - 8am*"))</f>
        <v/>
      </c>
      <c r="U864" s="19" t="str">
        <f> IF(ISBLANK(B864), "", COUNTIF(Volunteer_Import!H864, "*8am - 12pm*"))</f>
        <v/>
      </c>
      <c r="V864" s="19" t="str">
        <f> IF(ISBLANK(B864), "", COUNTIF(Volunteer_Import!H864, "*12pm - 3pm*"))</f>
        <v/>
      </c>
      <c r="W864" s="19" t="str">
        <f> IF(ISBLANK(B864), "", COUNTIF(Volunteer_Import!H864, "*3pm - 6pm*"))</f>
        <v/>
      </c>
      <c r="X864" s="19" t="str">
        <f> IF(ISBLANK(B864), "", COUNTIF(Volunteer_Import!H864, "*6pm - 9pm*"))</f>
        <v/>
      </c>
      <c r="Y864" s="19" t="str">
        <f> IF(ISBLANK(B864), "", COUNTIF(Volunteer_Import!H864, "*9pm - 11pm*"))</f>
        <v/>
      </c>
    </row>
    <row r="865">
      <c r="A865" s="1" t="str">
        <f t="array" ref="A865">IF(ISBLANK(B865), "", concatenate("V", ROW()))</f>
        <v/>
      </c>
      <c r="B865" s="1" t="str">
        <f>IFERROR(__xludf.DUMMYFUNCTION(" QUERY(Volunteer_Import!A865:H865, ""Select B"")"),"")</f>
        <v/>
      </c>
      <c r="C865" s="1" t="str">
        <f>IFERROR(__xludf.DUMMYFUNCTION(" IF(ISBLANK(B865), """", QUERY(Volunteer_Import!B865:I865, ""Select C""))"),"")</f>
        <v/>
      </c>
      <c r="D865" s="1" t="str">
        <f>IFERROR(__xludf.DUMMYFUNCTION(" IF(ISBLANK(B865), """", QUERY(Volunteer_Import!B865:I865, ""Select D""))"),"")</f>
        <v/>
      </c>
      <c r="E865" s="1" t="str">
        <f>IFERROR(__xludf.DUMMYFUNCTION(" IF(ISBLANK(B865), """", QUERY(Volunteer_Import!B865:I865, ""Select E""))"),"")</f>
        <v/>
      </c>
      <c r="F865" s="9" t="str">
        <f> IF(ISBLANK(B865), "", COUNTIF(Volunteer_Import!F865, "*Central Berkeley Trader Joe’s*"))</f>
        <v/>
      </c>
      <c r="G865" s="1" t="str">
        <f> IF(ISBLANK(B865), "", COUNTIF(Volunteer_Import!F865, "*North Berkeley Safeway*"))</f>
        <v/>
      </c>
      <c r="H865" s="1" t="str">
        <f> IF(ISBLANK(B865), "", COUNTIF(Volunteer_Import!F865, "*North Berkeley Trader Joe’s*"))</f>
        <v/>
      </c>
      <c r="I865" s="9" t="str">
        <f> IF(ISBLANK(B865), "", COUNTIF(Volunteer_Import!F865, "*South Berkeley Berkeley Bowl*"))</f>
        <v/>
      </c>
      <c r="J865" s="1" t="str">
        <f> IF(ISBLANK(B865), "", COUNTIF(Volunteer_Import!F865, "*South Berkeley/Oakland Safeway*"))</f>
        <v/>
      </c>
      <c r="K865" s="1" t="str">
        <f> IF(ISBLANK(B865), "", COUNTIF(Volunteer_Import!F865, "*Southwest Berkeley Berkeley Bowl*"))</f>
        <v/>
      </c>
      <c r="L865" s="1" t="str">
        <f> IF(ISBLANK(B865), "", COUNTIF(Volunteer_Import!F865, "*Other (open to local stores unlisted above)*"))</f>
        <v/>
      </c>
      <c r="M865" s="19" t="str">
        <f> IF(ISBLANK(B865), "", COUNTIF(Volunteer_Import!G865, "*Monday*"))</f>
        <v/>
      </c>
      <c r="N865" s="19" t="str">
        <f> IF(ISBLANK(B865), "", COUNTIF(Volunteer_Import!G865, "*Tuesday*"))</f>
        <v/>
      </c>
      <c r="O865" s="19" t="str">
        <f> IF(ISBLANK(B865), "", COUNTIF(Volunteer_Import!G865, "*Wednesday*"))</f>
        <v/>
      </c>
      <c r="P865" s="19" t="str">
        <f> IF(ISBLANK(B865), "", COUNTIF(Volunteer_Import!G865, "*Thursday*"))</f>
        <v/>
      </c>
      <c r="Q865" s="19" t="str">
        <f> IF(ISBLANK(B865), "", COUNTIF(Volunteer_Import!G865, "*Friday*"))</f>
        <v/>
      </c>
      <c r="R865" s="19" t="str">
        <f> IF(ISBLANK(B865), "", COUNTIF(Volunteer_Import!G865, "*Saturday*"))</f>
        <v/>
      </c>
      <c r="S865" s="19" t="str">
        <f> IF(ISBLANK(B865), "", COUNTIF(Volunteer_Import!G865, "*Sunday*"))</f>
        <v/>
      </c>
      <c r="T865" s="1" t="str">
        <f> IF(ISBLANK(B865), "", COUNTIF(Volunteer_Import!H865, "*6am - 8am*"))</f>
        <v/>
      </c>
      <c r="U865" s="19" t="str">
        <f> IF(ISBLANK(B865), "", COUNTIF(Volunteer_Import!H865, "*8am - 12pm*"))</f>
        <v/>
      </c>
      <c r="V865" s="19" t="str">
        <f> IF(ISBLANK(B865), "", COUNTIF(Volunteer_Import!H865, "*12pm - 3pm*"))</f>
        <v/>
      </c>
      <c r="W865" s="19" t="str">
        <f> IF(ISBLANK(B865), "", COUNTIF(Volunteer_Import!H865, "*3pm - 6pm*"))</f>
        <v/>
      </c>
      <c r="X865" s="19" t="str">
        <f> IF(ISBLANK(B865), "", COUNTIF(Volunteer_Import!H865, "*6pm - 9pm*"))</f>
        <v/>
      </c>
      <c r="Y865" s="19" t="str">
        <f> IF(ISBLANK(B865), "", COUNTIF(Volunteer_Import!H865, "*9pm - 11pm*"))</f>
        <v/>
      </c>
    </row>
    <row r="866">
      <c r="A866" s="1" t="str">
        <f t="array" ref="A866">IF(ISBLANK(B866), "", concatenate("V", ROW()))</f>
        <v/>
      </c>
      <c r="B866" s="1" t="str">
        <f>IFERROR(__xludf.DUMMYFUNCTION(" QUERY(Volunteer_Import!A866:H866, ""Select B"")"),"")</f>
        <v/>
      </c>
      <c r="C866" s="1" t="str">
        <f>IFERROR(__xludf.DUMMYFUNCTION(" IF(ISBLANK(B866), """", QUERY(Volunteer_Import!B866:I866, ""Select C""))"),"")</f>
        <v/>
      </c>
      <c r="D866" s="1" t="str">
        <f>IFERROR(__xludf.DUMMYFUNCTION(" IF(ISBLANK(B866), """", QUERY(Volunteer_Import!B866:I866, ""Select D""))"),"")</f>
        <v/>
      </c>
      <c r="E866" s="1" t="str">
        <f>IFERROR(__xludf.DUMMYFUNCTION(" IF(ISBLANK(B866), """", QUERY(Volunteer_Import!B866:I866, ""Select E""))"),"")</f>
        <v/>
      </c>
      <c r="F866" s="9" t="str">
        <f> IF(ISBLANK(B866), "", COUNTIF(Volunteer_Import!F866, "*Central Berkeley Trader Joe’s*"))</f>
        <v/>
      </c>
      <c r="G866" s="1" t="str">
        <f> IF(ISBLANK(B866), "", COUNTIF(Volunteer_Import!F866, "*North Berkeley Safeway*"))</f>
        <v/>
      </c>
      <c r="H866" s="1" t="str">
        <f> IF(ISBLANK(B866), "", COUNTIF(Volunteer_Import!F866, "*North Berkeley Trader Joe’s*"))</f>
        <v/>
      </c>
      <c r="I866" s="9" t="str">
        <f> IF(ISBLANK(B866), "", COUNTIF(Volunteer_Import!F866, "*South Berkeley Berkeley Bowl*"))</f>
        <v/>
      </c>
      <c r="J866" s="1" t="str">
        <f> IF(ISBLANK(B866), "", COUNTIF(Volunteer_Import!F866, "*South Berkeley/Oakland Safeway*"))</f>
        <v/>
      </c>
      <c r="K866" s="1" t="str">
        <f> IF(ISBLANK(B866), "", COUNTIF(Volunteer_Import!F866, "*Southwest Berkeley Berkeley Bowl*"))</f>
        <v/>
      </c>
      <c r="L866" s="1" t="str">
        <f> IF(ISBLANK(B866), "", COUNTIF(Volunteer_Import!F866, "*Other (open to local stores unlisted above)*"))</f>
        <v/>
      </c>
      <c r="M866" s="19" t="str">
        <f> IF(ISBLANK(B866), "", COUNTIF(Volunteer_Import!G866, "*Monday*"))</f>
        <v/>
      </c>
      <c r="N866" s="19" t="str">
        <f> IF(ISBLANK(B866), "", COUNTIF(Volunteer_Import!G866, "*Tuesday*"))</f>
        <v/>
      </c>
      <c r="O866" s="19" t="str">
        <f> IF(ISBLANK(B866), "", COUNTIF(Volunteer_Import!G866, "*Wednesday*"))</f>
        <v/>
      </c>
      <c r="P866" s="19" t="str">
        <f> IF(ISBLANK(B866), "", COUNTIF(Volunteer_Import!G866, "*Thursday*"))</f>
        <v/>
      </c>
      <c r="Q866" s="19" t="str">
        <f> IF(ISBLANK(B866), "", COUNTIF(Volunteer_Import!G866, "*Friday*"))</f>
        <v/>
      </c>
      <c r="R866" s="19" t="str">
        <f> IF(ISBLANK(B866), "", COUNTIF(Volunteer_Import!G866, "*Saturday*"))</f>
        <v/>
      </c>
      <c r="S866" s="19" t="str">
        <f> IF(ISBLANK(B866), "", COUNTIF(Volunteer_Import!G866, "*Sunday*"))</f>
        <v/>
      </c>
      <c r="T866" s="1" t="str">
        <f> IF(ISBLANK(B866), "", COUNTIF(Volunteer_Import!H866, "*6am - 8am*"))</f>
        <v/>
      </c>
      <c r="U866" s="19" t="str">
        <f> IF(ISBLANK(B866), "", COUNTIF(Volunteer_Import!H866, "*8am - 12pm*"))</f>
        <v/>
      </c>
      <c r="V866" s="19" t="str">
        <f> IF(ISBLANK(B866), "", COUNTIF(Volunteer_Import!H866, "*12pm - 3pm*"))</f>
        <v/>
      </c>
      <c r="W866" s="19" t="str">
        <f> IF(ISBLANK(B866), "", COUNTIF(Volunteer_Import!H866, "*3pm - 6pm*"))</f>
        <v/>
      </c>
      <c r="X866" s="19" t="str">
        <f> IF(ISBLANK(B866), "", COUNTIF(Volunteer_Import!H866, "*6pm - 9pm*"))</f>
        <v/>
      </c>
      <c r="Y866" s="19" t="str">
        <f> IF(ISBLANK(B866), "", COUNTIF(Volunteer_Import!H866, "*9pm - 11pm*"))</f>
        <v/>
      </c>
    </row>
    <row r="867">
      <c r="A867" s="1" t="str">
        <f t="array" ref="A867">IF(ISBLANK(B867), "", concatenate("V", ROW()))</f>
        <v/>
      </c>
      <c r="B867" s="1" t="str">
        <f>IFERROR(__xludf.DUMMYFUNCTION(" QUERY(Volunteer_Import!A867:H867, ""Select B"")"),"")</f>
        <v/>
      </c>
      <c r="C867" s="1" t="str">
        <f>IFERROR(__xludf.DUMMYFUNCTION(" IF(ISBLANK(B867), """", QUERY(Volunteer_Import!B867:I867, ""Select C""))"),"")</f>
        <v/>
      </c>
      <c r="D867" s="1" t="str">
        <f>IFERROR(__xludf.DUMMYFUNCTION(" IF(ISBLANK(B867), """", QUERY(Volunteer_Import!B867:I867, ""Select D""))"),"")</f>
        <v/>
      </c>
      <c r="E867" s="1" t="str">
        <f>IFERROR(__xludf.DUMMYFUNCTION(" IF(ISBLANK(B867), """", QUERY(Volunteer_Import!B867:I867, ""Select E""))"),"")</f>
        <v/>
      </c>
      <c r="F867" s="9" t="str">
        <f> IF(ISBLANK(B867), "", COUNTIF(Volunteer_Import!F867, "*Central Berkeley Trader Joe’s*"))</f>
        <v/>
      </c>
      <c r="G867" s="1" t="str">
        <f> IF(ISBLANK(B867), "", COUNTIF(Volunteer_Import!F867, "*North Berkeley Safeway*"))</f>
        <v/>
      </c>
      <c r="H867" s="1" t="str">
        <f> IF(ISBLANK(B867), "", COUNTIF(Volunteer_Import!F867, "*North Berkeley Trader Joe’s*"))</f>
        <v/>
      </c>
      <c r="I867" s="9" t="str">
        <f> IF(ISBLANK(B867), "", COUNTIF(Volunteer_Import!F867, "*South Berkeley Berkeley Bowl*"))</f>
        <v/>
      </c>
      <c r="J867" s="1" t="str">
        <f> IF(ISBLANK(B867), "", COUNTIF(Volunteer_Import!F867, "*South Berkeley/Oakland Safeway*"))</f>
        <v/>
      </c>
      <c r="K867" s="1" t="str">
        <f> IF(ISBLANK(B867), "", COUNTIF(Volunteer_Import!F867, "*Southwest Berkeley Berkeley Bowl*"))</f>
        <v/>
      </c>
      <c r="L867" s="1" t="str">
        <f> IF(ISBLANK(B867), "", COUNTIF(Volunteer_Import!F867, "*Other (open to local stores unlisted above)*"))</f>
        <v/>
      </c>
      <c r="M867" s="19" t="str">
        <f> IF(ISBLANK(B867), "", COUNTIF(Volunteer_Import!G867, "*Monday*"))</f>
        <v/>
      </c>
      <c r="N867" s="19" t="str">
        <f> IF(ISBLANK(B867), "", COUNTIF(Volunteer_Import!G867, "*Tuesday*"))</f>
        <v/>
      </c>
      <c r="O867" s="19" t="str">
        <f> IF(ISBLANK(B867), "", COUNTIF(Volunteer_Import!G867, "*Wednesday*"))</f>
        <v/>
      </c>
      <c r="P867" s="19" t="str">
        <f> IF(ISBLANK(B867), "", COUNTIF(Volunteer_Import!G867, "*Thursday*"))</f>
        <v/>
      </c>
      <c r="Q867" s="19" t="str">
        <f> IF(ISBLANK(B867), "", COUNTIF(Volunteer_Import!G867, "*Friday*"))</f>
        <v/>
      </c>
      <c r="R867" s="19" t="str">
        <f> IF(ISBLANK(B867), "", COUNTIF(Volunteer_Import!G867, "*Saturday*"))</f>
        <v/>
      </c>
      <c r="S867" s="19" t="str">
        <f> IF(ISBLANK(B867), "", COUNTIF(Volunteer_Import!G867, "*Sunday*"))</f>
        <v/>
      </c>
      <c r="T867" s="1" t="str">
        <f> IF(ISBLANK(B867), "", COUNTIF(Volunteer_Import!H867, "*6am - 8am*"))</f>
        <v/>
      </c>
      <c r="U867" s="19" t="str">
        <f> IF(ISBLANK(B867), "", COUNTIF(Volunteer_Import!H867, "*8am - 12pm*"))</f>
        <v/>
      </c>
      <c r="V867" s="19" t="str">
        <f> IF(ISBLANK(B867), "", COUNTIF(Volunteer_Import!H867, "*12pm - 3pm*"))</f>
        <v/>
      </c>
      <c r="W867" s="19" t="str">
        <f> IF(ISBLANK(B867), "", COUNTIF(Volunteer_Import!H867, "*3pm - 6pm*"))</f>
        <v/>
      </c>
      <c r="X867" s="19" t="str">
        <f> IF(ISBLANK(B867), "", COUNTIF(Volunteer_Import!H867, "*6pm - 9pm*"))</f>
        <v/>
      </c>
      <c r="Y867" s="19" t="str">
        <f> IF(ISBLANK(B867), "", COUNTIF(Volunteer_Import!H867, "*9pm - 11pm*"))</f>
        <v/>
      </c>
    </row>
    <row r="868">
      <c r="A868" s="1" t="str">
        <f t="array" ref="A868">IF(ISBLANK(B868), "", concatenate("V", ROW()))</f>
        <v/>
      </c>
      <c r="B868" s="1" t="str">
        <f>IFERROR(__xludf.DUMMYFUNCTION(" QUERY(Volunteer_Import!A868:H868, ""Select B"")"),"")</f>
        <v/>
      </c>
      <c r="C868" s="1" t="str">
        <f>IFERROR(__xludf.DUMMYFUNCTION(" IF(ISBLANK(B868), """", QUERY(Volunteer_Import!B868:I868, ""Select C""))"),"")</f>
        <v/>
      </c>
      <c r="D868" s="1" t="str">
        <f>IFERROR(__xludf.DUMMYFUNCTION(" IF(ISBLANK(B868), """", QUERY(Volunteer_Import!B868:I868, ""Select D""))"),"")</f>
        <v/>
      </c>
      <c r="E868" s="1" t="str">
        <f>IFERROR(__xludf.DUMMYFUNCTION(" IF(ISBLANK(B868), """", QUERY(Volunteer_Import!B868:I868, ""Select E""))"),"")</f>
        <v/>
      </c>
      <c r="F868" s="9" t="str">
        <f> IF(ISBLANK(B868), "", COUNTIF(Volunteer_Import!F868, "*Central Berkeley Trader Joe’s*"))</f>
        <v/>
      </c>
      <c r="G868" s="1" t="str">
        <f> IF(ISBLANK(B868), "", COUNTIF(Volunteer_Import!F868, "*North Berkeley Safeway*"))</f>
        <v/>
      </c>
      <c r="H868" s="1" t="str">
        <f> IF(ISBLANK(B868), "", COUNTIF(Volunteer_Import!F868, "*North Berkeley Trader Joe’s*"))</f>
        <v/>
      </c>
      <c r="I868" s="9" t="str">
        <f> IF(ISBLANK(B868), "", COUNTIF(Volunteer_Import!F868, "*South Berkeley Berkeley Bowl*"))</f>
        <v/>
      </c>
      <c r="J868" s="1" t="str">
        <f> IF(ISBLANK(B868), "", COUNTIF(Volunteer_Import!F868, "*South Berkeley/Oakland Safeway*"))</f>
        <v/>
      </c>
      <c r="K868" s="1" t="str">
        <f> IF(ISBLANK(B868), "", COUNTIF(Volunteer_Import!F868, "*Southwest Berkeley Berkeley Bowl*"))</f>
        <v/>
      </c>
      <c r="L868" s="1" t="str">
        <f> IF(ISBLANK(B868), "", COUNTIF(Volunteer_Import!F868, "*Other (open to local stores unlisted above)*"))</f>
        <v/>
      </c>
      <c r="M868" s="19" t="str">
        <f> IF(ISBLANK(B868), "", COUNTIF(Volunteer_Import!G868, "*Monday*"))</f>
        <v/>
      </c>
      <c r="N868" s="19" t="str">
        <f> IF(ISBLANK(B868), "", COUNTIF(Volunteer_Import!G868, "*Tuesday*"))</f>
        <v/>
      </c>
      <c r="O868" s="19" t="str">
        <f> IF(ISBLANK(B868), "", COUNTIF(Volunteer_Import!G868, "*Wednesday*"))</f>
        <v/>
      </c>
      <c r="P868" s="19" t="str">
        <f> IF(ISBLANK(B868), "", COUNTIF(Volunteer_Import!G868, "*Thursday*"))</f>
        <v/>
      </c>
      <c r="Q868" s="19" t="str">
        <f> IF(ISBLANK(B868), "", COUNTIF(Volunteer_Import!G868, "*Friday*"))</f>
        <v/>
      </c>
      <c r="R868" s="19" t="str">
        <f> IF(ISBLANK(B868), "", COUNTIF(Volunteer_Import!G868, "*Saturday*"))</f>
        <v/>
      </c>
      <c r="S868" s="19" t="str">
        <f> IF(ISBLANK(B868), "", COUNTIF(Volunteer_Import!G868, "*Sunday*"))</f>
        <v/>
      </c>
      <c r="T868" s="1" t="str">
        <f> IF(ISBLANK(B868), "", COUNTIF(Volunteer_Import!H868, "*6am - 8am*"))</f>
        <v/>
      </c>
      <c r="U868" s="19" t="str">
        <f> IF(ISBLANK(B868), "", COUNTIF(Volunteer_Import!H868, "*8am - 12pm*"))</f>
        <v/>
      </c>
      <c r="V868" s="19" t="str">
        <f> IF(ISBLANK(B868), "", COUNTIF(Volunteer_Import!H868, "*12pm - 3pm*"))</f>
        <v/>
      </c>
      <c r="W868" s="19" t="str">
        <f> IF(ISBLANK(B868), "", COUNTIF(Volunteer_Import!H868, "*3pm - 6pm*"))</f>
        <v/>
      </c>
      <c r="X868" s="19" t="str">
        <f> IF(ISBLANK(B868), "", COUNTIF(Volunteer_Import!H868, "*6pm - 9pm*"))</f>
        <v/>
      </c>
      <c r="Y868" s="19" t="str">
        <f> IF(ISBLANK(B868), "", COUNTIF(Volunteer_Import!H868, "*9pm - 11pm*"))</f>
        <v/>
      </c>
    </row>
    <row r="869">
      <c r="A869" s="1" t="str">
        <f t="array" ref="A869">IF(ISBLANK(B869), "", concatenate("V", ROW()))</f>
        <v/>
      </c>
      <c r="B869" s="1" t="str">
        <f>IFERROR(__xludf.DUMMYFUNCTION(" QUERY(Volunteer_Import!A869:H869, ""Select B"")"),"")</f>
        <v/>
      </c>
      <c r="C869" s="1" t="str">
        <f>IFERROR(__xludf.DUMMYFUNCTION(" IF(ISBLANK(B869), """", QUERY(Volunteer_Import!B869:I869, ""Select C""))"),"")</f>
        <v/>
      </c>
      <c r="D869" s="1" t="str">
        <f>IFERROR(__xludf.DUMMYFUNCTION(" IF(ISBLANK(B869), """", QUERY(Volunteer_Import!B869:I869, ""Select D""))"),"")</f>
        <v/>
      </c>
      <c r="E869" s="1" t="str">
        <f>IFERROR(__xludf.DUMMYFUNCTION(" IF(ISBLANK(B869), """", QUERY(Volunteer_Import!B869:I869, ""Select E""))"),"")</f>
        <v/>
      </c>
      <c r="F869" s="9" t="str">
        <f> IF(ISBLANK(B869), "", COUNTIF(Volunteer_Import!F869, "*Central Berkeley Trader Joe’s*"))</f>
        <v/>
      </c>
      <c r="G869" s="1" t="str">
        <f> IF(ISBLANK(B869), "", COUNTIF(Volunteer_Import!F869, "*North Berkeley Safeway*"))</f>
        <v/>
      </c>
      <c r="H869" s="1" t="str">
        <f> IF(ISBLANK(B869), "", COUNTIF(Volunteer_Import!F869, "*North Berkeley Trader Joe’s*"))</f>
        <v/>
      </c>
      <c r="I869" s="9" t="str">
        <f> IF(ISBLANK(B869), "", COUNTIF(Volunteer_Import!F869, "*South Berkeley Berkeley Bowl*"))</f>
        <v/>
      </c>
      <c r="J869" s="1" t="str">
        <f> IF(ISBLANK(B869), "", COUNTIF(Volunteer_Import!F869, "*South Berkeley/Oakland Safeway*"))</f>
        <v/>
      </c>
      <c r="K869" s="1" t="str">
        <f> IF(ISBLANK(B869), "", COUNTIF(Volunteer_Import!F869, "*Southwest Berkeley Berkeley Bowl*"))</f>
        <v/>
      </c>
      <c r="L869" s="1" t="str">
        <f> IF(ISBLANK(B869), "", COUNTIF(Volunteer_Import!F869, "*Other (open to local stores unlisted above)*"))</f>
        <v/>
      </c>
      <c r="M869" s="19" t="str">
        <f> IF(ISBLANK(B869), "", COUNTIF(Volunteer_Import!G869, "*Monday*"))</f>
        <v/>
      </c>
      <c r="N869" s="19" t="str">
        <f> IF(ISBLANK(B869), "", COUNTIF(Volunteer_Import!G869, "*Tuesday*"))</f>
        <v/>
      </c>
      <c r="O869" s="19" t="str">
        <f> IF(ISBLANK(B869), "", COUNTIF(Volunteer_Import!G869, "*Wednesday*"))</f>
        <v/>
      </c>
      <c r="P869" s="19" t="str">
        <f> IF(ISBLANK(B869), "", COUNTIF(Volunteer_Import!G869, "*Thursday*"))</f>
        <v/>
      </c>
      <c r="Q869" s="19" t="str">
        <f> IF(ISBLANK(B869), "", COUNTIF(Volunteer_Import!G869, "*Friday*"))</f>
        <v/>
      </c>
      <c r="R869" s="19" t="str">
        <f> IF(ISBLANK(B869), "", COUNTIF(Volunteer_Import!G869, "*Saturday*"))</f>
        <v/>
      </c>
      <c r="S869" s="19" t="str">
        <f> IF(ISBLANK(B869), "", COUNTIF(Volunteer_Import!G869, "*Sunday*"))</f>
        <v/>
      </c>
      <c r="T869" s="1" t="str">
        <f> IF(ISBLANK(B869), "", COUNTIF(Volunteer_Import!H869, "*6am - 8am*"))</f>
        <v/>
      </c>
      <c r="U869" s="19" t="str">
        <f> IF(ISBLANK(B869), "", COUNTIF(Volunteer_Import!H869, "*8am - 12pm*"))</f>
        <v/>
      </c>
      <c r="V869" s="19" t="str">
        <f> IF(ISBLANK(B869), "", COUNTIF(Volunteer_Import!H869, "*12pm - 3pm*"))</f>
        <v/>
      </c>
      <c r="W869" s="19" t="str">
        <f> IF(ISBLANK(B869), "", COUNTIF(Volunteer_Import!H869, "*3pm - 6pm*"))</f>
        <v/>
      </c>
      <c r="X869" s="19" t="str">
        <f> IF(ISBLANK(B869), "", COUNTIF(Volunteer_Import!H869, "*6pm - 9pm*"))</f>
        <v/>
      </c>
      <c r="Y869" s="19" t="str">
        <f> IF(ISBLANK(B869), "", COUNTIF(Volunteer_Import!H869, "*9pm - 11pm*"))</f>
        <v/>
      </c>
    </row>
    <row r="870">
      <c r="A870" s="1" t="str">
        <f t="array" ref="A870">IF(ISBLANK(B870), "", concatenate("V", ROW()))</f>
        <v/>
      </c>
      <c r="B870" s="1" t="str">
        <f>IFERROR(__xludf.DUMMYFUNCTION(" QUERY(Volunteer_Import!A870:H870, ""Select B"")"),"")</f>
        <v/>
      </c>
      <c r="C870" s="1" t="str">
        <f>IFERROR(__xludf.DUMMYFUNCTION(" IF(ISBLANK(B870), """", QUERY(Volunteer_Import!B870:I870, ""Select C""))"),"")</f>
        <v/>
      </c>
      <c r="D870" s="1" t="str">
        <f>IFERROR(__xludf.DUMMYFUNCTION(" IF(ISBLANK(B870), """", QUERY(Volunteer_Import!B870:I870, ""Select D""))"),"")</f>
        <v/>
      </c>
      <c r="E870" s="1" t="str">
        <f>IFERROR(__xludf.DUMMYFUNCTION(" IF(ISBLANK(B870), """", QUERY(Volunteer_Import!B870:I870, ""Select E""))"),"")</f>
        <v/>
      </c>
      <c r="F870" s="9" t="str">
        <f> IF(ISBLANK(B870), "", COUNTIF(Volunteer_Import!F870, "*Central Berkeley Trader Joe’s*"))</f>
        <v/>
      </c>
      <c r="G870" s="1" t="str">
        <f> IF(ISBLANK(B870), "", COUNTIF(Volunteer_Import!F870, "*North Berkeley Safeway*"))</f>
        <v/>
      </c>
      <c r="H870" s="1" t="str">
        <f> IF(ISBLANK(B870), "", COUNTIF(Volunteer_Import!F870, "*North Berkeley Trader Joe’s*"))</f>
        <v/>
      </c>
      <c r="I870" s="9" t="str">
        <f> IF(ISBLANK(B870), "", COUNTIF(Volunteer_Import!F870, "*South Berkeley Berkeley Bowl*"))</f>
        <v/>
      </c>
      <c r="J870" s="1" t="str">
        <f> IF(ISBLANK(B870), "", COUNTIF(Volunteer_Import!F870, "*South Berkeley/Oakland Safeway*"))</f>
        <v/>
      </c>
      <c r="K870" s="1" t="str">
        <f> IF(ISBLANK(B870), "", COUNTIF(Volunteer_Import!F870, "*Southwest Berkeley Berkeley Bowl*"))</f>
        <v/>
      </c>
      <c r="L870" s="1" t="str">
        <f> IF(ISBLANK(B870), "", COUNTIF(Volunteer_Import!F870, "*Other (open to local stores unlisted above)*"))</f>
        <v/>
      </c>
      <c r="M870" s="19" t="str">
        <f> IF(ISBLANK(B870), "", COUNTIF(Volunteer_Import!G870, "*Monday*"))</f>
        <v/>
      </c>
      <c r="N870" s="19" t="str">
        <f> IF(ISBLANK(B870), "", COUNTIF(Volunteer_Import!G870, "*Tuesday*"))</f>
        <v/>
      </c>
      <c r="O870" s="19" t="str">
        <f> IF(ISBLANK(B870), "", COUNTIF(Volunteer_Import!G870, "*Wednesday*"))</f>
        <v/>
      </c>
      <c r="P870" s="19" t="str">
        <f> IF(ISBLANK(B870), "", COUNTIF(Volunteer_Import!G870, "*Thursday*"))</f>
        <v/>
      </c>
      <c r="Q870" s="19" t="str">
        <f> IF(ISBLANK(B870), "", COUNTIF(Volunteer_Import!G870, "*Friday*"))</f>
        <v/>
      </c>
      <c r="R870" s="19" t="str">
        <f> IF(ISBLANK(B870), "", COUNTIF(Volunteer_Import!G870, "*Saturday*"))</f>
        <v/>
      </c>
      <c r="S870" s="19" t="str">
        <f> IF(ISBLANK(B870), "", COUNTIF(Volunteer_Import!G870, "*Sunday*"))</f>
        <v/>
      </c>
      <c r="T870" s="1" t="str">
        <f> IF(ISBLANK(B870), "", COUNTIF(Volunteer_Import!H870, "*6am - 8am*"))</f>
        <v/>
      </c>
      <c r="U870" s="19" t="str">
        <f> IF(ISBLANK(B870), "", COUNTIF(Volunteer_Import!H870, "*8am - 12pm*"))</f>
        <v/>
      </c>
      <c r="V870" s="19" t="str">
        <f> IF(ISBLANK(B870), "", COUNTIF(Volunteer_Import!H870, "*12pm - 3pm*"))</f>
        <v/>
      </c>
      <c r="W870" s="19" t="str">
        <f> IF(ISBLANK(B870), "", COUNTIF(Volunteer_Import!H870, "*3pm - 6pm*"))</f>
        <v/>
      </c>
      <c r="X870" s="19" t="str">
        <f> IF(ISBLANK(B870), "", COUNTIF(Volunteer_Import!H870, "*6pm - 9pm*"))</f>
        <v/>
      </c>
      <c r="Y870" s="19" t="str">
        <f> IF(ISBLANK(B870), "", COUNTIF(Volunteer_Import!H870, "*9pm - 11pm*"))</f>
        <v/>
      </c>
    </row>
    <row r="871">
      <c r="A871" s="1" t="str">
        <f t="array" ref="A871">IF(ISBLANK(B871), "", concatenate("V", ROW()))</f>
        <v/>
      </c>
      <c r="B871" s="1" t="str">
        <f>IFERROR(__xludf.DUMMYFUNCTION(" QUERY(Volunteer_Import!A871:H871, ""Select B"")"),"")</f>
        <v/>
      </c>
      <c r="C871" s="1" t="str">
        <f>IFERROR(__xludf.DUMMYFUNCTION(" IF(ISBLANK(B871), """", QUERY(Volunteer_Import!B871:I871, ""Select C""))"),"")</f>
        <v/>
      </c>
      <c r="D871" s="1" t="str">
        <f>IFERROR(__xludf.DUMMYFUNCTION(" IF(ISBLANK(B871), """", QUERY(Volunteer_Import!B871:I871, ""Select D""))"),"")</f>
        <v/>
      </c>
      <c r="E871" s="1" t="str">
        <f>IFERROR(__xludf.DUMMYFUNCTION(" IF(ISBLANK(B871), """", QUERY(Volunteer_Import!B871:I871, ""Select E""))"),"")</f>
        <v/>
      </c>
      <c r="F871" s="9" t="str">
        <f> IF(ISBLANK(B871), "", COUNTIF(Volunteer_Import!F871, "*Central Berkeley Trader Joe’s*"))</f>
        <v/>
      </c>
      <c r="G871" s="1" t="str">
        <f> IF(ISBLANK(B871), "", COUNTIF(Volunteer_Import!F871, "*North Berkeley Safeway*"))</f>
        <v/>
      </c>
      <c r="H871" s="1" t="str">
        <f> IF(ISBLANK(B871), "", COUNTIF(Volunteer_Import!F871, "*North Berkeley Trader Joe’s*"))</f>
        <v/>
      </c>
      <c r="I871" s="9" t="str">
        <f> IF(ISBLANK(B871), "", COUNTIF(Volunteer_Import!F871, "*South Berkeley Berkeley Bowl*"))</f>
        <v/>
      </c>
      <c r="J871" s="1" t="str">
        <f> IF(ISBLANK(B871), "", COUNTIF(Volunteer_Import!F871, "*South Berkeley/Oakland Safeway*"))</f>
        <v/>
      </c>
      <c r="K871" s="1" t="str">
        <f> IF(ISBLANK(B871), "", COUNTIF(Volunteer_Import!F871, "*Southwest Berkeley Berkeley Bowl*"))</f>
        <v/>
      </c>
      <c r="L871" s="1" t="str">
        <f> IF(ISBLANK(B871), "", COUNTIF(Volunteer_Import!F871, "*Other (open to local stores unlisted above)*"))</f>
        <v/>
      </c>
      <c r="M871" s="19" t="str">
        <f> IF(ISBLANK(B871), "", COUNTIF(Volunteer_Import!G871, "*Monday*"))</f>
        <v/>
      </c>
      <c r="N871" s="19" t="str">
        <f> IF(ISBLANK(B871), "", COUNTIF(Volunteer_Import!G871, "*Tuesday*"))</f>
        <v/>
      </c>
      <c r="O871" s="19" t="str">
        <f> IF(ISBLANK(B871), "", COUNTIF(Volunteer_Import!G871, "*Wednesday*"))</f>
        <v/>
      </c>
      <c r="P871" s="19" t="str">
        <f> IF(ISBLANK(B871), "", COUNTIF(Volunteer_Import!G871, "*Thursday*"))</f>
        <v/>
      </c>
      <c r="Q871" s="19" t="str">
        <f> IF(ISBLANK(B871), "", COUNTIF(Volunteer_Import!G871, "*Friday*"))</f>
        <v/>
      </c>
      <c r="R871" s="19" t="str">
        <f> IF(ISBLANK(B871), "", COUNTIF(Volunteer_Import!G871, "*Saturday*"))</f>
        <v/>
      </c>
      <c r="S871" s="19" t="str">
        <f> IF(ISBLANK(B871), "", COUNTIF(Volunteer_Import!G871, "*Sunday*"))</f>
        <v/>
      </c>
      <c r="T871" s="1" t="str">
        <f> IF(ISBLANK(B871), "", COUNTIF(Volunteer_Import!H871, "*6am - 8am*"))</f>
        <v/>
      </c>
      <c r="U871" s="19" t="str">
        <f> IF(ISBLANK(B871), "", COUNTIF(Volunteer_Import!H871, "*8am - 12pm*"))</f>
        <v/>
      </c>
      <c r="V871" s="19" t="str">
        <f> IF(ISBLANK(B871), "", COUNTIF(Volunteer_Import!H871, "*12pm - 3pm*"))</f>
        <v/>
      </c>
      <c r="W871" s="19" t="str">
        <f> IF(ISBLANK(B871), "", COUNTIF(Volunteer_Import!H871, "*3pm - 6pm*"))</f>
        <v/>
      </c>
      <c r="X871" s="19" t="str">
        <f> IF(ISBLANK(B871), "", COUNTIF(Volunteer_Import!H871, "*6pm - 9pm*"))</f>
        <v/>
      </c>
      <c r="Y871" s="19" t="str">
        <f> IF(ISBLANK(B871), "", COUNTIF(Volunteer_Import!H871, "*9pm - 11pm*"))</f>
        <v/>
      </c>
    </row>
    <row r="872">
      <c r="A872" s="1" t="str">
        <f t="array" ref="A872">IF(ISBLANK(B872), "", concatenate("V", ROW()))</f>
        <v/>
      </c>
      <c r="B872" s="1" t="str">
        <f>IFERROR(__xludf.DUMMYFUNCTION(" QUERY(Volunteer_Import!A872:H872, ""Select B"")"),"")</f>
        <v/>
      </c>
      <c r="C872" s="1" t="str">
        <f>IFERROR(__xludf.DUMMYFUNCTION(" IF(ISBLANK(B872), """", QUERY(Volunteer_Import!B872:I872, ""Select C""))"),"")</f>
        <v/>
      </c>
      <c r="D872" s="1" t="str">
        <f>IFERROR(__xludf.DUMMYFUNCTION(" IF(ISBLANK(B872), """", QUERY(Volunteer_Import!B872:I872, ""Select D""))"),"")</f>
        <v/>
      </c>
      <c r="E872" s="1" t="str">
        <f>IFERROR(__xludf.DUMMYFUNCTION(" IF(ISBLANK(B872), """", QUERY(Volunteer_Import!B872:I872, ""Select E""))"),"")</f>
        <v/>
      </c>
      <c r="F872" s="9" t="str">
        <f> IF(ISBLANK(B872), "", COUNTIF(Volunteer_Import!F872, "*Central Berkeley Trader Joe’s*"))</f>
        <v/>
      </c>
      <c r="G872" s="1" t="str">
        <f> IF(ISBLANK(B872), "", COUNTIF(Volunteer_Import!F872, "*North Berkeley Safeway*"))</f>
        <v/>
      </c>
      <c r="H872" s="1" t="str">
        <f> IF(ISBLANK(B872), "", COUNTIF(Volunteer_Import!F872, "*North Berkeley Trader Joe’s*"))</f>
        <v/>
      </c>
      <c r="I872" s="9" t="str">
        <f> IF(ISBLANK(B872), "", COUNTIF(Volunteer_Import!F872, "*South Berkeley Berkeley Bowl*"))</f>
        <v/>
      </c>
      <c r="J872" s="1" t="str">
        <f> IF(ISBLANK(B872), "", COUNTIF(Volunteer_Import!F872, "*South Berkeley/Oakland Safeway*"))</f>
        <v/>
      </c>
      <c r="K872" s="1" t="str">
        <f> IF(ISBLANK(B872), "", COUNTIF(Volunteer_Import!F872, "*Southwest Berkeley Berkeley Bowl*"))</f>
        <v/>
      </c>
      <c r="L872" s="1" t="str">
        <f> IF(ISBLANK(B872), "", COUNTIF(Volunteer_Import!F872, "*Other (open to local stores unlisted above)*"))</f>
        <v/>
      </c>
      <c r="M872" s="19" t="str">
        <f> IF(ISBLANK(B872), "", COUNTIF(Volunteer_Import!G872, "*Monday*"))</f>
        <v/>
      </c>
      <c r="N872" s="19" t="str">
        <f> IF(ISBLANK(B872), "", COUNTIF(Volunteer_Import!G872, "*Tuesday*"))</f>
        <v/>
      </c>
      <c r="O872" s="19" t="str">
        <f> IF(ISBLANK(B872), "", COUNTIF(Volunteer_Import!G872, "*Wednesday*"))</f>
        <v/>
      </c>
      <c r="P872" s="19" t="str">
        <f> IF(ISBLANK(B872), "", COUNTIF(Volunteer_Import!G872, "*Thursday*"))</f>
        <v/>
      </c>
      <c r="Q872" s="19" t="str">
        <f> IF(ISBLANK(B872), "", COUNTIF(Volunteer_Import!G872, "*Friday*"))</f>
        <v/>
      </c>
      <c r="R872" s="19" t="str">
        <f> IF(ISBLANK(B872), "", COUNTIF(Volunteer_Import!G872, "*Saturday*"))</f>
        <v/>
      </c>
      <c r="S872" s="19" t="str">
        <f> IF(ISBLANK(B872), "", COUNTIF(Volunteer_Import!G872, "*Sunday*"))</f>
        <v/>
      </c>
      <c r="T872" s="1" t="str">
        <f> IF(ISBLANK(B872), "", COUNTIF(Volunteer_Import!H872, "*6am - 8am*"))</f>
        <v/>
      </c>
      <c r="U872" s="19" t="str">
        <f> IF(ISBLANK(B872), "", COUNTIF(Volunteer_Import!H872, "*8am - 12pm*"))</f>
        <v/>
      </c>
      <c r="V872" s="19" t="str">
        <f> IF(ISBLANK(B872), "", COUNTIF(Volunteer_Import!H872, "*12pm - 3pm*"))</f>
        <v/>
      </c>
      <c r="W872" s="19" t="str">
        <f> IF(ISBLANK(B872), "", COUNTIF(Volunteer_Import!H872, "*3pm - 6pm*"))</f>
        <v/>
      </c>
      <c r="X872" s="19" t="str">
        <f> IF(ISBLANK(B872), "", COUNTIF(Volunteer_Import!H872, "*6pm - 9pm*"))</f>
        <v/>
      </c>
      <c r="Y872" s="19" t="str">
        <f> IF(ISBLANK(B872), "", COUNTIF(Volunteer_Import!H872, "*9pm - 11pm*"))</f>
        <v/>
      </c>
    </row>
    <row r="873">
      <c r="A873" s="1" t="str">
        <f t="array" ref="A873">IF(ISBLANK(B873), "", concatenate("V", ROW()))</f>
        <v/>
      </c>
      <c r="B873" s="1" t="str">
        <f>IFERROR(__xludf.DUMMYFUNCTION(" QUERY(Volunteer_Import!A873:H873, ""Select B"")"),"")</f>
        <v/>
      </c>
      <c r="C873" s="1" t="str">
        <f>IFERROR(__xludf.DUMMYFUNCTION(" IF(ISBLANK(B873), """", QUERY(Volunteer_Import!B873:I873, ""Select C""))"),"")</f>
        <v/>
      </c>
      <c r="D873" s="1" t="str">
        <f>IFERROR(__xludf.DUMMYFUNCTION(" IF(ISBLANK(B873), """", QUERY(Volunteer_Import!B873:I873, ""Select D""))"),"")</f>
        <v/>
      </c>
      <c r="E873" s="1" t="str">
        <f>IFERROR(__xludf.DUMMYFUNCTION(" IF(ISBLANK(B873), """", QUERY(Volunteer_Import!B873:I873, ""Select E""))"),"")</f>
        <v/>
      </c>
      <c r="F873" s="9" t="str">
        <f> IF(ISBLANK(B873), "", COUNTIF(Volunteer_Import!F873, "*Central Berkeley Trader Joe’s*"))</f>
        <v/>
      </c>
      <c r="G873" s="1" t="str">
        <f> IF(ISBLANK(B873), "", COUNTIF(Volunteer_Import!F873, "*North Berkeley Safeway*"))</f>
        <v/>
      </c>
      <c r="H873" s="1" t="str">
        <f> IF(ISBLANK(B873), "", COUNTIF(Volunteer_Import!F873, "*North Berkeley Trader Joe’s*"))</f>
        <v/>
      </c>
      <c r="I873" s="9" t="str">
        <f> IF(ISBLANK(B873), "", COUNTIF(Volunteer_Import!F873, "*South Berkeley Berkeley Bowl*"))</f>
        <v/>
      </c>
      <c r="J873" s="1" t="str">
        <f> IF(ISBLANK(B873), "", COUNTIF(Volunteer_Import!F873, "*South Berkeley/Oakland Safeway*"))</f>
        <v/>
      </c>
      <c r="K873" s="1" t="str">
        <f> IF(ISBLANK(B873), "", COUNTIF(Volunteer_Import!F873, "*Southwest Berkeley Berkeley Bowl*"))</f>
        <v/>
      </c>
      <c r="L873" s="1" t="str">
        <f> IF(ISBLANK(B873), "", COUNTIF(Volunteer_Import!F873, "*Other (open to local stores unlisted above)*"))</f>
        <v/>
      </c>
      <c r="M873" s="19" t="str">
        <f> IF(ISBLANK(B873), "", COUNTIF(Volunteer_Import!G873, "*Monday*"))</f>
        <v/>
      </c>
      <c r="N873" s="19" t="str">
        <f> IF(ISBLANK(B873), "", COUNTIF(Volunteer_Import!G873, "*Tuesday*"))</f>
        <v/>
      </c>
      <c r="O873" s="19" t="str">
        <f> IF(ISBLANK(B873), "", COUNTIF(Volunteer_Import!G873, "*Wednesday*"))</f>
        <v/>
      </c>
      <c r="P873" s="19" t="str">
        <f> IF(ISBLANK(B873), "", COUNTIF(Volunteer_Import!G873, "*Thursday*"))</f>
        <v/>
      </c>
      <c r="Q873" s="19" t="str">
        <f> IF(ISBLANK(B873), "", COUNTIF(Volunteer_Import!G873, "*Friday*"))</f>
        <v/>
      </c>
      <c r="R873" s="19" t="str">
        <f> IF(ISBLANK(B873), "", COUNTIF(Volunteer_Import!G873, "*Saturday*"))</f>
        <v/>
      </c>
      <c r="S873" s="19" t="str">
        <f> IF(ISBLANK(B873), "", COUNTIF(Volunteer_Import!G873, "*Sunday*"))</f>
        <v/>
      </c>
      <c r="T873" s="1" t="str">
        <f> IF(ISBLANK(B873), "", COUNTIF(Volunteer_Import!H873, "*6am - 8am*"))</f>
        <v/>
      </c>
      <c r="U873" s="19" t="str">
        <f> IF(ISBLANK(B873), "", COUNTIF(Volunteer_Import!H873, "*8am - 12pm*"))</f>
        <v/>
      </c>
      <c r="V873" s="19" t="str">
        <f> IF(ISBLANK(B873), "", COUNTIF(Volunteer_Import!H873, "*12pm - 3pm*"))</f>
        <v/>
      </c>
      <c r="W873" s="19" t="str">
        <f> IF(ISBLANK(B873), "", COUNTIF(Volunteer_Import!H873, "*3pm - 6pm*"))</f>
        <v/>
      </c>
      <c r="X873" s="19" t="str">
        <f> IF(ISBLANK(B873), "", COUNTIF(Volunteer_Import!H873, "*6pm - 9pm*"))</f>
        <v/>
      </c>
      <c r="Y873" s="19" t="str">
        <f> IF(ISBLANK(B873), "", COUNTIF(Volunteer_Import!H873, "*9pm - 11pm*"))</f>
        <v/>
      </c>
    </row>
    <row r="874">
      <c r="A874" s="1" t="str">
        <f t="array" ref="A874">IF(ISBLANK(B874), "", concatenate("V", ROW()))</f>
        <v/>
      </c>
      <c r="B874" s="1" t="str">
        <f>IFERROR(__xludf.DUMMYFUNCTION(" QUERY(Volunteer_Import!A874:H874, ""Select B"")"),"")</f>
        <v/>
      </c>
      <c r="C874" s="1" t="str">
        <f>IFERROR(__xludf.DUMMYFUNCTION(" IF(ISBLANK(B874), """", QUERY(Volunteer_Import!B874:I874, ""Select C""))"),"")</f>
        <v/>
      </c>
      <c r="D874" s="1" t="str">
        <f>IFERROR(__xludf.DUMMYFUNCTION(" IF(ISBLANK(B874), """", QUERY(Volunteer_Import!B874:I874, ""Select D""))"),"")</f>
        <v/>
      </c>
      <c r="E874" s="1" t="str">
        <f>IFERROR(__xludf.DUMMYFUNCTION(" IF(ISBLANK(B874), """", QUERY(Volunteer_Import!B874:I874, ""Select E""))"),"")</f>
        <v/>
      </c>
      <c r="F874" s="9" t="str">
        <f> IF(ISBLANK(B874), "", COUNTIF(Volunteer_Import!F874, "*Central Berkeley Trader Joe’s*"))</f>
        <v/>
      </c>
      <c r="G874" s="1" t="str">
        <f> IF(ISBLANK(B874), "", COUNTIF(Volunteer_Import!F874, "*North Berkeley Safeway*"))</f>
        <v/>
      </c>
      <c r="H874" s="1" t="str">
        <f> IF(ISBLANK(B874), "", COUNTIF(Volunteer_Import!F874, "*North Berkeley Trader Joe’s*"))</f>
        <v/>
      </c>
      <c r="I874" s="9" t="str">
        <f> IF(ISBLANK(B874), "", COUNTIF(Volunteer_Import!F874, "*South Berkeley Berkeley Bowl*"))</f>
        <v/>
      </c>
      <c r="J874" s="1" t="str">
        <f> IF(ISBLANK(B874), "", COUNTIF(Volunteer_Import!F874, "*South Berkeley/Oakland Safeway*"))</f>
        <v/>
      </c>
      <c r="K874" s="1" t="str">
        <f> IF(ISBLANK(B874), "", COUNTIF(Volunteer_Import!F874, "*Southwest Berkeley Berkeley Bowl*"))</f>
        <v/>
      </c>
      <c r="L874" s="1" t="str">
        <f> IF(ISBLANK(B874), "", COUNTIF(Volunteer_Import!F874, "*Other (open to local stores unlisted above)*"))</f>
        <v/>
      </c>
      <c r="M874" s="19" t="str">
        <f> IF(ISBLANK(B874), "", COUNTIF(Volunteer_Import!G874, "*Monday*"))</f>
        <v/>
      </c>
      <c r="N874" s="19" t="str">
        <f> IF(ISBLANK(B874), "", COUNTIF(Volunteer_Import!G874, "*Tuesday*"))</f>
        <v/>
      </c>
      <c r="O874" s="19" t="str">
        <f> IF(ISBLANK(B874), "", COUNTIF(Volunteer_Import!G874, "*Wednesday*"))</f>
        <v/>
      </c>
      <c r="P874" s="19" t="str">
        <f> IF(ISBLANK(B874), "", COUNTIF(Volunteer_Import!G874, "*Thursday*"))</f>
        <v/>
      </c>
      <c r="Q874" s="19" t="str">
        <f> IF(ISBLANK(B874), "", COUNTIF(Volunteer_Import!G874, "*Friday*"))</f>
        <v/>
      </c>
      <c r="R874" s="19" t="str">
        <f> IF(ISBLANK(B874), "", COUNTIF(Volunteer_Import!G874, "*Saturday*"))</f>
        <v/>
      </c>
      <c r="S874" s="19" t="str">
        <f> IF(ISBLANK(B874), "", COUNTIF(Volunteer_Import!G874, "*Sunday*"))</f>
        <v/>
      </c>
      <c r="T874" s="1" t="str">
        <f> IF(ISBLANK(B874), "", COUNTIF(Volunteer_Import!H874, "*6am - 8am*"))</f>
        <v/>
      </c>
      <c r="U874" s="19" t="str">
        <f> IF(ISBLANK(B874), "", COUNTIF(Volunteer_Import!H874, "*8am - 12pm*"))</f>
        <v/>
      </c>
      <c r="V874" s="19" t="str">
        <f> IF(ISBLANK(B874), "", COUNTIF(Volunteer_Import!H874, "*12pm - 3pm*"))</f>
        <v/>
      </c>
      <c r="W874" s="19" t="str">
        <f> IF(ISBLANK(B874), "", COUNTIF(Volunteer_Import!H874, "*3pm - 6pm*"))</f>
        <v/>
      </c>
      <c r="X874" s="19" t="str">
        <f> IF(ISBLANK(B874), "", COUNTIF(Volunteer_Import!H874, "*6pm - 9pm*"))</f>
        <v/>
      </c>
      <c r="Y874" s="19" t="str">
        <f> IF(ISBLANK(B874), "", COUNTIF(Volunteer_Import!H874, "*9pm - 11pm*"))</f>
        <v/>
      </c>
    </row>
    <row r="875">
      <c r="A875" s="1" t="str">
        <f t="array" ref="A875">IF(ISBLANK(B875), "", concatenate("V", ROW()))</f>
        <v/>
      </c>
      <c r="B875" s="1" t="str">
        <f>IFERROR(__xludf.DUMMYFUNCTION(" QUERY(Volunteer_Import!A875:H875, ""Select B"")"),"")</f>
        <v/>
      </c>
      <c r="C875" s="1" t="str">
        <f>IFERROR(__xludf.DUMMYFUNCTION(" IF(ISBLANK(B875), """", QUERY(Volunteer_Import!B875:I875, ""Select C""))"),"")</f>
        <v/>
      </c>
      <c r="D875" s="1" t="str">
        <f>IFERROR(__xludf.DUMMYFUNCTION(" IF(ISBLANK(B875), """", QUERY(Volunteer_Import!B875:I875, ""Select D""))"),"")</f>
        <v/>
      </c>
      <c r="E875" s="1" t="str">
        <f>IFERROR(__xludf.DUMMYFUNCTION(" IF(ISBLANK(B875), """", QUERY(Volunteer_Import!B875:I875, ""Select E""))"),"")</f>
        <v/>
      </c>
      <c r="F875" s="9" t="str">
        <f> IF(ISBLANK(B875), "", COUNTIF(Volunteer_Import!F875, "*Central Berkeley Trader Joe’s*"))</f>
        <v/>
      </c>
      <c r="G875" s="1" t="str">
        <f> IF(ISBLANK(B875), "", COUNTIF(Volunteer_Import!F875, "*North Berkeley Safeway*"))</f>
        <v/>
      </c>
      <c r="H875" s="1" t="str">
        <f> IF(ISBLANK(B875), "", COUNTIF(Volunteer_Import!F875, "*North Berkeley Trader Joe’s*"))</f>
        <v/>
      </c>
      <c r="I875" s="9" t="str">
        <f> IF(ISBLANK(B875), "", COUNTIF(Volunteer_Import!F875, "*South Berkeley Berkeley Bowl*"))</f>
        <v/>
      </c>
      <c r="J875" s="1" t="str">
        <f> IF(ISBLANK(B875), "", COUNTIF(Volunteer_Import!F875, "*South Berkeley/Oakland Safeway*"))</f>
        <v/>
      </c>
      <c r="K875" s="1" t="str">
        <f> IF(ISBLANK(B875), "", COUNTIF(Volunteer_Import!F875, "*Southwest Berkeley Berkeley Bowl*"))</f>
        <v/>
      </c>
      <c r="L875" s="1" t="str">
        <f> IF(ISBLANK(B875), "", COUNTIF(Volunteer_Import!F875, "*Other (open to local stores unlisted above)*"))</f>
        <v/>
      </c>
      <c r="M875" s="19" t="str">
        <f> IF(ISBLANK(B875), "", COUNTIF(Volunteer_Import!G875, "*Monday*"))</f>
        <v/>
      </c>
      <c r="N875" s="19" t="str">
        <f> IF(ISBLANK(B875), "", COUNTIF(Volunteer_Import!G875, "*Tuesday*"))</f>
        <v/>
      </c>
      <c r="O875" s="19" t="str">
        <f> IF(ISBLANK(B875), "", COUNTIF(Volunteer_Import!G875, "*Wednesday*"))</f>
        <v/>
      </c>
      <c r="P875" s="19" t="str">
        <f> IF(ISBLANK(B875), "", COUNTIF(Volunteer_Import!G875, "*Thursday*"))</f>
        <v/>
      </c>
      <c r="Q875" s="19" t="str">
        <f> IF(ISBLANK(B875), "", COUNTIF(Volunteer_Import!G875, "*Friday*"))</f>
        <v/>
      </c>
      <c r="R875" s="19" t="str">
        <f> IF(ISBLANK(B875), "", COUNTIF(Volunteer_Import!G875, "*Saturday*"))</f>
        <v/>
      </c>
      <c r="S875" s="19" t="str">
        <f> IF(ISBLANK(B875), "", COUNTIF(Volunteer_Import!G875, "*Sunday*"))</f>
        <v/>
      </c>
      <c r="T875" s="1" t="str">
        <f> IF(ISBLANK(B875), "", COUNTIF(Volunteer_Import!H875, "*6am - 8am*"))</f>
        <v/>
      </c>
      <c r="U875" s="19" t="str">
        <f> IF(ISBLANK(B875), "", COUNTIF(Volunteer_Import!H875, "*8am - 12pm*"))</f>
        <v/>
      </c>
      <c r="V875" s="19" t="str">
        <f> IF(ISBLANK(B875), "", COUNTIF(Volunteer_Import!H875, "*12pm - 3pm*"))</f>
        <v/>
      </c>
      <c r="W875" s="19" t="str">
        <f> IF(ISBLANK(B875), "", COUNTIF(Volunteer_Import!H875, "*3pm - 6pm*"))</f>
        <v/>
      </c>
      <c r="X875" s="19" t="str">
        <f> IF(ISBLANK(B875), "", COUNTIF(Volunteer_Import!H875, "*6pm - 9pm*"))</f>
        <v/>
      </c>
      <c r="Y875" s="19" t="str">
        <f> IF(ISBLANK(B875), "", COUNTIF(Volunteer_Import!H875, "*9pm - 11pm*"))</f>
        <v/>
      </c>
    </row>
    <row r="876">
      <c r="A876" s="1" t="str">
        <f t="array" ref="A876">IF(ISBLANK(B876), "", concatenate("V", ROW()))</f>
        <v/>
      </c>
      <c r="B876" s="1" t="str">
        <f>IFERROR(__xludf.DUMMYFUNCTION(" QUERY(Volunteer_Import!A876:H876, ""Select B"")"),"")</f>
        <v/>
      </c>
      <c r="C876" s="1" t="str">
        <f>IFERROR(__xludf.DUMMYFUNCTION(" IF(ISBLANK(B876), """", QUERY(Volunteer_Import!B876:I876, ""Select C""))"),"")</f>
        <v/>
      </c>
      <c r="D876" s="1" t="str">
        <f>IFERROR(__xludf.DUMMYFUNCTION(" IF(ISBLANK(B876), """", QUERY(Volunteer_Import!B876:I876, ""Select D""))"),"")</f>
        <v/>
      </c>
      <c r="E876" s="1" t="str">
        <f>IFERROR(__xludf.DUMMYFUNCTION(" IF(ISBLANK(B876), """", QUERY(Volunteer_Import!B876:I876, ""Select E""))"),"")</f>
        <v/>
      </c>
      <c r="F876" s="9" t="str">
        <f> IF(ISBLANK(B876), "", COUNTIF(Volunteer_Import!F876, "*Central Berkeley Trader Joe’s*"))</f>
        <v/>
      </c>
      <c r="G876" s="1" t="str">
        <f> IF(ISBLANK(B876), "", COUNTIF(Volunteer_Import!F876, "*North Berkeley Safeway*"))</f>
        <v/>
      </c>
      <c r="H876" s="1" t="str">
        <f> IF(ISBLANK(B876), "", COUNTIF(Volunteer_Import!F876, "*North Berkeley Trader Joe’s*"))</f>
        <v/>
      </c>
      <c r="I876" s="9" t="str">
        <f> IF(ISBLANK(B876), "", COUNTIF(Volunteer_Import!F876, "*South Berkeley Berkeley Bowl*"))</f>
        <v/>
      </c>
      <c r="J876" s="1" t="str">
        <f> IF(ISBLANK(B876), "", COUNTIF(Volunteer_Import!F876, "*South Berkeley/Oakland Safeway*"))</f>
        <v/>
      </c>
      <c r="K876" s="1" t="str">
        <f> IF(ISBLANK(B876), "", COUNTIF(Volunteer_Import!F876, "*Southwest Berkeley Berkeley Bowl*"))</f>
        <v/>
      </c>
      <c r="L876" s="1" t="str">
        <f> IF(ISBLANK(B876), "", COUNTIF(Volunteer_Import!F876, "*Other (open to local stores unlisted above)*"))</f>
        <v/>
      </c>
      <c r="M876" s="19" t="str">
        <f> IF(ISBLANK(B876), "", COUNTIF(Volunteer_Import!G876, "*Monday*"))</f>
        <v/>
      </c>
      <c r="N876" s="19" t="str">
        <f> IF(ISBLANK(B876), "", COUNTIF(Volunteer_Import!G876, "*Tuesday*"))</f>
        <v/>
      </c>
      <c r="O876" s="19" t="str">
        <f> IF(ISBLANK(B876), "", COUNTIF(Volunteer_Import!G876, "*Wednesday*"))</f>
        <v/>
      </c>
      <c r="P876" s="19" t="str">
        <f> IF(ISBLANK(B876), "", COUNTIF(Volunteer_Import!G876, "*Thursday*"))</f>
        <v/>
      </c>
      <c r="Q876" s="19" t="str">
        <f> IF(ISBLANK(B876), "", COUNTIF(Volunteer_Import!G876, "*Friday*"))</f>
        <v/>
      </c>
      <c r="R876" s="19" t="str">
        <f> IF(ISBLANK(B876), "", COUNTIF(Volunteer_Import!G876, "*Saturday*"))</f>
        <v/>
      </c>
      <c r="S876" s="19" t="str">
        <f> IF(ISBLANK(B876), "", COUNTIF(Volunteer_Import!G876, "*Sunday*"))</f>
        <v/>
      </c>
      <c r="T876" s="1" t="str">
        <f> IF(ISBLANK(B876), "", COUNTIF(Volunteer_Import!H876, "*6am - 8am*"))</f>
        <v/>
      </c>
      <c r="U876" s="19" t="str">
        <f> IF(ISBLANK(B876), "", COUNTIF(Volunteer_Import!H876, "*8am - 12pm*"))</f>
        <v/>
      </c>
      <c r="V876" s="19" t="str">
        <f> IF(ISBLANK(B876), "", COUNTIF(Volunteer_Import!H876, "*12pm - 3pm*"))</f>
        <v/>
      </c>
      <c r="W876" s="19" t="str">
        <f> IF(ISBLANK(B876), "", COUNTIF(Volunteer_Import!H876, "*3pm - 6pm*"))</f>
        <v/>
      </c>
      <c r="X876" s="19" t="str">
        <f> IF(ISBLANK(B876), "", COUNTIF(Volunteer_Import!H876, "*6pm - 9pm*"))</f>
        <v/>
      </c>
      <c r="Y876" s="19" t="str">
        <f> IF(ISBLANK(B876), "", COUNTIF(Volunteer_Import!H876, "*9pm - 11pm*"))</f>
        <v/>
      </c>
    </row>
    <row r="877">
      <c r="A877" s="1" t="str">
        <f t="array" ref="A877">IF(ISBLANK(B877), "", concatenate("V", ROW()))</f>
        <v/>
      </c>
      <c r="B877" s="1" t="str">
        <f>IFERROR(__xludf.DUMMYFUNCTION(" QUERY(Volunteer_Import!A877:H877, ""Select B"")"),"")</f>
        <v/>
      </c>
      <c r="C877" s="1" t="str">
        <f>IFERROR(__xludf.DUMMYFUNCTION(" IF(ISBLANK(B877), """", QUERY(Volunteer_Import!B877:I877, ""Select C""))"),"")</f>
        <v/>
      </c>
      <c r="D877" s="1" t="str">
        <f>IFERROR(__xludf.DUMMYFUNCTION(" IF(ISBLANK(B877), """", QUERY(Volunteer_Import!B877:I877, ""Select D""))"),"")</f>
        <v/>
      </c>
      <c r="E877" s="1" t="str">
        <f>IFERROR(__xludf.DUMMYFUNCTION(" IF(ISBLANK(B877), """", QUERY(Volunteer_Import!B877:I877, ""Select E""))"),"")</f>
        <v/>
      </c>
      <c r="F877" s="9" t="str">
        <f> IF(ISBLANK(B877), "", COUNTIF(Volunteer_Import!F877, "*Central Berkeley Trader Joe’s*"))</f>
        <v/>
      </c>
      <c r="G877" s="1" t="str">
        <f> IF(ISBLANK(B877), "", COUNTIF(Volunteer_Import!F877, "*North Berkeley Safeway*"))</f>
        <v/>
      </c>
      <c r="H877" s="1" t="str">
        <f> IF(ISBLANK(B877), "", COUNTIF(Volunteer_Import!F877, "*North Berkeley Trader Joe’s*"))</f>
        <v/>
      </c>
      <c r="I877" s="9" t="str">
        <f> IF(ISBLANK(B877), "", COUNTIF(Volunteer_Import!F877, "*South Berkeley Berkeley Bowl*"))</f>
        <v/>
      </c>
      <c r="J877" s="1" t="str">
        <f> IF(ISBLANK(B877), "", COUNTIF(Volunteer_Import!F877, "*South Berkeley/Oakland Safeway*"))</f>
        <v/>
      </c>
      <c r="K877" s="1" t="str">
        <f> IF(ISBLANK(B877), "", COUNTIF(Volunteer_Import!F877, "*Southwest Berkeley Berkeley Bowl*"))</f>
        <v/>
      </c>
      <c r="L877" s="1" t="str">
        <f> IF(ISBLANK(B877), "", COUNTIF(Volunteer_Import!F877, "*Other (open to local stores unlisted above)*"))</f>
        <v/>
      </c>
      <c r="M877" s="19" t="str">
        <f> IF(ISBLANK(B877), "", COUNTIF(Volunteer_Import!G877, "*Monday*"))</f>
        <v/>
      </c>
      <c r="N877" s="19" t="str">
        <f> IF(ISBLANK(B877), "", COUNTIF(Volunteer_Import!G877, "*Tuesday*"))</f>
        <v/>
      </c>
      <c r="O877" s="19" t="str">
        <f> IF(ISBLANK(B877), "", COUNTIF(Volunteer_Import!G877, "*Wednesday*"))</f>
        <v/>
      </c>
      <c r="P877" s="19" t="str">
        <f> IF(ISBLANK(B877), "", COUNTIF(Volunteer_Import!G877, "*Thursday*"))</f>
        <v/>
      </c>
      <c r="Q877" s="19" t="str">
        <f> IF(ISBLANK(B877), "", COUNTIF(Volunteer_Import!G877, "*Friday*"))</f>
        <v/>
      </c>
      <c r="R877" s="19" t="str">
        <f> IF(ISBLANK(B877), "", COUNTIF(Volunteer_Import!G877, "*Saturday*"))</f>
        <v/>
      </c>
      <c r="S877" s="19" t="str">
        <f> IF(ISBLANK(B877), "", COUNTIF(Volunteer_Import!G877, "*Sunday*"))</f>
        <v/>
      </c>
      <c r="T877" s="1" t="str">
        <f> IF(ISBLANK(B877), "", COUNTIF(Volunteer_Import!H877, "*6am - 8am*"))</f>
        <v/>
      </c>
      <c r="U877" s="19" t="str">
        <f> IF(ISBLANK(B877), "", COUNTIF(Volunteer_Import!H877, "*8am - 12pm*"))</f>
        <v/>
      </c>
      <c r="V877" s="19" t="str">
        <f> IF(ISBLANK(B877), "", COUNTIF(Volunteer_Import!H877, "*12pm - 3pm*"))</f>
        <v/>
      </c>
      <c r="W877" s="19" t="str">
        <f> IF(ISBLANK(B877), "", COUNTIF(Volunteer_Import!H877, "*3pm - 6pm*"))</f>
        <v/>
      </c>
      <c r="X877" s="19" t="str">
        <f> IF(ISBLANK(B877), "", COUNTIF(Volunteer_Import!H877, "*6pm - 9pm*"))</f>
        <v/>
      </c>
      <c r="Y877" s="19" t="str">
        <f> IF(ISBLANK(B877), "", COUNTIF(Volunteer_Import!H877, "*9pm - 11pm*"))</f>
        <v/>
      </c>
    </row>
    <row r="878">
      <c r="A878" s="1" t="str">
        <f t="array" ref="A878">IF(ISBLANK(B878), "", concatenate("V", ROW()))</f>
        <v/>
      </c>
      <c r="B878" s="1" t="str">
        <f>IFERROR(__xludf.DUMMYFUNCTION(" QUERY(Volunteer_Import!A878:H878, ""Select B"")"),"")</f>
        <v/>
      </c>
      <c r="C878" s="1" t="str">
        <f>IFERROR(__xludf.DUMMYFUNCTION(" IF(ISBLANK(B878), """", QUERY(Volunteer_Import!B878:I878, ""Select C""))"),"")</f>
        <v/>
      </c>
      <c r="D878" s="1" t="str">
        <f>IFERROR(__xludf.DUMMYFUNCTION(" IF(ISBLANK(B878), """", QUERY(Volunteer_Import!B878:I878, ""Select D""))"),"")</f>
        <v/>
      </c>
      <c r="E878" s="1" t="str">
        <f>IFERROR(__xludf.DUMMYFUNCTION(" IF(ISBLANK(B878), """", QUERY(Volunteer_Import!B878:I878, ""Select E""))"),"")</f>
        <v/>
      </c>
      <c r="F878" s="9" t="str">
        <f> IF(ISBLANK(B878), "", COUNTIF(Volunteer_Import!F878, "*Central Berkeley Trader Joe’s*"))</f>
        <v/>
      </c>
      <c r="G878" s="1" t="str">
        <f> IF(ISBLANK(B878), "", COUNTIF(Volunteer_Import!F878, "*North Berkeley Safeway*"))</f>
        <v/>
      </c>
      <c r="H878" s="1" t="str">
        <f> IF(ISBLANK(B878), "", COUNTIF(Volunteer_Import!F878, "*North Berkeley Trader Joe’s*"))</f>
        <v/>
      </c>
      <c r="I878" s="9" t="str">
        <f> IF(ISBLANK(B878), "", COUNTIF(Volunteer_Import!F878, "*South Berkeley Berkeley Bowl*"))</f>
        <v/>
      </c>
      <c r="J878" s="1" t="str">
        <f> IF(ISBLANK(B878), "", COUNTIF(Volunteer_Import!F878, "*South Berkeley/Oakland Safeway*"))</f>
        <v/>
      </c>
      <c r="K878" s="1" t="str">
        <f> IF(ISBLANK(B878), "", COUNTIF(Volunteer_Import!F878, "*Southwest Berkeley Berkeley Bowl*"))</f>
        <v/>
      </c>
      <c r="L878" s="1" t="str">
        <f> IF(ISBLANK(B878), "", COUNTIF(Volunteer_Import!F878, "*Other (open to local stores unlisted above)*"))</f>
        <v/>
      </c>
      <c r="M878" s="19" t="str">
        <f> IF(ISBLANK(B878), "", COUNTIF(Volunteer_Import!G878, "*Monday*"))</f>
        <v/>
      </c>
      <c r="N878" s="19" t="str">
        <f> IF(ISBLANK(B878), "", COUNTIF(Volunteer_Import!G878, "*Tuesday*"))</f>
        <v/>
      </c>
      <c r="O878" s="19" t="str">
        <f> IF(ISBLANK(B878), "", COUNTIF(Volunteer_Import!G878, "*Wednesday*"))</f>
        <v/>
      </c>
      <c r="P878" s="19" t="str">
        <f> IF(ISBLANK(B878), "", COUNTIF(Volunteer_Import!G878, "*Thursday*"))</f>
        <v/>
      </c>
      <c r="Q878" s="19" t="str">
        <f> IF(ISBLANK(B878), "", COUNTIF(Volunteer_Import!G878, "*Friday*"))</f>
        <v/>
      </c>
      <c r="R878" s="19" t="str">
        <f> IF(ISBLANK(B878), "", COUNTIF(Volunteer_Import!G878, "*Saturday*"))</f>
        <v/>
      </c>
      <c r="S878" s="19" t="str">
        <f> IF(ISBLANK(B878), "", COUNTIF(Volunteer_Import!G878, "*Sunday*"))</f>
        <v/>
      </c>
      <c r="T878" s="1" t="str">
        <f> IF(ISBLANK(B878), "", COUNTIF(Volunteer_Import!H878, "*6am - 8am*"))</f>
        <v/>
      </c>
      <c r="U878" s="19" t="str">
        <f> IF(ISBLANK(B878), "", COUNTIF(Volunteer_Import!H878, "*8am - 12pm*"))</f>
        <v/>
      </c>
      <c r="V878" s="19" t="str">
        <f> IF(ISBLANK(B878), "", COUNTIF(Volunteer_Import!H878, "*12pm - 3pm*"))</f>
        <v/>
      </c>
      <c r="W878" s="19" t="str">
        <f> IF(ISBLANK(B878), "", COUNTIF(Volunteer_Import!H878, "*3pm - 6pm*"))</f>
        <v/>
      </c>
      <c r="X878" s="19" t="str">
        <f> IF(ISBLANK(B878), "", COUNTIF(Volunteer_Import!H878, "*6pm - 9pm*"))</f>
        <v/>
      </c>
      <c r="Y878" s="19" t="str">
        <f> IF(ISBLANK(B878), "", COUNTIF(Volunteer_Import!H878, "*9pm - 11pm*"))</f>
        <v/>
      </c>
    </row>
    <row r="879">
      <c r="A879" s="1" t="str">
        <f t="array" ref="A879">IF(ISBLANK(B879), "", concatenate("V", ROW()))</f>
        <v/>
      </c>
      <c r="B879" s="1" t="str">
        <f>IFERROR(__xludf.DUMMYFUNCTION(" QUERY(Volunteer_Import!A879:H879, ""Select B"")"),"")</f>
        <v/>
      </c>
      <c r="C879" s="1" t="str">
        <f>IFERROR(__xludf.DUMMYFUNCTION(" IF(ISBLANK(B879), """", QUERY(Volunteer_Import!B879:I879, ""Select C""))"),"")</f>
        <v/>
      </c>
      <c r="D879" s="1" t="str">
        <f>IFERROR(__xludf.DUMMYFUNCTION(" IF(ISBLANK(B879), """", QUERY(Volunteer_Import!B879:I879, ""Select D""))"),"")</f>
        <v/>
      </c>
      <c r="E879" s="1" t="str">
        <f>IFERROR(__xludf.DUMMYFUNCTION(" IF(ISBLANK(B879), """", QUERY(Volunteer_Import!B879:I879, ""Select E""))"),"")</f>
        <v/>
      </c>
      <c r="F879" s="9" t="str">
        <f> IF(ISBLANK(B879), "", COUNTIF(Volunteer_Import!F879, "*Central Berkeley Trader Joe’s*"))</f>
        <v/>
      </c>
      <c r="G879" s="1" t="str">
        <f> IF(ISBLANK(B879), "", COUNTIF(Volunteer_Import!F879, "*North Berkeley Safeway*"))</f>
        <v/>
      </c>
      <c r="H879" s="1" t="str">
        <f> IF(ISBLANK(B879), "", COUNTIF(Volunteer_Import!F879, "*North Berkeley Trader Joe’s*"))</f>
        <v/>
      </c>
      <c r="I879" s="9" t="str">
        <f> IF(ISBLANK(B879), "", COUNTIF(Volunteer_Import!F879, "*South Berkeley Berkeley Bowl*"))</f>
        <v/>
      </c>
      <c r="J879" s="1" t="str">
        <f> IF(ISBLANK(B879), "", COUNTIF(Volunteer_Import!F879, "*South Berkeley/Oakland Safeway*"))</f>
        <v/>
      </c>
      <c r="K879" s="1" t="str">
        <f> IF(ISBLANK(B879), "", COUNTIF(Volunteer_Import!F879, "*Southwest Berkeley Berkeley Bowl*"))</f>
        <v/>
      </c>
      <c r="L879" s="1" t="str">
        <f> IF(ISBLANK(B879), "", COUNTIF(Volunteer_Import!F879, "*Other (open to local stores unlisted above)*"))</f>
        <v/>
      </c>
      <c r="M879" s="19" t="str">
        <f> IF(ISBLANK(B879), "", COUNTIF(Volunteer_Import!G879, "*Monday*"))</f>
        <v/>
      </c>
      <c r="N879" s="19" t="str">
        <f> IF(ISBLANK(B879), "", COUNTIF(Volunteer_Import!G879, "*Tuesday*"))</f>
        <v/>
      </c>
      <c r="O879" s="19" t="str">
        <f> IF(ISBLANK(B879), "", COUNTIF(Volunteer_Import!G879, "*Wednesday*"))</f>
        <v/>
      </c>
      <c r="P879" s="19" t="str">
        <f> IF(ISBLANK(B879), "", COUNTIF(Volunteer_Import!G879, "*Thursday*"))</f>
        <v/>
      </c>
      <c r="Q879" s="19" t="str">
        <f> IF(ISBLANK(B879), "", COUNTIF(Volunteer_Import!G879, "*Friday*"))</f>
        <v/>
      </c>
      <c r="R879" s="19" t="str">
        <f> IF(ISBLANK(B879), "", COUNTIF(Volunteer_Import!G879, "*Saturday*"))</f>
        <v/>
      </c>
      <c r="S879" s="19" t="str">
        <f> IF(ISBLANK(B879), "", COUNTIF(Volunteer_Import!G879, "*Sunday*"))</f>
        <v/>
      </c>
      <c r="T879" s="1" t="str">
        <f> IF(ISBLANK(B879), "", COUNTIF(Volunteer_Import!H879, "*6am - 8am*"))</f>
        <v/>
      </c>
      <c r="U879" s="19" t="str">
        <f> IF(ISBLANK(B879), "", COUNTIF(Volunteer_Import!H879, "*8am - 12pm*"))</f>
        <v/>
      </c>
      <c r="V879" s="19" t="str">
        <f> IF(ISBLANK(B879), "", COUNTIF(Volunteer_Import!H879, "*12pm - 3pm*"))</f>
        <v/>
      </c>
      <c r="W879" s="19" t="str">
        <f> IF(ISBLANK(B879), "", COUNTIF(Volunteer_Import!H879, "*3pm - 6pm*"))</f>
        <v/>
      </c>
      <c r="X879" s="19" t="str">
        <f> IF(ISBLANK(B879), "", COUNTIF(Volunteer_Import!H879, "*6pm - 9pm*"))</f>
        <v/>
      </c>
      <c r="Y879" s="19" t="str">
        <f> IF(ISBLANK(B879), "", COUNTIF(Volunteer_Import!H879, "*9pm - 11pm*"))</f>
        <v/>
      </c>
    </row>
    <row r="880">
      <c r="A880" s="1" t="str">
        <f t="array" ref="A880">IF(ISBLANK(B880), "", concatenate("V", ROW()))</f>
        <v/>
      </c>
      <c r="B880" s="1" t="str">
        <f>IFERROR(__xludf.DUMMYFUNCTION(" QUERY(Volunteer_Import!A880:H880, ""Select B"")"),"")</f>
        <v/>
      </c>
      <c r="C880" s="1" t="str">
        <f>IFERROR(__xludf.DUMMYFUNCTION(" IF(ISBLANK(B880), """", QUERY(Volunteer_Import!B880:I880, ""Select C""))"),"")</f>
        <v/>
      </c>
      <c r="D880" s="1" t="str">
        <f>IFERROR(__xludf.DUMMYFUNCTION(" IF(ISBLANK(B880), """", QUERY(Volunteer_Import!B880:I880, ""Select D""))"),"")</f>
        <v/>
      </c>
      <c r="E880" s="1" t="str">
        <f>IFERROR(__xludf.DUMMYFUNCTION(" IF(ISBLANK(B880), """", QUERY(Volunteer_Import!B880:I880, ""Select E""))"),"")</f>
        <v/>
      </c>
      <c r="F880" s="9" t="str">
        <f> IF(ISBLANK(B880), "", COUNTIF(Volunteer_Import!F880, "*Central Berkeley Trader Joe’s*"))</f>
        <v/>
      </c>
      <c r="G880" s="1" t="str">
        <f> IF(ISBLANK(B880), "", COUNTIF(Volunteer_Import!F880, "*North Berkeley Safeway*"))</f>
        <v/>
      </c>
      <c r="H880" s="1" t="str">
        <f> IF(ISBLANK(B880), "", COUNTIF(Volunteer_Import!F880, "*North Berkeley Trader Joe’s*"))</f>
        <v/>
      </c>
      <c r="I880" s="9" t="str">
        <f> IF(ISBLANK(B880), "", COUNTIF(Volunteer_Import!F880, "*South Berkeley Berkeley Bowl*"))</f>
        <v/>
      </c>
      <c r="J880" s="1" t="str">
        <f> IF(ISBLANK(B880), "", COUNTIF(Volunteer_Import!F880, "*South Berkeley/Oakland Safeway*"))</f>
        <v/>
      </c>
      <c r="K880" s="1" t="str">
        <f> IF(ISBLANK(B880), "", COUNTIF(Volunteer_Import!F880, "*Southwest Berkeley Berkeley Bowl*"))</f>
        <v/>
      </c>
      <c r="L880" s="1" t="str">
        <f> IF(ISBLANK(B880), "", COUNTIF(Volunteer_Import!F880, "*Other (open to local stores unlisted above)*"))</f>
        <v/>
      </c>
      <c r="M880" s="19" t="str">
        <f> IF(ISBLANK(B880), "", COUNTIF(Volunteer_Import!G880, "*Monday*"))</f>
        <v/>
      </c>
      <c r="N880" s="19" t="str">
        <f> IF(ISBLANK(B880), "", COUNTIF(Volunteer_Import!G880, "*Tuesday*"))</f>
        <v/>
      </c>
      <c r="O880" s="19" t="str">
        <f> IF(ISBLANK(B880), "", COUNTIF(Volunteer_Import!G880, "*Wednesday*"))</f>
        <v/>
      </c>
      <c r="P880" s="19" t="str">
        <f> IF(ISBLANK(B880), "", COUNTIF(Volunteer_Import!G880, "*Thursday*"))</f>
        <v/>
      </c>
      <c r="Q880" s="19" t="str">
        <f> IF(ISBLANK(B880), "", COUNTIF(Volunteer_Import!G880, "*Friday*"))</f>
        <v/>
      </c>
      <c r="R880" s="19" t="str">
        <f> IF(ISBLANK(B880), "", COUNTIF(Volunteer_Import!G880, "*Saturday*"))</f>
        <v/>
      </c>
      <c r="S880" s="19" t="str">
        <f> IF(ISBLANK(B880), "", COUNTIF(Volunteer_Import!G880, "*Sunday*"))</f>
        <v/>
      </c>
      <c r="T880" s="1" t="str">
        <f> IF(ISBLANK(B880), "", COUNTIF(Volunteer_Import!H880, "*6am - 8am*"))</f>
        <v/>
      </c>
      <c r="U880" s="19" t="str">
        <f> IF(ISBLANK(B880), "", COUNTIF(Volunteer_Import!H880, "*8am - 12pm*"))</f>
        <v/>
      </c>
      <c r="V880" s="19" t="str">
        <f> IF(ISBLANK(B880), "", COUNTIF(Volunteer_Import!H880, "*12pm - 3pm*"))</f>
        <v/>
      </c>
      <c r="W880" s="19" t="str">
        <f> IF(ISBLANK(B880), "", COUNTIF(Volunteer_Import!H880, "*3pm - 6pm*"))</f>
        <v/>
      </c>
      <c r="X880" s="19" t="str">
        <f> IF(ISBLANK(B880), "", COUNTIF(Volunteer_Import!H880, "*6pm - 9pm*"))</f>
        <v/>
      </c>
      <c r="Y880" s="19" t="str">
        <f> IF(ISBLANK(B880), "", COUNTIF(Volunteer_Import!H880, "*9pm - 11pm*"))</f>
        <v/>
      </c>
    </row>
    <row r="881">
      <c r="A881" s="1" t="str">
        <f t="array" ref="A881">IF(ISBLANK(B881), "", concatenate("V", ROW()))</f>
        <v/>
      </c>
      <c r="B881" s="1" t="str">
        <f>IFERROR(__xludf.DUMMYFUNCTION(" QUERY(Volunteer_Import!A881:H881, ""Select B"")"),"")</f>
        <v/>
      </c>
      <c r="C881" s="1" t="str">
        <f>IFERROR(__xludf.DUMMYFUNCTION(" IF(ISBLANK(B881), """", QUERY(Volunteer_Import!B881:I881, ""Select C""))"),"")</f>
        <v/>
      </c>
      <c r="D881" s="1" t="str">
        <f>IFERROR(__xludf.DUMMYFUNCTION(" IF(ISBLANK(B881), """", QUERY(Volunteer_Import!B881:I881, ""Select D""))"),"")</f>
        <v/>
      </c>
      <c r="E881" s="1" t="str">
        <f>IFERROR(__xludf.DUMMYFUNCTION(" IF(ISBLANK(B881), """", QUERY(Volunteer_Import!B881:I881, ""Select E""))"),"")</f>
        <v/>
      </c>
      <c r="F881" s="9" t="str">
        <f> IF(ISBLANK(B881), "", COUNTIF(Volunteer_Import!F881, "*Central Berkeley Trader Joe’s*"))</f>
        <v/>
      </c>
      <c r="G881" s="1" t="str">
        <f> IF(ISBLANK(B881), "", COUNTIF(Volunteer_Import!F881, "*North Berkeley Safeway*"))</f>
        <v/>
      </c>
      <c r="H881" s="1" t="str">
        <f> IF(ISBLANK(B881), "", COUNTIF(Volunteer_Import!F881, "*North Berkeley Trader Joe’s*"))</f>
        <v/>
      </c>
      <c r="I881" s="9" t="str">
        <f> IF(ISBLANK(B881), "", COUNTIF(Volunteer_Import!F881, "*South Berkeley Berkeley Bowl*"))</f>
        <v/>
      </c>
      <c r="J881" s="1" t="str">
        <f> IF(ISBLANK(B881), "", COUNTIF(Volunteer_Import!F881, "*South Berkeley/Oakland Safeway*"))</f>
        <v/>
      </c>
      <c r="K881" s="1" t="str">
        <f> IF(ISBLANK(B881), "", COUNTIF(Volunteer_Import!F881, "*Southwest Berkeley Berkeley Bowl*"))</f>
        <v/>
      </c>
      <c r="L881" s="1" t="str">
        <f> IF(ISBLANK(B881), "", COUNTIF(Volunteer_Import!F881, "*Other (open to local stores unlisted above)*"))</f>
        <v/>
      </c>
      <c r="M881" s="19" t="str">
        <f> IF(ISBLANK(B881), "", COUNTIF(Volunteer_Import!G881, "*Monday*"))</f>
        <v/>
      </c>
      <c r="N881" s="19" t="str">
        <f> IF(ISBLANK(B881), "", COUNTIF(Volunteer_Import!G881, "*Tuesday*"))</f>
        <v/>
      </c>
      <c r="O881" s="19" t="str">
        <f> IF(ISBLANK(B881), "", COUNTIF(Volunteer_Import!G881, "*Wednesday*"))</f>
        <v/>
      </c>
      <c r="P881" s="19" t="str">
        <f> IF(ISBLANK(B881), "", COUNTIF(Volunteer_Import!G881, "*Thursday*"))</f>
        <v/>
      </c>
      <c r="Q881" s="19" t="str">
        <f> IF(ISBLANK(B881), "", COUNTIF(Volunteer_Import!G881, "*Friday*"))</f>
        <v/>
      </c>
      <c r="R881" s="19" t="str">
        <f> IF(ISBLANK(B881), "", COUNTIF(Volunteer_Import!G881, "*Saturday*"))</f>
        <v/>
      </c>
      <c r="S881" s="19" t="str">
        <f> IF(ISBLANK(B881), "", COUNTIF(Volunteer_Import!G881, "*Sunday*"))</f>
        <v/>
      </c>
      <c r="T881" s="1" t="str">
        <f> IF(ISBLANK(B881), "", COUNTIF(Volunteer_Import!H881, "*6am - 8am*"))</f>
        <v/>
      </c>
      <c r="U881" s="19" t="str">
        <f> IF(ISBLANK(B881), "", COUNTIF(Volunteer_Import!H881, "*8am - 12pm*"))</f>
        <v/>
      </c>
      <c r="V881" s="19" t="str">
        <f> IF(ISBLANK(B881), "", COUNTIF(Volunteer_Import!H881, "*12pm - 3pm*"))</f>
        <v/>
      </c>
      <c r="W881" s="19" t="str">
        <f> IF(ISBLANK(B881), "", COUNTIF(Volunteer_Import!H881, "*3pm - 6pm*"))</f>
        <v/>
      </c>
      <c r="X881" s="19" t="str">
        <f> IF(ISBLANK(B881), "", COUNTIF(Volunteer_Import!H881, "*6pm - 9pm*"))</f>
        <v/>
      </c>
      <c r="Y881" s="19" t="str">
        <f> IF(ISBLANK(B881), "", COUNTIF(Volunteer_Import!H881, "*9pm - 11pm*"))</f>
        <v/>
      </c>
    </row>
    <row r="882">
      <c r="A882" s="1" t="str">
        <f t="array" ref="A882">IF(ISBLANK(B882), "", concatenate("V", ROW()))</f>
        <v/>
      </c>
      <c r="B882" s="1" t="str">
        <f>IFERROR(__xludf.DUMMYFUNCTION(" QUERY(Volunteer_Import!A882:H882, ""Select B"")"),"")</f>
        <v/>
      </c>
      <c r="C882" s="1" t="str">
        <f>IFERROR(__xludf.DUMMYFUNCTION(" IF(ISBLANK(B882), """", QUERY(Volunteer_Import!B882:I882, ""Select C""))"),"")</f>
        <v/>
      </c>
      <c r="D882" s="1" t="str">
        <f>IFERROR(__xludf.DUMMYFUNCTION(" IF(ISBLANK(B882), """", QUERY(Volunteer_Import!B882:I882, ""Select D""))"),"")</f>
        <v/>
      </c>
      <c r="E882" s="1" t="str">
        <f>IFERROR(__xludf.DUMMYFUNCTION(" IF(ISBLANK(B882), """", QUERY(Volunteer_Import!B882:I882, ""Select E""))"),"")</f>
        <v/>
      </c>
      <c r="F882" s="9" t="str">
        <f> IF(ISBLANK(B882), "", COUNTIF(Volunteer_Import!F882, "*Central Berkeley Trader Joe’s*"))</f>
        <v/>
      </c>
      <c r="G882" s="1" t="str">
        <f> IF(ISBLANK(B882), "", COUNTIF(Volunteer_Import!F882, "*North Berkeley Safeway*"))</f>
        <v/>
      </c>
      <c r="H882" s="1" t="str">
        <f> IF(ISBLANK(B882), "", COUNTIF(Volunteer_Import!F882, "*North Berkeley Trader Joe’s*"))</f>
        <v/>
      </c>
      <c r="I882" s="9" t="str">
        <f> IF(ISBLANK(B882), "", COUNTIF(Volunteer_Import!F882, "*South Berkeley Berkeley Bowl*"))</f>
        <v/>
      </c>
      <c r="J882" s="1" t="str">
        <f> IF(ISBLANK(B882), "", COUNTIF(Volunteer_Import!F882, "*South Berkeley/Oakland Safeway*"))</f>
        <v/>
      </c>
      <c r="K882" s="1" t="str">
        <f> IF(ISBLANK(B882), "", COUNTIF(Volunteer_Import!F882, "*Southwest Berkeley Berkeley Bowl*"))</f>
        <v/>
      </c>
      <c r="L882" s="1" t="str">
        <f> IF(ISBLANK(B882), "", COUNTIF(Volunteer_Import!F882, "*Other (open to local stores unlisted above)*"))</f>
        <v/>
      </c>
      <c r="M882" s="19" t="str">
        <f> IF(ISBLANK(B882), "", COUNTIF(Volunteer_Import!G882, "*Monday*"))</f>
        <v/>
      </c>
      <c r="N882" s="19" t="str">
        <f> IF(ISBLANK(B882), "", COUNTIF(Volunteer_Import!G882, "*Tuesday*"))</f>
        <v/>
      </c>
      <c r="O882" s="19" t="str">
        <f> IF(ISBLANK(B882), "", COUNTIF(Volunteer_Import!G882, "*Wednesday*"))</f>
        <v/>
      </c>
      <c r="P882" s="19" t="str">
        <f> IF(ISBLANK(B882), "", COUNTIF(Volunteer_Import!G882, "*Thursday*"))</f>
        <v/>
      </c>
      <c r="Q882" s="19" t="str">
        <f> IF(ISBLANK(B882), "", COUNTIF(Volunteer_Import!G882, "*Friday*"))</f>
        <v/>
      </c>
      <c r="R882" s="19" t="str">
        <f> IF(ISBLANK(B882), "", COUNTIF(Volunteer_Import!G882, "*Saturday*"))</f>
        <v/>
      </c>
      <c r="S882" s="19" t="str">
        <f> IF(ISBLANK(B882), "", COUNTIF(Volunteer_Import!G882, "*Sunday*"))</f>
        <v/>
      </c>
      <c r="T882" s="1" t="str">
        <f> IF(ISBLANK(B882), "", COUNTIF(Volunteer_Import!H882, "*6am - 8am*"))</f>
        <v/>
      </c>
      <c r="U882" s="19" t="str">
        <f> IF(ISBLANK(B882), "", COUNTIF(Volunteer_Import!H882, "*8am - 12pm*"))</f>
        <v/>
      </c>
      <c r="V882" s="19" t="str">
        <f> IF(ISBLANK(B882), "", COUNTIF(Volunteer_Import!H882, "*12pm - 3pm*"))</f>
        <v/>
      </c>
      <c r="W882" s="19" t="str">
        <f> IF(ISBLANK(B882), "", COUNTIF(Volunteer_Import!H882, "*3pm - 6pm*"))</f>
        <v/>
      </c>
      <c r="X882" s="19" t="str">
        <f> IF(ISBLANK(B882), "", COUNTIF(Volunteer_Import!H882, "*6pm - 9pm*"))</f>
        <v/>
      </c>
      <c r="Y882" s="19" t="str">
        <f> IF(ISBLANK(B882), "", COUNTIF(Volunteer_Import!H882, "*9pm - 11pm*"))</f>
        <v/>
      </c>
    </row>
    <row r="883">
      <c r="A883" s="1" t="str">
        <f t="array" ref="A883">IF(ISBLANK(B883), "", concatenate("V", ROW()))</f>
        <v/>
      </c>
      <c r="B883" s="1" t="str">
        <f>IFERROR(__xludf.DUMMYFUNCTION(" QUERY(Volunteer_Import!A883:H883, ""Select B"")"),"")</f>
        <v/>
      </c>
      <c r="C883" s="1" t="str">
        <f>IFERROR(__xludf.DUMMYFUNCTION(" IF(ISBLANK(B883), """", QUERY(Volunteer_Import!B883:I883, ""Select C""))"),"")</f>
        <v/>
      </c>
      <c r="D883" s="1" t="str">
        <f>IFERROR(__xludf.DUMMYFUNCTION(" IF(ISBLANK(B883), """", QUERY(Volunteer_Import!B883:I883, ""Select D""))"),"")</f>
        <v/>
      </c>
      <c r="E883" s="1" t="str">
        <f>IFERROR(__xludf.DUMMYFUNCTION(" IF(ISBLANK(B883), """", QUERY(Volunteer_Import!B883:I883, ""Select E""))"),"")</f>
        <v/>
      </c>
      <c r="F883" s="9" t="str">
        <f> IF(ISBLANK(B883), "", COUNTIF(Volunteer_Import!F883, "*Central Berkeley Trader Joe’s*"))</f>
        <v/>
      </c>
      <c r="G883" s="1" t="str">
        <f> IF(ISBLANK(B883), "", COUNTIF(Volunteer_Import!F883, "*North Berkeley Safeway*"))</f>
        <v/>
      </c>
      <c r="H883" s="1" t="str">
        <f> IF(ISBLANK(B883), "", COUNTIF(Volunteer_Import!F883, "*North Berkeley Trader Joe’s*"))</f>
        <v/>
      </c>
      <c r="I883" s="9" t="str">
        <f> IF(ISBLANK(B883), "", COUNTIF(Volunteer_Import!F883, "*South Berkeley Berkeley Bowl*"))</f>
        <v/>
      </c>
      <c r="J883" s="1" t="str">
        <f> IF(ISBLANK(B883), "", COUNTIF(Volunteer_Import!F883, "*South Berkeley/Oakland Safeway*"))</f>
        <v/>
      </c>
      <c r="K883" s="1" t="str">
        <f> IF(ISBLANK(B883), "", COUNTIF(Volunteer_Import!F883, "*Southwest Berkeley Berkeley Bowl*"))</f>
        <v/>
      </c>
      <c r="L883" s="1" t="str">
        <f> IF(ISBLANK(B883), "", COUNTIF(Volunteer_Import!F883, "*Other (open to local stores unlisted above)*"))</f>
        <v/>
      </c>
      <c r="M883" s="19" t="str">
        <f> IF(ISBLANK(B883), "", COUNTIF(Volunteer_Import!G883, "*Monday*"))</f>
        <v/>
      </c>
      <c r="N883" s="19" t="str">
        <f> IF(ISBLANK(B883), "", COUNTIF(Volunteer_Import!G883, "*Tuesday*"))</f>
        <v/>
      </c>
      <c r="O883" s="19" t="str">
        <f> IF(ISBLANK(B883), "", COUNTIF(Volunteer_Import!G883, "*Wednesday*"))</f>
        <v/>
      </c>
      <c r="P883" s="19" t="str">
        <f> IF(ISBLANK(B883), "", COUNTIF(Volunteer_Import!G883, "*Thursday*"))</f>
        <v/>
      </c>
      <c r="Q883" s="19" t="str">
        <f> IF(ISBLANK(B883), "", COUNTIF(Volunteer_Import!G883, "*Friday*"))</f>
        <v/>
      </c>
      <c r="R883" s="19" t="str">
        <f> IF(ISBLANK(B883), "", COUNTIF(Volunteer_Import!G883, "*Saturday*"))</f>
        <v/>
      </c>
      <c r="S883" s="19" t="str">
        <f> IF(ISBLANK(B883), "", COUNTIF(Volunteer_Import!G883, "*Sunday*"))</f>
        <v/>
      </c>
      <c r="T883" s="1" t="str">
        <f> IF(ISBLANK(B883), "", COUNTIF(Volunteer_Import!H883, "*6am - 8am*"))</f>
        <v/>
      </c>
      <c r="U883" s="19" t="str">
        <f> IF(ISBLANK(B883), "", COUNTIF(Volunteer_Import!H883, "*8am - 12pm*"))</f>
        <v/>
      </c>
      <c r="V883" s="19" t="str">
        <f> IF(ISBLANK(B883), "", COUNTIF(Volunteer_Import!H883, "*12pm - 3pm*"))</f>
        <v/>
      </c>
      <c r="W883" s="19" t="str">
        <f> IF(ISBLANK(B883), "", COUNTIF(Volunteer_Import!H883, "*3pm - 6pm*"))</f>
        <v/>
      </c>
      <c r="X883" s="19" t="str">
        <f> IF(ISBLANK(B883), "", COUNTIF(Volunteer_Import!H883, "*6pm - 9pm*"))</f>
        <v/>
      </c>
      <c r="Y883" s="19" t="str">
        <f> IF(ISBLANK(B883), "", COUNTIF(Volunteer_Import!H883, "*9pm - 11pm*"))</f>
        <v/>
      </c>
    </row>
    <row r="884">
      <c r="A884" s="1" t="str">
        <f t="array" ref="A884">IF(ISBLANK(B884), "", concatenate("V", ROW()))</f>
        <v/>
      </c>
      <c r="B884" s="1" t="str">
        <f>IFERROR(__xludf.DUMMYFUNCTION(" QUERY(Volunteer_Import!A884:H884, ""Select B"")"),"")</f>
        <v/>
      </c>
      <c r="C884" s="1" t="str">
        <f>IFERROR(__xludf.DUMMYFUNCTION(" IF(ISBLANK(B884), """", QUERY(Volunteer_Import!B884:I884, ""Select C""))"),"")</f>
        <v/>
      </c>
      <c r="D884" s="1" t="str">
        <f>IFERROR(__xludf.DUMMYFUNCTION(" IF(ISBLANK(B884), """", QUERY(Volunteer_Import!B884:I884, ""Select D""))"),"")</f>
        <v/>
      </c>
      <c r="E884" s="1" t="str">
        <f>IFERROR(__xludf.DUMMYFUNCTION(" IF(ISBLANK(B884), """", QUERY(Volunteer_Import!B884:I884, ""Select E""))"),"")</f>
        <v/>
      </c>
      <c r="F884" s="9" t="str">
        <f> IF(ISBLANK(B884), "", COUNTIF(Volunteer_Import!F884, "*Central Berkeley Trader Joe’s*"))</f>
        <v/>
      </c>
      <c r="G884" s="1" t="str">
        <f> IF(ISBLANK(B884), "", COUNTIF(Volunteer_Import!F884, "*North Berkeley Safeway*"))</f>
        <v/>
      </c>
      <c r="H884" s="1" t="str">
        <f> IF(ISBLANK(B884), "", COUNTIF(Volunteer_Import!F884, "*North Berkeley Trader Joe’s*"))</f>
        <v/>
      </c>
      <c r="I884" s="9" t="str">
        <f> IF(ISBLANK(B884), "", COUNTIF(Volunteer_Import!F884, "*South Berkeley Berkeley Bowl*"))</f>
        <v/>
      </c>
      <c r="J884" s="1" t="str">
        <f> IF(ISBLANK(B884), "", COUNTIF(Volunteer_Import!F884, "*South Berkeley/Oakland Safeway*"))</f>
        <v/>
      </c>
      <c r="K884" s="1" t="str">
        <f> IF(ISBLANK(B884), "", COUNTIF(Volunteer_Import!F884, "*Southwest Berkeley Berkeley Bowl*"))</f>
        <v/>
      </c>
      <c r="L884" s="1" t="str">
        <f> IF(ISBLANK(B884), "", COUNTIF(Volunteer_Import!F884, "*Other (open to local stores unlisted above)*"))</f>
        <v/>
      </c>
      <c r="M884" s="19" t="str">
        <f> IF(ISBLANK(B884), "", COUNTIF(Volunteer_Import!G884, "*Monday*"))</f>
        <v/>
      </c>
      <c r="N884" s="19" t="str">
        <f> IF(ISBLANK(B884), "", COUNTIF(Volunteer_Import!G884, "*Tuesday*"))</f>
        <v/>
      </c>
      <c r="O884" s="19" t="str">
        <f> IF(ISBLANK(B884), "", COUNTIF(Volunteer_Import!G884, "*Wednesday*"))</f>
        <v/>
      </c>
      <c r="P884" s="19" t="str">
        <f> IF(ISBLANK(B884), "", COUNTIF(Volunteer_Import!G884, "*Thursday*"))</f>
        <v/>
      </c>
      <c r="Q884" s="19" t="str">
        <f> IF(ISBLANK(B884), "", COUNTIF(Volunteer_Import!G884, "*Friday*"))</f>
        <v/>
      </c>
      <c r="R884" s="19" t="str">
        <f> IF(ISBLANK(B884), "", COUNTIF(Volunteer_Import!G884, "*Saturday*"))</f>
        <v/>
      </c>
      <c r="S884" s="19" t="str">
        <f> IF(ISBLANK(B884), "", COUNTIF(Volunteer_Import!G884, "*Sunday*"))</f>
        <v/>
      </c>
      <c r="T884" s="1" t="str">
        <f> IF(ISBLANK(B884), "", COUNTIF(Volunteer_Import!H884, "*6am - 8am*"))</f>
        <v/>
      </c>
      <c r="U884" s="19" t="str">
        <f> IF(ISBLANK(B884), "", COUNTIF(Volunteer_Import!H884, "*8am - 12pm*"))</f>
        <v/>
      </c>
      <c r="V884" s="19" t="str">
        <f> IF(ISBLANK(B884), "", COUNTIF(Volunteer_Import!H884, "*12pm - 3pm*"))</f>
        <v/>
      </c>
      <c r="W884" s="19" t="str">
        <f> IF(ISBLANK(B884), "", COUNTIF(Volunteer_Import!H884, "*3pm - 6pm*"))</f>
        <v/>
      </c>
      <c r="X884" s="19" t="str">
        <f> IF(ISBLANK(B884), "", COUNTIF(Volunteer_Import!H884, "*6pm - 9pm*"))</f>
        <v/>
      </c>
      <c r="Y884" s="19" t="str">
        <f> IF(ISBLANK(B884), "", COUNTIF(Volunteer_Import!H884, "*9pm - 11pm*"))</f>
        <v/>
      </c>
    </row>
    <row r="885">
      <c r="A885" s="1" t="str">
        <f t="array" ref="A885">IF(ISBLANK(B885), "", concatenate("V", ROW()))</f>
        <v/>
      </c>
      <c r="B885" s="1" t="str">
        <f>IFERROR(__xludf.DUMMYFUNCTION(" QUERY(Volunteer_Import!A885:H885, ""Select B"")"),"")</f>
        <v/>
      </c>
      <c r="C885" s="1" t="str">
        <f>IFERROR(__xludf.DUMMYFUNCTION(" IF(ISBLANK(B885), """", QUERY(Volunteer_Import!B885:I885, ""Select C""))"),"")</f>
        <v/>
      </c>
      <c r="D885" s="1" t="str">
        <f>IFERROR(__xludf.DUMMYFUNCTION(" IF(ISBLANK(B885), """", QUERY(Volunteer_Import!B885:I885, ""Select D""))"),"")</f>
        <v/>
      </c>
      <c r="E885" s="1" t="str">
        <f>IFERROR(__xludf.DUMMYFUNCTION(" IF(ISBLANK(B885), """", QUERY(Volunteer_Import!B885:I885, ""Select E""))"),"")</f>
        <v/>
      </c>
      <c r="F885" s="9" t="str">
        <f> IF(ISBLANK(B885), "", COUNTIF(Volunteer_Import!F885, "*Central Berkeley Trader Joe’s*"))</f>
        <v/>
      </c>
      <c r="G885" s="1" t="str">
        <f> IF(ISBLANK(B885), "", COUNTIF(Volunteer_Import!F885, "*North Berkeley Safeway*"))</f>
        <v/>
      </c>
      <c r="H885" s="1" t="str">
        <f> IF(ISBLANK(B885), "", COUNTIF(Volunteer_Import!F885, "*North Berkeley Trader Joe’s*"))</f>
        <v/>
      </c>
      <c r="I885" s="9" t="str">
        <f> IF(ISBLANK(B885), "", COUNTIF(Volunteer_Import!F885, "*South Berkeley Berkeley Bowl*"))</f>
        <v/>
      </c>
      <c r="J885" s="1" t="str">
        <f> IF(ISBLANK(B885), "", COUNTIF(Volunteer_Import!F885, "*South Berkeley/Oakland Safeway*"))</f>
        <v/>
      </c>
      <c r="K885" s="1" t="str">
        <f> IF(ISBLANK(B885), "", COUNTIF(Volunteer_Import!F885, "*Southwest Berkeley Berkeley Bowl*"))</f>
        <v/>
      </c>
      <c r="L885" s="1" t="str">
        <f> IF(ISBLANK(B885), "", COUNTIF(Volunteer_Import!F885, "*Other (open to local stores unlisted above)*"))</f>
        <v/>
      </c>
      <c r="M885" s="19" t="str">
        <f> IF(ISBLANK(B885), "", COUNTIF(Volunteer_Import!G885, "*Monday*"))</f>
        <v/>
      </c>
      <c r="N885" s="19" t="str">
        <f> IF(ISBLANK(B885), "", COUNTIF(Volunteer_Import!G885, "*Tuesday*"))</f>
        <v/>
      </c>
      <c r="O885" s="19" t="str">
        <f> IF(ISBLANK(B885), "", COUNTIF(Volunteer_Import!G885, "*Wednesday*"))</f>
        <v/>
      </c>
      <c r="P885" s="19" t="str">
        <f> IF(ISBLANK(B885), "", COUNTIF(Volunteer_Import!G885, "*Thursday*"))</f>
        <v/>
      </c>
      <c r="Q885" s="19" t="str">
        <f> IF(ISBLANK(B885), "", COUNTIF(Volunteer_Import!G885, "*Friday*"))</f>
        <v/>
      </c>
      <c r="R885" s="19" t="str">
        <f> IF(ISBLANK(B885), "", COUNTIF(Volunteer_Import!G885, "*Saturday*"))</f>
        <v/>
      </c>
      <c r="S885" s="19" t="str">
        <f> IF(ISBLANK(B885), "", COUNTIF(Volunteer_Import!G885, "*Sunday*"))</f>
        <v/>
      </c>
      <c r="T885" s="1" t="str">
        <f> IF(ISBLANK(B885), "", COUNTIF(Volunteer_Import!H885, "*6am - 8am*"))</f>
        <v/>
      </c>
      <c r="U885" s="19" t="str">
        <f> IF(ISBLANK(B885), "", COUNTIF(Volunteer_Import!H885, "*8am - 12pm*"))</f>
        <v/>
      </c>
      <c r="V885" s="19" t="str">
        <f> IF(ISBLANK(B885), "", COUNTIF(Volunteer_Import!H885, "*12pm - 3pm*"))</f>
        <v/>
      </c>
      <c r="W885" s="19" t="str">
        <f> IF(ISBLANK(B885), "", COUNTIF(Volunteer_Import!H885, "*3pm - 6pm*"))</f>
        <v/>
      </c>
      <c r="X885" s="19" t="str">
        <f> IF(ISBLANK(B885), "", COUNTIF(Volunteer_Import!H885, "*6pm - 9pm*"))</f>
        <v/>
      </c>
      <c r="Y885" s="19" t="str">
        <f> IF(ISBLANK(B885), "", COUNTIF(Volunteer_Import!H885, "*9pm - 11pm*"))</f>
        <v/>
      </c>
    </row>
    <row r="886">
      <c r="A886" s="1" t="str">
        <f t="array" ref="A886">IF(ISBLANK(B886), "", concatenate("V", ROW()))</f>
        <v/>
      </c>
      <c r="B886" s="1" t="str">
        <f>IFERROR(__xludf.DUMMYFUNCTION(" QUERY(Volunteer_Import!A886:H886, ""Select B"")"),"")</f>
        <v/>
      </c>
      <c r="C886" s="1" t="str">
        <f>IFERROR(__xludf.DUMMYFUNCTION(" IF(ISBLANK(B886), """", QUERY(Volunteer_Import!B886:I886, ""Select C""))"),"")</f>
        <v/>
      </c>
      <c r="D886" s="1" t="str">
        <f>IFERROR(__xludf.DUMMYFUNCTION(" IF(ISBLANK(B886), """", QUERY(Volunteer_Import!B886:I886, ""Select D""))"),"")</f>
        <v/>
      </c>
      <c r="E886" s="1" t="str">
        <f>IFERROR(__xludf.DUMMYFUNCTION(" IF(ISBLANK(B886), """", QUERY(Volunteer_Import!B886:I886, ""Select E""))"),"")</f>
        <v/>
      </c>
      <c r="F886" s="9" t="str">
        <f> IF(ISBLANK(B886), "", COUNTIF(Volunteer_Import!F886, "*Central Berkeley Trader Joe’s*"))</f>
        <v/>
      </c>
      <c r="G886" s="1" t="str">
        <f> IF(ISBLANK(B886), "", COUNTIF(Volunteer_Import!F886, "*North Berkeley Safeway*"))</f>
        <v/>
      </c>
      <c r="H886" s="1" t="str">
        <f> IF(ISBLANK(B886), "", COUNTIF(Volunteer_Import!F886, "*North Berkeley Trader Joe’s*"))</f>
        <v/>
      </c>
      <c r="I886" s="9" t="str">
        <f> IF(ISBLANK(B886), "", COUNTIF(Volunteer_Import!F886, "*South Berkeley Berkeley Bowl*"))</f>
        <v/>
      </c>
      <c r="J886" s="1" t="str">
        <f> IF(ISBLANK(B886), "", COUNTIF(Volunteer_Import!F886, "*South Berkeley/Oakland Safeway*"))</f>
        <v/>
      </c>
      <c r="K886" s="1" t="str">
        <f> IF(ISBLANK(B886), "", COUNTIF(Volunteer_Import!F886, "*Southwest Berkeley Berkeley Bowl*"))</f>
        <v/>
      </c>
      <c r="L886" s="1" t="str">
        <f> IF(ISBLANK(B886), "", COUNTIF(Volunteer_Import!F886, "*Other (open to local stores unlisted above)*"))</f>
        <v/>
      </c>
      <c r="M886" s="19" t="str">
        <f> IF(ISBLANK(B886), "", COUNTIF(Volunteer_Import!G886, "*Monday*"))</f>
        <v/>
      </c>
      <c r="N886" s="19" t="str">
        <f> IF(ISBLANK(B886), "", COUNTIF(Volunteer_Import!G886, "*Tuesday*"))</f>
        <v/>
      </c>
      <c r="O886" s="19" t="str">
        <f> IF(ISBLANK(B886), "", COUNTIF(Volunteer_Import!G886, "*Wednesday*"))</f>
        <v/>
      </c>
      <c r="P886" s="19" t="str">
        <f> IF(ISBLANK(B886), "", COUNTIF(Volunteer_Import!G886, "*Thursday*"))</f>
        <v/>
      </c>
      <c r="Q886" s="19" t="str">
        <f> IF(ISBLANK(B886), "", COUNTIF(Volunteer_Import!G886, "*Friday*"))</f>
        <v/>
      </c>
      <c r="R886" s="19" t="str">
        <f> IF(ISBLANK(B886), "", COUNTIF(Volunteer_Import!G886, "*Saturday*"))</f>
        <v/>
      </c>
      <c r="S886" s="19" t="str">
        <f> IF(ISBLANK(B886), "", COUNTIF(Volunteer_Import!G886, "*Sunday*"))</f>
        <v/>
      </c>
      <c r="T886" s="1" t="str">
        <f> IF(ISBLANK(B886), "", COUNTIF(Volunteer_Import!H886, "*6am - 8am*"))</f>
        <v/>
      </c>
      <c r="U886" s="19" t="str">
        <f> IF(ISBLANK(B886), "", COUNTIF(Volunteer_Import!H886, "*8am - 12pm*"))</f>
        <v/>
      </c>
      <c r="V886" s="19" t="str">
        <f> IF(ISBLANK(B886), "", COUNTIF(Volunteer_Import!H886, "*12pm - 3pm*"))</f>
        <v/>
      </c>
      <c r="W886" s="19" t="str">
        <f> IF(ISBLANK(B886), "", COUNTIF(Volunteer_Import!H886, "*3pm - 6pm*"))</f>
        <v/>
      </c>
      <c r="X886" s="19" t="str">
        <f> IF(ISBLANK(B886), "", COUNTIF(Volunteer_Import!H886, "*6pm - 9pm*"))</f>
        <v/>
      </c>
      <c r="Y886" s="19" t="str">
        <f> IF(ISBLANK(B886), "", COUNTIF(Volunteer_Import!H886, "*9pm - 11pm*"))</f>
        <v/>
      </c>
    </row>
    <row r="887">
      <c r="A887" s="1" t="str">
        <f t="array" ref="A887">IF(ISBLANK(B887), "", concatenate("V", ROW()))</f>
        <v/>
      </c>
      <c r="B887" s="1" t="str">
        <f>IFERROR(__xludf.DUMMYFUNCTION(" QUERY(Volunteer_Import!A887:H887, ""Select B"")"),"")</f>
        <v/>
      </c>
      <c r="C887" s="1" t="str">
        <f>IFERROR(__xludf.DUMMYFUNCTION(" IF(ISBLANK(B887), """", QUERY(Volunteer_Import!B887:I887, ""Select C""))"),"")</f>
        <v/>
      </c>
      <c r="D887" s="1" t="str">
        <f>IFERROR(__xludf.DUMMYFUNCTION(" IF(ISBLANK(B887), """", QUERY(Volunteer_Import!B887:I887, ""Select D""))"),"")</f>
        <v/>
      </c>
      <c r="E887" s="1" t="str">
        <f>IFERROR(__xludf.DUMMYFUNCTION(" IF(ISBLANK(B887), """", QUERY(Volunteer_Import!B887:I887, ""Select E""))"),"")</f>
        <v/>
      </c>
      <c r="F887" s="9" t="str">
        <f> IF(ISBLANK(B887), "", COUNTIF(Volunteer_Import!F887, "*Central Berkeley Trader Joe’s*"))</f>
        <v/>
      </c>
      <c r="G887" s="1" t="str">
        <f> IF(ISBLANK(B887), "", COUNTIF(Volunteer_Import!F887, "*North Berkeley Safeway*"))</f>
        <v/>
      </c>
      <c r="H887" s="1" t="str">
        <f> IF(ISBLANK(B887), "", COUNTIF(Volunteer_Import!F887, "*North Berkeley Trader Joe’s*"))</f>
        <v/>
      </c>
      <c r="I887" s="9" t="str">
        <f> IF(ISBLANK(B887), "", COUNTIF(Volunteer_Import!F887, "*South Berkeley Berkeley Bowl*"))</f>
        <v/>
      </c>
      <c r="J887" s="1" t="str">
        <f> IF(ISBLANK(B887), "", COUNTIF(Volunteer_Import!F887, "*South Berkeley/Oakland Safeway*"))</f>
        <v/>
      </c>
      <c r="K887" s="1" t="str">
        <f> IF(ISBLANK(B887), "", COUNTIF(Volunteer_Import!F887, "*Southwest Berkeley Berkeley Bowl*"))</f>
        <v/>
      </c>
      <c r="L887" s="1" t="str">
        <f> IF(ISBLANK(B887), "", COUNTIF(Volunteer_Import!F887, "*Other (open to local stores unlisted above)*"))</f>
        <v/>
      </c>
      <c r="M887" s="19" t="str">
        <f> IF(ISBLANK(B887), "", COUNTIF(Volunteer_Import!G887, "*Monday*"))</f>
        <v/>
      </c>
      <c r="N887" s="19" t="str">
        <f> IF(ISBLANK(B887), "", COUNTIF(Volunteer_Import!G887, "*Tuesday*"))</f>
        <v/>
      </c>
      <c r="O887" s="19" t="str">
        <f> IF(ISBLANK(B887), "", COUNTIF(Volunteer_Import!G887, "*Wednesday*"))</f>
        <v/>
      </c>
      <c r="P887" s="19" t="str">
        <f> IF(ISBLANK(B887), "", COUNTIF(Volunteer_Import!G887, "*Thursday*"))</f>
        <v/>
      </c>
      <c r="Q887" s="19" t="str">
        <f> IF(ISBLANK(B887), "", COUNTIF(Volunteer_Import!G887, "*Friday*"))</f>
        <v/>
      </c>
      <c r="R887" s="19" t="str">
        <f> IF(ISBLANK(B887), "", COUNTIF(Volunteer_Import!G887, "*Saturday*"))</f>
        <v/>
      </c>
      <c r="S887" s="19" t="str">
        <f> IF(ISBLANK(B887), "", COUNTIF(Volunteer_Import!G887, "*Sunday*"))</f>
        <v/>
      </c>
      <c r="T887" s="1" t="str">
        <f> IF(ISBLANK(B887), "", COUNTIF(Volunteer_Import!H887, "*6am - 8am*"))</f>
        <v/>
      </c>
      <c r="U887" s="19" t="str">
        <f> IF(ISBLANK(B887), "", COUNTIF(Volunteer_Import!H887, "*8am - 12pm*"))</f>
        <v/>
      </c>
      <c r="V887" s="19" t="str">
        <f> IF(ISBLANK(B887), "", COUNTIF(Volunteer_Import!H887, "*12pm - 3pm*"))</f>
        <v/>
      </c>
      <c r="W887" s="19" t="str">
        <f> IF(ISBLANK(B887), "", COUNTIF(Volunteer_Import!H887, "*3pm - 6pm*"))</f>
        <v/>
      </c>
      <c r="X887" s="19" t="str">
        <f> IF(ISBLANK(B887), "", COUNTIF(Volunteer_Import!H887, "*6pm - 9pm*"))</f>
        <v/>
      </c>
      <c r="Y887" s="19" t="str">
        <f> IF(ISBLANK(B887), "", COUNTIF(Volunteer_Import!H887, "*9pm - 11pm*"))</f>
        <v/>
      </c>
    </row>
    <row r="888">
      <c r="A888" s="1" t="str">
        <f t="array" ref="A888">IF(ISBLANK(B888), "", concatenate("V", ROW()))</f>
        <v/>
      </c>
      <c r="B888" s="1" t="str">
        <f>IFERROR(__xludf.DUMMYFUNCTION(" QUERY(Volunteer_Import!A888:H888, ""Select B"")"),"")</f>
        <v/>
      </c>
      <c r="C888" s="1" t="str">
        <f>IFERROR(__xludf.DUMMYFUNCTION(" IF(ISBLANK(B888), """", QUERY(Volunteer_Import!B888:I888, ""Select C""))"),"")</f>
        <v/>
      </c>
      <c r="D888" s="1" t="str">
        <f>IFERROR(__xludf.DUMMYFUNCTION(" IF(ISBLANK(B888), """", QUERY(Volunteer_Import!B888:I888, ""Select D""))"),"")</f>
        <v/>
      </c>
      <c r="E888" s="1" t="str">
        <f>IFERROR(__xludf.DUMMYFUNCTION(" IF(ISBLANK(B888), """", QUERY(Volunteer_Import!B888:I888, ""Select E""))"),"")</f>
        <v/>
      </c>
      <c r="F888" s="9" t="str">
        <f> IF(ISBLANK(B888), "", COUNTIF(Volunteer_Import!F888, "*Central Berkeley Trader Joe’s*"))</f>
        <v/>
      </c>
      <c r="G888" s="1" t="str">
        <f> IF(ISBLANK(B888), "", COUNTIF(Volunteer_Import!F888, "*North Berkeley Safeway*"))</f>
        <v/>
      </c>
      <c r="H888" s="1" t="str">
        <f> IF(ISBLANK(B888), "", COUNTIF(Volunteer_Import!F888, "*North Berkeley Trader Joe’s*"))</f>
        <v/>
      </c>
      <c r="I888" s="9" t="str">
        <f> IF(ISBLANK(B888), "", COUNTIF(Volunteer_Import!F888, "*South Berkeley Berkeley Bowl*"))</f>
        <v/>
      </c>
      <c r="J888" s="1" t="str">
        <f> IF(ISBLANK(B888), "", COUNTIF(Volunteer_Import!F888, "*South Berkeley/Oakland Safeway*"))</f>
        <v/>
      </c>
      <c r="K888" s="1" t="str">
        <f> IF(ISBLANK(B888), "", COUNTIF(Volunteer_Import!F888, "*Southwest Berkeley Berkeley Bowl*"))</f>
        <v/>
      </c>
      <c r="L888" s="1" t="str">
        <f> IF(ISBLANK(B888), "", COUNTIF(Volunteer_Import!F888, "*Other (open to local stores unlisted above)*"))</f>
        <v/>
      </c>
      <c r="M888" s="19" t="str">
        <f> IF(ISBLANK(B888), "", COUNTIF(Volunteer_Import!G888, "*Monday*"))</f>
        <v/>
      </c>
      <c r="N888" s="19" t="str">
        <f> IF(ISBLANK(B888), "", COUNTIF(Volunteer_Import!G888, "*Tuesday*"))</f>
        <v/>
      </c>
      <c r="O888" s="19" t="str">
        <f> IF(ISBLANK(B888), "", COUNTIF(Volunteer_Import!G888, "*Wednesday*"))</f>
        <v/>
      </c>
      <c r="P888" s="19" t="str">
        <f> IF(ISBLANK(B888), "", COUNTIF(Volunteer_Import!G888, "*Thursday*"))</f>
        <v/>
      </c>
      <c r="Q888" s="19" t="str">
        <f> IF(ISBLANK(B888), "", COUNTIF(Volunteer_Import!G888, "*Friday*"))</f>
        <v/>
      </c>
      <c r="R888" s="19" t="str">
        <f> IF(ISBLANK(B888), "", COUNTIF(Volunteer_Import!G888, "*Saturday*"))</f>
        <v/>
      </c>
      <c r="S888" s="19" t="str">
        <f> IF(ISBLANK(B888), "", COUNTIF(Volunteer_Import!G888, "*Sunday*"))</f>
        <v/>
      </c>
      <c r="T888" s="1" t="str">
        <f> IF(ISBLANK(B888), "", COUNTIF(Volunteer_Import!H888, "*6am - 8am*"))</f>
        <v/>
      </c>
      <c r="U888" s="19" t="str">
        <f> IF(ISBLANK(B888), "", COUNTIF(Volunteer_Import!H888, "*8am - 12pm*"))</f>
        <v/>
      </c>
      <c r="V888" s="19" t="str">
        <f> IF(ISBLANK(B888), "", COUNTIF(Volunteer_Import!H888, "*12pm - 3pm*"))</f>
        <v/>
      </c>
      <c r="W888" s="19" t="str">
        <f> IF(ISBLANK(B888), "", COUNTIF(Volunteer_Import!H888, "*3pm - 6pm*"))</f>
        <v/>
      </c>
      <c r="X888" s="19" t="str">
        <f> IF(ISBLANK(B888), "", COUNTIF(Volunteer_Import!H888, "*6pm - 9pm*"))</f>
        <v/>
      </c>
      <c r="Y888" s="19" t="str">
        <f> IF(ISBLANK(B888), "", COUNTIF(Volunteer_Import!H888, "*9pm - 11pm*"))</f>
        <v/>
      </c>
    </row>
    <row r="889">
      <c r="A889" s="1" t="str">
        <f t="array" ref="A889">IF(ISBLANK(B889), "", concatenate("V", ROW()))</f>
        <v/>
      </c>
      <c r="B889" s="1" t="str">
        <f>IFERROR(__xludf.DUMMYFUNCTION(" QUERY(Volunteer_Import!A889:H889, ""Select B"")"),"")</f>
        <v/>
      </c>
      <c r="C889" s="1" t="str">
        <f>IFERROR(__xludf.DUMMYFUNCTION(" IF(ISBLANK(B889), """", QUERY(Volunteer_Import!B889:I889, ""Select C""))"),"")</f>
        <v/>
      </c>
      <c r="D889" s="1" t="str">
        <f>IFERROR(__xludf.DUMMYFUNCTION(" IF(ISBLANK(B889), """", QUERY(Volunteer_Import!B889:I889, ""Select D""))"),"")</f>
        <v/>
      </c>
      <c r="E889" s="1" t="str">
        <f>IFERROR(__xludf.DUMMYFUNCTION(" IF(ISBLANK(B889), """", QUERY(Volunteer_Import!B889:I889, ""Select E""))"),"")</f>
        <v/>
      </c>
      <c r="F889" s="9" t="str">
        <f> IF(ISBLANK(B889), "", COUNTIF(Volunteer_Import!F889, "*Central Berkeley Trader Joe’s*"))</f>
        <v/>
      </c>
      <c r="G889" s="1" t="str">
        <f> IF(ISBLANK(B889), "", COUNTIF(Volunteer_Import!F889, "*North Berkeley Safeway*"))</f>
        <v/>
      </c>
      <c r="H889" s="1" t="str">
        <f> IF(ISBLANK(B889), "", COUNTIF(Volunteer_Import!F889, "*North Berkeley Trader Joe’s*"))</f>
        <v/>
      </c>
      <c r="I889" s="9" t="str">
        <f> IF(ISBLANK(B889), "", COUNTIF(Volunteer_Import!F889, "*South Berkeley Berkeley Bowl*"))</f>
        <v/>
      </c>
      <c r="J889" s="1" t="str">
        <f> IF(ISBLANK(B889), "", COUNTIF(Volunteer_Import!F889, "*South Berkeley/Oakland Safeway*"))</f>
        <v/>
      </c>
      <c r="K889" s="1" t="str">
        <f> IF(ISBLANK(B889), "", COUNTIF(Volunteer_Import!F889, "*Southwest Berkeley Berkeley Bowl*"))</f>
        <v/>
      </c>
      <c r="L889" s="1" t="str">
        <f> IF(ISBLANK(B889), "", COUNTIF(Volunteer_Import!F889, "*Other (open to local stores unlisted above)*"))</f>
        <v/>
      </c>
      <c r="M889" s="19" t="str">
        <f> IF(ISBLANK(B889), "", COUNTIF(Volunteer_Import!G889, "*Monday*"))</f>
        <v/>
      </c>
      <c r="N889" s="19" t="str">
        <f> IF(ISBLANK(B889), "", COUNTIF(Volunteer_Import!G889, "*Tuesday*"))</f>
        <v/>
      </c>
      <c r="O889" s="19" t="str">
        <f> IF(ISBLANK(B889), "", COUNTIF(Volunteer_Import!G889, "*Wednesday*"))</f>
        <v/>
      </c>
      <c r="P889" s="19" t="str">
        <f> IF(ISBLANK(B889), "", COUNTIF(Volunteer_Import!G889, "*Thursday*"))</f>
        <v/>
      </c>
      <c r="Q889" s="19" t="str">
        <f> IF(ISBLANK(B889), "", COUNTIF(Volunteer_Import!G889, "*Friday*"))</f>
        <v/>
      </c>
      <c r="R889" s="19" t="str">
        <f> IF(ISBLANK(B889), "", COUNTIF(Volunteer_Import!G889, "*Saturday*"))</f>
        <v/>
      </c>
      <c r="S889" s="19" t="str">
        <f> IF(ISBLANK(B889), "", COUNTIF(Volunteer_Import!G889, "*Sunday*"))</f>
        <v/>
      </c>
      <c r="T889" s="1" t="str">
        <f> IF(ISBLANK(B889), "", COUNTIF(Volunteer_Import!H889, "*6am - 8am*"))</f>
        <v/>
      </c>
      <c r="U889" s="19" t="str">
        <f> IF(ISBLANK(B889), "", COUNTIF(Volunteer_Import!H889, "*8am - 12pm*"))</f>
        <v/>
      </c>
      <c r="V889" s="19" t="str">
        <f> IF(ISBLANK(B889), "", COUNTIF(Volunteer_Import!H889, "*12pm - 3pm*"))</f>
        <v/>
      </c>
      <c r="W889" s="19" t="str">
        <f> IF(ISBLANK(B889), "", COUNTIF(Volunteer_Import!H889, "*3pm - 6pm*"))</f>
        <v/>
      </c>
      <c r="X889" s="19" t="str">
        <f> IF(ISBLANK(B889), "", COUNTIF(Volunteer_Import!H889, "*6pm - 9pm*"))</f>
        <v/>
      </c>
      <c r="Y889" s="19" t="str">
        <f> IF(ISBLANK(B889), "", COUNTIF(Volunteer_Import!H889, "*9pm - 11pm*"))</f>
        <v/>
      </c>
    </row>
    <row r="890">
      <c r="A890" s="1" t="str">
        <f t="array" ref="A890">IF(ISBLANK(B890), "", concatenate("V", ROW()))</f>
        <v/>
      </c>
      <c r="B890" s="1" t="str">
        <f>IFERROR(__xludf.DUMMYFUNCTION(" QUERY(Volunteer_Import!A890:H890, ""Select B"")"),"")</f>
        <v/>
      </c>
      <c r="C890" s="1" t="str">
        <f>IFERROR(__xludf.DUMMYFUNCTION(" IF(ISBLANK(B890), """", QUERY(Volunteer_Import!B890:I890, ""Select C""))"),"")</f>
        <v/>
      </c>
      <c r="D890" s="1" t="str">
        <f>IFERROR(__xludf.DUMMYFUNCTION(" IF(ISBLANK(B890), """", QUERY(Volunteer_Import!B890:I890, ""Select D""))"),"")</f>
        <v/>
      </c>
      <c r="E890" s="1" t="str">
        <f>IFERROR(__xludf.DUMMYFUNCTION(" IF(ISBLANK(B890), """", QUERY(Volunteer_Import!B890:I890, ""Select E""))"),"")</f>
        <v/>
      </c>
      <c r="F890" s="9" t="str">
        <f> IF(ISBLANK(B890), "", COUNTIF(Volunteer_Import!F890, "*Central Berkeley Trader Joe’s*"))</f>
        <v/>
      </c>
      <c r="G890" s="1" t="str">
        <f> IF(ISBLANK(B890), "", COUNTIF(Volunteer_Import!F890, "*North Berkeley Safeway*"))</f>
        <v/>
      </c>
      <c r="H890" s="1" t="str">
        <f> IF(ISBLANK(B890), "", COUNTIF(Volunteer_Import!F890, "*North Berkeley Trader Joe’s*"))</f>
        <v/>
      </c>
      <c r="I890" s="9" t="str">
        <f> IF(ISBLANK(B890), "", COUNTIF(Volunteer_Import!F890, "*South Berkeley Berkeley Bowl*"))</f>
        <v/>
      </c>
      <c r="J890" s="1" t="str">
        <f> IF(ISBLANK(B890), "", COUNTIF(Volunteer_Import!F890, "*South Berkeley/Oakland Safeway*"))</f>
        <v/>
      </c>
      <c r="K890" s="1" t="str">
        <f> IF(ISBLANK(B890), "", COUNTIF(Volunteer_Import!F890, "*Southwest Berkeley Berkeley Bowl*"))</f>
        <v/>
      </c>
      <c r="L890" s="1" t="str">
        <f> IF(ISBLANK(B890), "", COUNTIF(Volunteer_Import!F890, "*Other (open to local stores unlisted above)*"))</f>
        <v/>
      </c>
      <c r="M890" s="19" t="str">
        <f> IF(ISBLANK(B890), "", COUNTIF(Volunteer_Import!G890, "*Monday*"))</f>
        <v/>
      </c>
      <c r="N890" s="19" t="str">
        <f> IF(ISBLANK(B890), "", COUNTIF(Volunteer_Import!G890, "*Tuesday*"))</f>
        <v/>
      </c>
      <c r="O890" s="19" t="str">
        <f> IF(ISBLANK(B890), "", COUNTIF(Volunteer_Import!G890, "*Wednesday*"))</f>
        <v/>
      </c>
      <c r="P890" s="19" t="str">
        <f> IF(ISBLANK(B890), "", COUNTIF(Volunteer_Import!G890, "*Thursday*"))</f>
        <v/>
      </c>
      <c r="Q890" s="19" t="str">
        <f> IF(ISBLANK(B890), "", COUNTIF(Volunteer_Import!G890, "*Friday*"))</f>
        <v/>
      </c>
      <c r="R890" s="19" t="str">
        <f> IF(ISBLANK(B890), "", COUNTIF(Volunteer_Import!G890, "*Saturday*"))</f>
        <v/>
      </c>
      <c r="S890" s="19" t="str">
        <f> IF(ISBLANK(B890), "", COUNTIF(Volunteer_Import!G890, "*Sunday*"))</f>
        <v/>
      </c>
      <c r="T890" s="1" t="str">
        <f> IF(ISBLANK(B890), "", COUNTIF(Volunteer_Import!H890, "*6am - 8am*"))</f>
        <v/>
      </c>
      <c r="U890" s="19" t="str">
        <f> IF(ISBLANK(B890), "", COUNTIF(Volunteer_Import!H890, "*8am - 12pm*"))</f>
        <v/>
      </c>
      <c r="V890" s="19" t="str">
        <f> IF(ISBLANK(B890), "", COUNTIF(Volunteer_Import!H890, "*12pm - 3pm*"))</f>
        <v/>
      </c>
      <c r="W890" s="19" t="str">
        <f> IF(ISBLANK(B890), "", COUNTIF(Volunteer_Import!H890, "*3pm - 6pm*"))</f>
        <v/>
      </c>
      <c r="X890" s="19" t="str">
        <f> IF(ISBLANK(B890), "", COUNTIF(Volunteer_Import!H890, "*6pm - 9pm*"))</f>
        <v/>
      </c>
      <c r="Y890" s="19" t="str">
        <f> IF(ISBLANK(B890), "", COUNTIF(Volunteer_Import!H890, "*9pm - 11pm*"))</f>
        <v/>
      </c>
    </row>
    <row r="891">
      <c r="A891" s="1" t="str">
        <f t="array" ref="A891">IF(ISBLANK(B891), "", concatenate("V", ROW()))</f>
        <v/>
      </c>
      <c r="B891" s="1" t="str">
        <f>IFERROR(__xludf.DUMMYFUNCTION(" QUERY(Volunteer_Import!A891:H891, ""Select B"")"),"")</f>
        <v/>
      </c>
      <c r="C891" s="1" t="str">
        <f>IFERROR(__xludf.DUMMYFUNCTION(" IF(ISBLANK(B891), """", QUERY(Volunteer_Import!B891:I891, ""Select C""))"),"")</f>
        <v/>
      </c>
      <c r="D891" s="1" t="str">
        <f>IFERROR(__xludf.DUMMYFUNCTION(" IF(ISBLANK(B891), """", QUERY(Volunteer_Import!B891:I891, ""Select D""))"),"")</f>
        <v/>
      </c>
      <c r="E891" s="1" t="str">
        <f>IFERROR(__xludf.DUMMYFUNCTION(" IF(ISBLANK(B891), """", QUERY(Volunteer_Import!B891:I891, ""Select E""))"),"")</f>
        <v/>
      </c>
      <c r="F891" s="9" t="str">
        <f> IF(ISBLANK(B891), "", COUNTIF(Volunteer_Import!F891, "*Central Berkeley Trader Joe’s*"))</f>
        <v/>
      </c>
      <c r="G891" s="1" t="str">
        <f> IF(ISBLANK(B891), "", COUNTIF(Volunteer_Import!F891, "*North Berkeley Safeway*"))</f>
        <v/>
      </c>
      <c r="H891" s="1" t="str">
        <f> IF(ISBLANK(B891), "", COUNTIF(Volunteer_Import!F891, "*North Berkeley Trader Joe’s*"))</f>
        <v/>
      </c>
      <c r="I891" s="9" t="str">
        <f> IF(ISBLANK(B891), "", COUNTIF(Volunteer_Import!F891, "*South Berkeley Berkeley Bowl*"))</f>
        <v/>
      </c>
      <c r="J891" s="1" t="str">
        <f> IF(ISBLANK(B891), "", COUNTIF(Volunteer_Import!F891, "*South Berkeley/Oakland Safeway*"))</f>
        <v/>
      </c>
      <c r="K891" s="1" t="str">
        <f> IF(ISBLANK(B891), "", COUNTIF(Volunteer_Import!F891, "*Southwest Berkeley Berkeley Bowl*"))</f>
        <v/>
      </c>
      <c r="L891" s="1" t="str">
        <f> IF(ISBLANK(B891), "", COUNTIF(Volunteer_Import!F891, "*Other (open to local stores unlisted above)*"))</f>
        <v/>
      </c>
      <c r="M891" s="19" t="str">
        <f> IF(ISBLANK(B891), "", COUNTIF(Volunteer_Import!G891, "*Monday*"))</f>
        <v/>
      </c>
      <c r="N891" s="19" t="str">
        <f> IF(ISBLANK(B891), "", COUNTIF(Volunteer_Import!G891, "*Tuesday*"))</f>
        <v/>
      </c>
      <c r="O891" s="19" t="str">
        <f> IF(ISBLANK(B891), "", COUNTIF(Volunteer_Import!G891, "*Wednesday*"))</f>
        <v/>
      </c>
      <c r="P891" s="19" t="str">
        <f> IF(ISBLANK(B891), "", COUNTIF(Volunteer_Import!G891, "*Thursday*"))</f>
        <v/>
      </c>
      <c r="Q891" s="19" t="str">
        <f> IF(ISBLANK(B891), "", COUNTIF(Volunteer_Import!G891, "*Friday*"))</f>
        <v/>
      </c>
      <c r="R891" s="19" t="str">
        <f> IF(ISBLANK(B891), "", COUNTIF(Volunteer_Import!G891, "*Saturday*"))</f>
        <v/>
      </c>
      <c r="S891" s="19" t="str">
        <f> IF(ISBLANK(B891), "", COUNTIF(Volunteer_Import!G891, "*Sunday*"))</f>
        <v/>
      </c>
      <c r="T891" s="1" t="str">
        <f> IF(ISBLANK(B891), "", COUNTIF(Volunteer_Import!H891, "*6am - 8am*"))</f>
        <v/>
      </c>
      <c r="U891" s="19" t="str">
        <f> IF(ISBLANK(B891), "", COUNTIF(Volunteer_Import!H891, "*8am - 12pm*"))</f>
        <v/>
      </c>
      <c r="V891" s="19" t="str">
        <f> IF(ISBLANK(B891), "", COUNTIF(Volunteer_Import!H891, "*12pm - 3pm*"))</f>
        <v/>
      </c>
      <c r="W891" s="19" t="str">
        <f> IF(ISBLANK(B891), "", COUNTIF(Volunteer_Import!H891, "*3pm - 6pm*"))</f>
        <v/>
      </c>
      <c r="X891" s="19" t="str">
        <f> IF(ISBLANK(B891), "", COUNTIF(Volunteer_Import!H891, "*6pm - 9pm*"))</f>
        <v/>
      </c>
      <c r="Y891" s="19" t="str">
        <f> IF(ISBLANK(B891), "", COUNTIF(Volunteer_Import!H891, "*9pm - 11pm*"))</f>
        <v/>
      </c>
    </row>
    <row r="892">
      <c r="A892" s="1" t="str">
        <f t="array" ref="A892">IF(ISBLANK(B892), "", concatenate("V", ROW()))</f>
        <v/>
      </c>
      <c r="B892" s="1" t="str">
        <f>IFERROR(__xludf.DUMMYFUNCTION(" QUERY(Volunteer_Import!A892:H892, ""Select B"")"),"")</f>
        <v/>
      </c>
      <c r="C892" s="1" t="str">
        <f>IFERROR(__xludf.DUMMYFUNCTION(" IF(ISBLANK(B892), """", QUERY(Volunteer_Import!B892:I892, ""Select C""))"),"")</f>
        <v/>
      </c>
      <c r="D892" s="1" t="str">
        <f>IFERROR(__xludf.DUMMYFUNCTION(" IF(ISBLANK(B892), """", QUERY(Volunteer_Import!B892:I892, ""Select D""))"),"")</f>
        <v/>
      </c>
      <c r="E892" s="1" t="str">
        <f>IFERROR(__xludf.DUMMYFUNCTION(" IF(ISBLANK(B892), """", QUERY(Volunteer_Import!B892:I892, ""Select E""))"),"")</f>
        <v/>
      </c>
      <c r="F892" s="9" t="str">
        <f> IF(ISBLANK(B892), "", COUNTIF(Volunteer_Import!F892, "*Central Berkeley Trader Joe’s*"))</f>
        <v/>
      </c>
      <c r="G892" s="1" t="str">
        <f> IF(ISBLANK(B892), "", COUNTIF(Volunteer_Import!F892, "*North Berkeley Safeway*"))</f>
        <v/>
      </c>
      <c r="H892" s="1" t="str">
        <f> IF(ISBLANK(B892), "", COUNTIF(Volunteer_Import!F892, "*North Berkeley Trader Joe’s*"))</f>
        <v/>
      </c>
      <c r="I892" s="9" t="str">
        <f> IF(ISBLANK(B892), "", COUNTIF(Volunteer_Import!F892, "*South Berkeley Berkeley Bowl*"))</f>
        <v/>
      </c>
      <c r="J892" s="1" t="str">
        <f> IF(ISBLANK(B892), "", COUNTIF(Volunteer_Import!F892, "*South Berkeley/Oakland Safeway*"))</f>
        <v/>
      </c>
      <c r="K892" s="1" t="str">
        <f> IF(ISBLANK(B892), "", COUNTIF(Volunteer_Import!F892, "*Southwest Berkeley Berkeley Bowl*"))</f>
        <v/>
      </c>
      <c r="L892" s="1" t="str">
        <f> IF(ISBLANK(B892), "", COUNTIF(Volunteer_Import!F892, "*Other (open to local stores unlisted above)*"))</f>
        <v/>
      </c>
      <c r="M892" s="19" t="str">
        <f> IF(ISBLANK(B892), "", COUNTIF(Volunteer_Import!G892, "*Monday*"))</f>
        <v/>
      </c>
      <c r="N892" s="19" t="str">
        <f> IF(ISBLANK(B892), "", COUNTIF(Volunteer_Import!G892, "*Tuesday*"))</f>
        <v/>
      </c>
      <c r="O892" s="19" t="str">
        <f> IF(ISBLANK(B892), "", COUNTIF(Volunteer_Import!G892, "*Wednesday*"))</f>
        <v/>
      </c>
      <c r="P892" s="19" t="str">
        <f> IF(ISBLANK(B892), "", COUNTIF(Volunteer_Import!G892, "*Thursday*"))</f>
        <v/>
      </c>
      <c r="Q892" s="19" t="str">
        <f> IF(ISBLANK(B892), "", COUNTIF(Volunteer_Import!G892, "*Friday*"))</f>
        <v/>
      </c>
      <c r="R892" s="19" t="str">
        <f> IF(ISBLANK(B892), "", COUNTIF(Volunteer_Import!G892, "*Saturday*"))</f>
        <v/>
      </c>
      <c r="S892" s="19" t="str">
        <f> IF(ISBLANK(B892), "", COUNTIF(Volunteer_Import!G892, "*Sunday*"))</f>
        <v/>
      </c>
      <c r="T892" s="1" t="str">
        <f> IF(ISBLANK(B892), "", COUNTIF(Volunteer_Import!H892, "*6am - 8am*"))</f>
        <v/>
      </c>
      <c r="U892" s="19" t="str">
        <f> IF(ISBLANK(B892), "", COUNTIF(Volunteer_Import!H892, "*8am - 12pm*"))</f>
        <v/>
      </c>
      <c r="V892" s="19" t="str">
        <f> IF(ISBLANK(B892), "", COUNTIF(Volunteer_Import!H892, "*12pm - 3pm*"))</f>
        <v/>
      </c>
      <c r="W892" s="19" t="str">
        <f> IF(ISBLANK(B892), "", COUNTIF(Volunteer_Import!H892, "*3pm - 6pm*"))</f>
        <v/>
      </c>
      <c r="X892" s="19" t="str">
        <f> IF(ISBLANK(B892), "", COUNTIF(Volunteer_Import!H892, "*6pm - 9pm*"))</f>
        <v/>
      </c>
      <c r="Y892" s="19" t="str">
        <f> IF(ISBLANK(B892), "", COUNTIF(Volunteer_Import!H892, "*9pm - 11pm*"))</f>
        <v/>
      </c>
    </row>
    <row r="893">
      <c r="A893" s="1" t="str">
        <f t="array" ref="A893">IF(ISBLANK(B893), "", concatenate("V", ROW()))</f>
        <v/>
      </c>
      <c r="B893" s="1" t="str">
        <f>IFERROR(__xludf.DUMMYFUNCTION(" QUERY(Volunteer_Import!A893:H893, ""Select B"")"),"")</f>
        <v/>
      </c>
      <c r="C893" s="1" t="str">
        <f>IFERROR(__xludf.DUMMYFUNCTION(" IF(ISBLANK(B893), """", QUERY(Volunteer_Import!B893:I893, ""Select C""))"),"")</f>
        <v/>
      </c>
      <c r="D893" s="1" t="str">
        <f>IFERROR(__xludf.DUMMYFUNCTION(" IF(ISBLANK(B893), """", QUERY(Volunteer_Import!B893:I893, ""Select D""))"),"")</f>
        <v/>
      </c>
      <c r="E893" s="1" t="str">
        <f>IFERROR(__xludf.DUMMYFUNCTION(" IF(ISBLANK(B893), """", QUERY(Volunteer_Import!B893:I893, ""Select E""))"),"")</f>
        <v/>
      </c>
      <c r="F893" s="9" t="str">
        <f> IF(ISBLANK(B893), "", COUNTIF(Volunteer_Import!F893, "*Central Berkeley Trader Joe’s*"))</f>
        <v/>
      </c>
      <c r="G893" s="1" t="str">
        <f> IF(ISBLANK(B893), "", COUNTIF(Volunteer_Import!F893, "*North Berkeley Safeway*"))</f>
        <v/>
      </c>
      <c r="H893" s="1" t="str">
        <f> IF(ISBLANK(B893), "", COUNTIF(Volunteer_Import!F893, "*North Berkeley Trader Joe’s*"))</f>
        <v/>
      </c>
      <c r="I893" s="9" t="str">
        <f> IF(ISBLANK(B893), "", COUNTIF(Volunteer_Import!F893, "*South Berkeley Berkeley Bowl*"))</f>
        <v/>
      </c>
      <c r="J893" s="1" t="str">
        <f> IF(ISBLANK(B893), "", COUNTIF(Volunteer_Import!F893, "*South Berkeley/Oakland Safeway*"))</f>
        <v/>
      </c>
      <c r="K893" s="1" t="str">
        <f> IF(ISBLANK(B893), "", COUNTIF(Volunteer_Import!F893, "*Southwest Berkeley Berkeley Bowl*"))</f>
        <v/>
      </c>
      <c r="L893" s="1" t="str">
        <f> IF(ISBLANK(B893), "", COUNTIF(Volunteer_Import!F893, "*Other (open to local stores unlisted above)*"))</f>
        <v/>
      </c>
      <c r="M893" s="19" t="str">
        <f> IF(ISBLANK(B893), "", COUNTIF(Volunteer_Import!G893, "*Monday*"))</f>
        <v/>
      </c>
      <c r="N893" s="19" t="str">
        <f> IF(ISBLANK(B893), "", COUNTIF(Volunteer_Import!G893, "*Tuesday*"))</f>
        <v/>
      </c>
      <c r="O893" s="19" t="str">
        <f> IF(ISBLANK(B893), "", COUNTIF(Volunteer_Import!G893, "*Wednesday*"))</f>
        <v/>
      </c>
      <c r="P893" s="19" t="str">
        <f> IF(ISBLANK(B893), "", COUNTIF(Volunteer_Import!G893, "*Thursday*"))</f>
        <v/>
      </c>
      <c r="Q893" s="19" t="str">
        <f> IF(ISBLANK(B893), "", COUNTIF(Volunteer_Import!G893, "*Friday*"))</f>
        <v/>
      </c>
      <c r="R893" s="19" t="str">
        <f> IF(ISBLANK(B893), "", COUNTIF(Volunteer_Import!G893, "*Saturday*"))</f>
        <v/>
      </c>
      <c r="S893" s="19" t="str">
        <f> IF(ISBLANK(B893), "", COUNTIF(Volunteer_Import!G893, "*Sunday*"))</f>
        <v/>
      </c>
      <c r="T893" s="1" t="str">
        <f> IF(ISBLANK(B893), "", COUNTIF(Volunteer_Import!H893, "*6am - 8am*"))</f>
        <v/>
      </c>
      <c r="U893" s="19" t="str">
        <f> IF(ISBLANK(B893), "", COUNTIF(Volunteer_Import!H893, "*8am - 12pm*"))</f>
        <v/>
      </c>
      <c r="V893" s="19" t="str">
        <f> IF(ISBLANK(B893), "", COUNTIF(Volunteer_Import!H893, "*12pm - 3pm*"))</f>
        <v/>
      </c>
      <c r="W893" s="19" t="str">
        <f> IF(ISBLANK(B893), "", COUNTIF(Volunteer_Import!H893, "*3pm - 6pm*"))</f>
        <v/>
      </c>
      <c r="X893" s="19" t="str">
        <f> IF(ISBLANK(B893), "", COUNTIF(Volunteer_Import!H893, "*6pm - 9pm*"))</f>
        <v/>
      </c>
      <c r="Y893" s="19" t="str">
        <f> IF(ISBLANK(B893), "", COUNTIF(Volunteer_Import!H893, "*9pm - 11pm*"))</f>
        <v/>
      </c>
    </row>
    <row r="894">
      <c r="A894" s="1" t="str">
        <f t="array" ref="A894">IF(ISBLANK(B894), "", concatenate("V", ROW()))</f>
        <v/>
      </c>
      <c r="B894" s="1" t="str">
        <f>IFERROR(__xludf.DUMMYFUNCTION(" QUERY(Volunteer_Import!A894:H894, ""Select B"")"),"")</f>
        <v/>
      </c>
      <c r="C894" s="1" t="str">
        <f>IFERROR(__xludf.DUMMYFUNCTION(" IF(ISBLANK(B894), """", QUERY(Volunteer_Import!B894:I894, ""Select C""))"),"")</f>
        <v/>
      </c>
      <c r="D894" s="1" t="str">
        <f>IFERROR(__xludf.DUMMYFUNCTION(" IF(ISBLANK(B894), """", QUERY(Volunteer_Import!B894:I894, ""Select D""))"),"")</f>
        <v/>
      </c>
      <c r="E894" s="1" t="str">
        <f>IFERROR(__xludf.DUMMYFUNCTION(" IF(ISBLANK(B894), """", QUERY(Volunteer_Import!B894:I894, ""Select E""))"),"")</f>
        <v/>
      </c>
      <c r="F894" s="9" t="str">
        <f> IF(ISBLANK(B894), "", COUNTIF(Volunteer_Import!F894, "*Central Berkeley Trader Joe’s*"))</f>
        <v/>
      </c>
      <c r="G894" s="1" t="str">
        <f> IF(ISBLANK(B894), "", COUNTIF(Volunteer_Import!F894, "*North Berkeley Safeway*"))</f>
        <v/>
      </c>
      <c r="H894" s="1" t="str">
        <f> IF(ISBLANK(B894), "", COUNTIF(Volunteer_Import!F894, "*North Berkeley Trader Joe’s*"))</f>
        <v/>
      </c>
      <c r="I894" s="9" t="str">
        <f> IF(ISBLANK(B894), "", COUNTIF(Volunteer_Import!F894, "*South Berkeley Berkeley Bowl*"))</f>
        <v/>
      </c>
      <c r="J894" s="1" t="str">
        <f> IF(ISBLANK(B894), "", COUNTIF(Volunteer_Import!F894, "*South Berkeley/Oakland Safeway*"))</f>
        <v/>
      </c>
      <c r="K894" s="1" t="str">
        <f> IF(ISBLANK(B894), "", COUNTIF(Volunteer_Import!F894, "*Southwest Berkeley Berkeley Bowl*"))</f>
        <v/>
      </c>
      <c r="L894" s="1" t="str">
        <f> IF(ISBLANK(B894), "", COUNTIF(Volunteer_Import!F894, "*Other (open to local stores unlisted above)*"))</f>
        <v/>
      </c>
      <c r="M894" s="19" t="str">
        <f> IF(ISBLANK(B894), "", COUNTIF(Volunteer_Import!G894, "*Monday*"))</f>
        <v/>
      </c>
      <c r="N894" s="19" t="str">
        <f> IF(ISBLANK(B894), "", COUNTIF(Volunteer_Import!G894, "*Tuesday*"))</f>
        <v/>
      </c>
      <c r="O894" s="19" t="str">
        <f> IF(ISBLANK(B894), "", COUNTIF(Volunteer_Import!G894, "*Wednesday*"))</f>
        <v/>
      </c>
      <c r="P894" s="19" t="str">
        <f> IF(ISBLANK(B894), "", COUNTIF(Volunteer_Import!G894, "*Thursday*"))</f>
        <v/>
      </c>
      <c r="Q894" s="19" t="str">
        <f> IF(ISBLANK(B894), "", COUNTIF(Volunteer_Import!G894, "*Friday*"))</f>
        <v/>
      </c>
      <c r="R894" s="19" t="str">
        <f> IF(ISBLANK(B894), "", COUNTIF(Volunteer_Import!G894, "*Saturday*"))</f>
        <v/>
      </c>
      <c r="S894" s="19" t="str">
        <f> IF(ISBLANK(B894), "", COUNTIF(Volunteer_Import!G894, "*Sunday*"))</f>
        <v/>
      </c>
      <c r="T894" s="1" t="str">
        <f> IF(ISBLANK(B894), "", COUNTIF(Volunteer_Import!H894, "*6am - 8am*"))</f>
        <v/>
      </c>
      <c r="U894" s="19" t="str">
        <f> IF(ISBLANK(B894), "", COUNTIF(Volunteer_Import!H894, "*8am - 12pm*"))</f>
        <v/>
      </c>
      <c r="V894" s="19" t="str">
        <f> IF(ISBLANK(B894), "", COUNTIF(Volunteer_Import!H894, "*12pm - 3pm*"))</f>
        <v/>
      </c>
      <c r="W894" s="19" t="str">
        <f> IF(ISBLANK(B894), "", COUNTIF(Volunteer_Import!H894, "*3pm - 6pm*"))</f>
        <v/>
      </c>
      <c r="X894" s="19" t="str">
        <f> IF(ISBLANK(B894), "", COUNTIF(Volunteer_Import!H894, "*6pm - 9pm*"))</f>
        <v/>
      </c>
      <c r="Y894" s="19" t="str">
        <f> IF(ISBLANK(B894), "", COUNTIF(Volunteer_Import!H894, "*9pm - 11pm*"))</f>
        <v/>
      </c>
    </row>
    <row r="895">
      <c r="A895" s="1" t="str">
        <f t="array" ref="A895">IF(ISBLANK(B895), "", concatenate("V", ROW()))</f>
        <v/>
      </c>
      <c r="B895" s="1" t="str">
        <f>IFERROR(__xludf.DUMMYFUNCTION(" QUERY(Volunteer_Import!A895:H895, ""Select B"")"),"")</f>
        <v/>
      </c>
      <c r="C895" s="1" t="str">
        <f>IFERROR(__xludf.DUMMYFUNCTION(" IF(ISBLANK(B895), """", QUERY(Volunteer_Import!B895:I895, ""Select C""))"),"")</f>
        <v/>
      </c>
      <c r="D895" s="1" t="str">
        <f>IFERROR(__xludf.DUMMYFUNCTION(" IF(ISBLANK(B895), """", QUERY(Volunteer_Import!B895:I895, ""Select D""))"),"")</f>
        <v/>
      </c>
      <c r="E895" s="1" t="str">
        <f>IFERROR(__xludf.DUMMYFUNCTION(" IF(ISBLANK(B895), """", QUERY(Volunteer_Import!B895:I895, ""Select E""))"),"")</f>
        <v/>
      </c>
      <c r="F895" s="9" t="str">
        <f> IF(ISBLANK(B895), "", COUNTIF(Volunteer_Import!F895, "*Central Berkeley Trader Joe’s*"))</f>
        <v/>
      </c>
      <c r="G895" s="1" t="str">
        <f> IF(ISBLANK(B895), "", COUNTIF(Volunteer_Import!F895, "*North Berkeley Safeway*"))</f>
        <v/>
      </c>
      <c r="H895" s="1" t="str">
        <f> IF(ISBLANK(B895), "", COUNTIF(Volunteer_Import!F895, "*North Berkeley Trader Joe’s*"))</f>
        <v/>
      </c>
      <c r="I895" s="9" t="str">
        <f> IF(ISBLANK(B895), "", COUNTIF(Volunteer_Import!F895, "*South Berkeley Berkeley Bowl*"))</f>
        <v/>
      </c>
      <c r="J895" s="1" t="str">
        <f> IF(ISBLANK(B895), "", COUNTIF(Volunteer_Import!F895, "*South Berkeley/Oakland Safeway*"))</f>
        <v/>
      </c>
      <c r="K895" s="1" t="str">
        <f> IF(ISBLANK(B895), "", COUNTIF(Volunteer_Import!F895, "*Southwest Berkeley Berkeley Bowl*"))</f>
        <v/>
      </c>
      <c r="L895" s="1" t="str">
        <f> IF(ISBLANK(B895), "", COUNTIF(Volunteer_Import!F895, "*Other (open to local stores unlisted above)*"))</f>
        <v/>
      </c>
      <c r="M895" s="19" t="str">
        <f> IF(ISBLANK(B895), "", COUNTIF(Volunteer_Import!G895, "*Monday*"))</f>
        <v/>
      </c>
      <c r="N895" s="19" t="str">
        <f> IF(ISBLANK(B895), "", COUNTIF(Volunteer_Import!G895, "*Tuesday*"))</f>
        <v/>
      </c>
      <c r="O895" s="19" t="str">
        <f> IF(ISBLANK(B895), "", COUNTIF(Volunteer_Import!G895, "*Wednesday*"))</f>
        <v/>
      </c>
      <c r="P895" s="19" t="str">
        <f> IF(ISBLANK(B895), "", COUNTIF(Volunteer_Import!G895, "*Thursday*"))</f>
        <v/>
      </c>
      <c r="Q895" s="19" t="str">
        <f> IF(ISBLANK(B895), "", COUNTIF(Volunteer_Import!G895, "*Friday*"))</f>
        <v/>
      </c>
      <c r="R895" s="19" t="str">
        <f> IF(ISBLANK(B895), "", COUNTIF(Volunteer_Import!G895, "*Saturday*"))</f>
        <v/>
      </c>
      <c r="S895" s="19" t="str">
        <f> IF(ISBLANK(B895), "", COUNTIF(Volunteer_Import!G895, "*Sunday*"))</f>
        <v/>
      </c>
      <c r="T895" s="1" t="str">
        <f> IF(ISBLANK(B895), "", COUNTIF(Volunteer_Import!H895, "*6am - 8am*"))</f>
        <v/>
      </c>
      <c r="U895" s="19" t="str">
        <f> IF(ISBLANK(B895), "", COUNTIF(Volunteer_Import!H895, "*8am - 12pm*"))</f>
        <v/>
      </c>
      <c r="V895" s="19" t="str">
        <f> IF(ISBLANK(B895), "", COUNTIF(Volunteer_Import!H895, "*12pm - 3pm*"))</f>
        <v/>
      </c>
      <c r="W895" s="19" t="str">
        <f> IF(ISBLANK(B895), "", COUNTIF(Volunteer_Import!H895, "*3pm - 6pm*"))</f>
        <v/>
      </c>
      <c r="X895" s="19" t="str">
        <f> IF(ISBLANK(B895), "", COUNTIF(Volunteer_Import!H895, "*6pm - 9pm*"))</f>
        <v/>
      </c>
      <c r="Y895" s="19" t="str">
        <f> IF(ISBLANK(B895), "", COUNTIF(Volunteer_Import!H895, "*9pm - 11pm*"))</f>
        <v/>
      </c>
    </row>
    <row r="896">
      <c r="A896" s="1" t="str">
        <f t="array" ref="A896">IF(ISBLANK(B896), "", concatenate("V", ROW()))</f>
        <v/>
      </c>
      <c r="B896" s="1" t="str">
        <f>IFERROR(__xludf.DUMMYFUNCTION(" QUERY(Volunteer_Import!A896:H896, ""Select B"")"),"")</f>
        <v/>
      </c>
      <c r="C896" s="1" t="str">
        <f>IFERROR(__xludf.DUMMYFUNCTION(" IF(ISBLANK(B896), """", QUERY(Volunteer_Import!B896:I896, ""Select C""))"),"")</f>
        <v/>
      </c>
      <c r="D896" s="1" t="str">
        <f>IFERROR(__xludf.DUMMYFUNCTION(" IF(ISBLANK(B896), """", QUERY(Volunteer_Import!B896:I896, ""Select D""))"),"")</f>
        <v/>
      </c>
      <c r="E896" s="1" t="str">
        <f>IFERROR(__xludf.DUMMYFUNCTION(" IF(ISBLANK(B896), """", QUERY(Volunteer_Import!B896:I896, ""Select E""))"),"")</f>
        <v/>
      </c>
      <c r="F896" s="9" t="str">
        <f> IF(ISBLANK(B896), "", COUNTIF(Volunteer_Import!F896, "*Central Berkeley Trader Joe’s*"))</f>
        <v/>
      </c>
      <c r="G896" s="1" t="str">
        <f> IF(ISBLANK(B896), "", COUNTIF(Volunteer_Import!F896, "*North Berkeley Safeway*"))</f>
        <v/>
      </c>
      <c r="H896" s="1" t="str">
        <f> IF(ISBLANK(B896), "", COUNTIF(Volunteer_Import!F896, "*North Berkeley Trader Joe’s*"))</f>
        <v/>
      </c>
      <c r="I896" s="9" t="str">
        <f> IF(ISBLANK(B896), "", COUNTIF(Volunteer_Import!F896, "*South Berkeley Berkeley Bowl*"))</f>
        <v/>
      </c>
      <c r="J896" s="1" t="str">
        <f> IF(ISBLANK(B896), "", COUNTIF(Volunteer_Import!F896, "*South Berkeley/Oakland Safeway*"))</f>
        <v/>
      </c>
      <c r="K896" s="1" t="str">
        <f> IF(ISBLANK(B896), "", COUNTIF(Volunteer_Import!F896, "*Southwest Berkeley Berkeley Bowl*"))</f>
        <v/>
      </c>
      <c r="L896" s="1" t="str">
        <f> IF(ISBLANK(B896), "", COUNTIF(Volunteer_Import!F896, "*Other (open to local stores unlisted above)*"))</f>
        <v/>
      </c>
      <c r="M896" s="19" t="str">
        <f> IF(ISBLANK(B896), "", COUNTIF(Volunteer_Import!G896, "*Monday*"))</f>
        <v/>
      </c>
      <c r="N896" s="19" t="str">
        <f> IF(ISBLANK(B896), "", COUNTIF(Volunteer_Import!G896, "*Tuesday*"))</f>
        <v/>
      </c>
      <c r="O896" s="19" t="str">
        <f> IF(ISBLANK(B896), "", COUNTIF(Volunteer_Import!G896, "*Wednesday*"))</f>
        <v/>
      </c>
      <c r="P896" s="19" t="str">
        <f> IF(ISBLANK(B896), "", COUNTIF(Volunteer_Import!G896, "*Thursday*"))</f>
        <v/>
      </c>
      <c r="Q896" s="19" t="str">
        <f> IF(ISBLANK(B896), "", COUNTIF(Volunteer_Import!G896, "*Friday*"))</f>
        <v/>
      </c>
      <c r="R896" s="19" t="str">
        <f> IF(ISBLANK(B896), "", COUNTIF(Volunteer_Import!G896, "*Saturday*"))</f>
        <v/>
      </c>
      <c r="S896" s="19" t="str">
        <f> IF(ISBLANK(B896), "", COUNTIF(Volunteer_Import!G896, "*Sunday*"))</f>
        <v/>
      </c>
      <c r="T896" s="1" t="str">
        <f> IF(ISBLANK(B896), "", COUNTIF(Volunteer_Import!H896, "*6am - 8am*"))</f>
        <v/>
      </c>
      <c r="U896" s="19" t="str">
        <f> IF(ISBLANK(B896), "", COUNTIF(Volunteer_Import!H896, "*8am - 12pm*"))</f>
        <v/>
      </c>
      <c r="V896" s="19" t="str">
        <f> IF(ISBLANK(B896), "", COUNTIF(Volunteer_Import!H896, "*12pm - 3pm*"))</f>
        <v/>
      </c>
      <c r="W896" s="19" t="str">
        <f> IF(ISBLANK(B896), "", COUNTIF(Volunteer_Import!H896, "*3pm - 6pm*"))</f>
        <v/>
      </c>
      <c r="X896" s="19" t="str">
        <f> IF(ISBLANK(B896), "", COUNTIF(Volunteer_Import!H896, "*6pm - 9pm*"))</f>
        <v/>
      </c>
      <c r="Y896" s="19" t="str">
        <f> IF(ISBLANK(B896), "", COUNTIF(Volunteer_Import!H896, "*9pm - 11pm*"))</f>
        <v/>
      </c>
    </row>
    <row r="897">
      <c r="A897" s="1" t="str">
        <f t="array" ref="A897">IF(ISBLANK(B897), "", concatenate("V", ROW()))</f>
        <v/>
      </c>
      <c r="B897" s="1" t="str">
        <f>IFERROR(__xludf.DUMMYFUNCTION(" QUERY(Volunteer_Import!A897:H897, ""Select B"")"),"")</f>
        <v/>
      </c>
      <c r="C897" s="1" t="str">
        <f>IFERROR(__xludf.DUMMYFUNCTION(" IF(ISBLANK(B897), """", QUERY(Volunteer_Import!B897:I897, ""Select C""))"),"")</f>
        <v/>
      </c>
      <c r="D897" s="1" t="str">
        <f>IFERROR(__xludf.DUMMYFUNCTION(" IF(ISBLANK(B897), """", QUERY(Volunteer_Import!B897:I897, ""Select D""))"),"")</f>
        <v/>
      </c>
      <c r="E897" s="1" t="str">
        <f>IFERROR(__xludf.DUMMYFUNCTION(" IF(ISBLANK(B897), """", QUERY(Volunteer_Import!B897:I897, ""Select E""))"),"")</f>
        <v/>
      </c>
      <c r="F897" s="9" t="str">
        <f> IF(ISBLANK(B897), "", COUNTIF(Volunteer_Import!F897, "*Central Berkeley Trader Joe’s*"))</f>
        <v/>
      </c>
      <c r="G897" s="1" t="str">
        <f> IF(ISBLANK(B897), "", COUNTIF(Volunteer_Import!F897, "*North Berkeley Safeway*"))</f>
        <v/>
      </c>
      <c r="H897" s="1" t="str">
        <f> IF(ISBLANK(B897), "", COUNTIF(Volunteer_Import!F897, "*North Berkeley Trader Joe’s*"))</f>
        <v/>
      </c>
      <c r="I897" s="9" t="str">
        <f> IF(ISBLANK(B897), "", COUNTIF(Volunteer_Import!F897, "*South Berkeley Berkeley Bowl*"))</f>
        <v/>
      </c>
      <c r="J897" s="1" t="str">
        <f> IF(ISBLANK(B897), "", COUNTIF(Volunteer_Import!F897, "*South Berkeley/Oakland Safeway*"))</f>
        <v/>
      </c>
      <c r="K897" s="1" t="str">
        <f> IF(ISBLANK(B897), "", COUNTIF(Volunteer_Import!F897, "*Southwest Berkeley Berkeley Bowl*"))</f>
        <v/>
      </c>
      <c r="L897" s="1" t="str">
        <f> IF(ISBLANK(B897), "", COUNTIF(Volunteer_Import!F897, "*Other (open to local stores unlisted above)*"))</f>
        <v/>
      </c>
      <c r="M897" s="19" t="str">
        <f> IF(ISBLANK(B897), "", COUNTIF(Volunteer_Import!G897, "*Monday*"))</f>
        <v/>
      </c>
      <c r="N897" s="19" t="str">
        <f> IF(ISBLANK(B897), "", COUNTIF(Volunteer_Import!G897, "*Tuesday*"))</f>
        <v/>
      </c>
      <c r="O897" s="19" t="str">
        <f> IF(ISBLANK(B897), "", COUNTIF(Volunteer_Import!G897, "*Wednesday*"))</f>
        <v/>
      </c>
      <c r="P897" s="19" t="str">
        <f> IF(ISBLANK(B897), "", COUNTIF(Volunteer_Import!G897, "*Thursday*"))</f>
        <v/>
      </c>
      <c r="Q897" s="19" t="str">
        <f> IF(ISBLANK(B897), "", COUNTIF(Volunteer_Import!G897, "*Friday*"))</f>
        <v/>
      </c>
      <c r="R897" s="19" t="str">
        <f> IF(ISBLANK(B897), "", COUNTIF(Volunteer_Import!G897, "*Saturday*"))</f>
        <v/>
      </c>
      <c r="S897" s="19" t="str">
        <f> IF(ISBLANK(B897), "", COUNTIF(Volunteer_Import!G897, "*Sunday*"))</f>
        <v/>
      </c>
      <c r="T897" s="1" t="str">
        <f> IF(ISBLANK(B897), "", COUNTIF(Volunteer_Import!H897, "*6am - 8am*"))</f>
        <v/>
      </c>
      <c r="U897" s="19" t="str">
        <f> IF(ISBLANK(B897), "", COUNTIF(Volunteer_Import!H897, "*8am - 12pm*"))</f>
        <v/>
      </c>
      <c r="V897" s="19" t="str">
        <f> IF(ISBLANK(B897), "", COUNTIF(Volunteer_Import!H897, "*12pm - 3pm*"))</f>
        <v/>
      </c>
      <c r="W897" s="19" t="str">
        <f> IF(ISBLANK(B897), "", COUNTIF(Volunteer_Import!H897, "*3pm - 6pm*"))</f>
        <v/>
      </c>
      <c r="X897" s="19" t="str">
        <f> IF(ISBLANK(B897), "", COUNTIF(Volunteer_Import!H897, "*6pm - 9pm*"))</f>
        <v/>
      </c>
      <c r="Y897" s="19" t="str">
        <f> IF(ISBLANK(B897), "", COUNTIF(Volunteer_Import!H897, "*9pm - 11pm*"))</f>
        <v/>
      </c>
    </row>
    <row r="898">
      <c r="A898" s="1" t="str">
        <f t="array" ref="A898">IF(ISBLANK(B898), "", concatenate("V", ROW()))</f>
        <v/>
      </c>
      <c r="B898" s="1" t="str">
        <f>IFERROR(__xludf.DUMMYFUNCTION(" QUERY(Volunteer_Import!A898:H898, ""Select B"")"),"")</f>
        <v/>
      </c>
      <c r="C898" s="1" t="str">
        <f>IFERROR(__xludf.DUMMYFUNCTION(" IF(ISBLANK(B898), """", QUERY(Volunteer_Import!B898:I898, ""Select C""))"),"")</f>
        <v/>
      </c>
      <c r="D898" s="1" t="str">
        <f>IFERROR(__xludf.DUMMYFUNCTION(" IF(ISBLANK(B898), """", QUERY(Volunteer_Import!B898:I898, ""Select D""))"),"")</f>
        <v/>
      </c>
      <c r="E898" s="1" t="str">
        <f>IFERROR(__xludf.DUMMYFUNCTION(" IF(ISBLANK(B898), """", QUERY(Volunteer_Import!B898:I898, ""Select E""))"),"")</f>
        <v/>
      </c>
      <c r="F898" s="9" t="str">
        <f> IF(ISBLANK(B898), "", COUNTIF(Volunteer_Import!F898, "*Central Berkeley Trader Joe’s*"))</f>
        <v/>
      </c>
      <c r="G898" s="1" t="str">
        <f> IF(ISBLANK(B898), "", COUNTIF(Volunteer_Import!F898, "*North Berkeley Safeway*"))</f>
        <v/>
      </c>
      <c r="H898" s="1" t="str">
        <f> IF(ISBLANK(B898), "", COUNTIF(Volunteer_Import!F898, "*North Berkeley Trader Joe’s*"))</f>
        <v/>
      </c>
      <c r="I898" s="9" t="str">
        <f> IF(ISBLANK(B898), "", COUNTIF(Volunteer_Import!F898, "*South Berkeley Berkeley Bowl*"))</f>
        <v/>
      </c>
      <c r="J898" s="1" t="str">
        <f> IF(ISBLANK(B898), "", COUNTIF(Volunteer_Import!F898, "*South Berkeley/Oakland Safeway*"))</f>
        <v/>
      </c>
      <c r="K898" s="1" t="str">
        <f> IF(ISBLANK(B898), "", COUNTIF(Volunteer_Import!F898, "*Southwest Berkeley Berkeley Bowl*"))</f>
        <v/>
      </c>
      <c r="L898" s="1" t="str">
        <f> IF(ISBLANK(B898), "", COUNTIF(Volunteer_Import!F898, "*Other (open to local stores unlisted above)*"))</f>
        <v/>
      </c>
      <c r="M898" s="19" t="str">
        <f> IF(ISBLANK(B898), "", COUNTIF(Volunteer_Import!G898, "*Monday*"))</f>
        <v/>
      </c>
      <c r="N898" s="19" t="str">
        <f> IF(ISBLANK(B898), "", COUNTIF(Volunteer_Import!G898, "*Tuesday*"))</f>
        <v/>
      </c>
      <c r="O898" s="19" t="str">
        <f> IF(ISBLANK(B898), "", COUNTIF(Volunteer_Import!G898, "*Wednesday*"))</f>
        <v/>
      </c>
      <c r="P898" s="19" t="str">
        <f> IF(ISBLANK(B898), "", COUNTIF(Volunteer_Import!G898, "*Thursday*"))</f>
        <v/>
      </c>
      <c r="Q898" s="19" t="str">
        <f> IF(ISBLANK(B898), "", COUNTIF(Volunteer_Import!G898, "*Friday*"))</f>
        <v/>
      </c>
      <c r="R898" s="19" t="str">
        <f> IF(ISBLANK(B898), "", COUNTIF(Volunteer_Import!G898, "*Saturday*"))</f>
        <v/>
      </c>
      <c r="S898" s="19" t="str">
        <f> IF(ISBLANK(B898), "", COUNTIF(Volunteer_Import!G898, "*Sunday*"))</f>
        <v/>
      </c>
      <c r="T898" s="1" t="str">
        <f> IF(ISBLANK(B898), "", COUNTIF(Volunteer_Import!H898, "*6am - 8am*"))</f>
        <v/>
      </c>
      <c r="U898" s="19" t="str">
        <f> IF(ISBLANK(B898), "", COUNTIF(Volunteer_Import!H898, "*8am - 12pm*"))</f>
        <v/>
      </c>
      <c r="V898" s="19" t="str">
        <f> IF(ISBLANK(B898), "", COUNTIF(Volunteer_Import!H898, "*12pm - 3pm*"))</f>
        <v/>
      </c>
      <c r="W898" s="19" t="str">
        <f> IF(ISBLANK(B898), "", COUNTIF(Volunteer_Import!H898, "*3pm - 6pm*"))</f>
        <v/>
      </c>
      <c r="X898" s="19" t="str">
        <f> IF(ISBLANK(B898), "", COUNTIF(Volunteer_Import!H898, "*6pm - 9pm*"))</f>
        <v/>
      </c>
      <c r="Y898" s="19" t="str">
        <f> IF(ISBLANK(B898), "", COUNTIF(Volunteer_Import!H898, "*9pm - 11pm*"))</f>
        <v/>
      </c>
    </row>
    <row r="899">
      <c r="A899" s="1" t="str">
        <f t="array" ref="A899">IF(ISBLANK(B899), "", concatenate("V", ROW()))</f>
        <v/>
      </c>
      <c r="B899" s="1" t="str">
        <f>IFERROR(__xludf.DUMMYFUNCTION(" QUERY(Volunteer_Import!A899:H899, ""Select B"")"),"")</f>
        <v/>
      </c>
      <c r="C899" s="1" t="str">
        <f>IFERROR(__xludf.DUMMYFUNCTION(" IF(ISBLANK(B899), """", QUERY(Volunteer_Import!B899:I899, ""Select C""))"),"")</f>
        <v/>
      </c>
      <c r="D899" s="1" t="str">
        <f>IFERROR(__xludf.DUMMYFUNCTION(" IF(ISBLANK(B899), """", QUERY(Volunteer_Import!B899:I899, ""Select D""))"),"")</f>
        <v/>
      </c>
      <c r="E899" s="1" t="str">
        <f>IFERROR(__xludf.DUMMYFUNCTION(" IF(ISBLANK(B899), """", QUERY(Volunteer_Import!B899:I899, ""Select E""))"),"")</f>
        <v/>
      </c>
      <c r="F899" s="9" t="str">
        <f> IF(ISBLANK(B899), "", COUNTIF(Volunteer_Import!F899, "*Central Berkeley Trader Joe’s*"))</f>
        <v/>
      </c>
      <c r="G899" s="1" t="str">
        <f> IF(ISBLANK(B899), "", COUNTIF(Volunteer_Import!F899, "*North Berkeley Safeway*"))</f>
        <v/>
      </c>
      <c r="H899" s="1" t="str">
        <f> IF(ISBLANK(B899), "", COUNTIF(Volunteer_Import!F899, "*North Berkeley Trader Joe’s*"))</f>
        <v/>
      </c>
      <c r="I899" s="9" t="str">
        <f> IF(ISBLANK(B899), "", COUNTIF(Volunteer_Import!F899, "*South Berkeley Berkeley Bowl*"))</f>
        <v/>
      </c>
      <c r="J899" s="1" t="str">
        <f> IF(ISBLANK(B899), "", COUNTIF(Volunteer_Import!F899, "*South Berkeley/Oakland Safeway*"))</f>
        <v/>
      </c>
      <c r="K899" s="1" t="str">
        <f> IF(ISBLANK(B899), "", COUNTIF(Volunteer_Import!F899, "*Southwest Berkeley Berkeley Bowl*"))</f>
        <v/>
      </c>
      <c r="L899" s="1" t="str">
        <f> IF(ISBLANK(B899), "", COUNTIF(Volunteer_Import!F899, "*Other (open to local stores unlisted above)*"))</f>
        <v/>
      </c>
      <c r="M899" s="19" t="str">
        <f> IF(ISBLANK(B899), "", COUNTIF(Volunteer_Import!G899, "*Monday*"))</f>
        <v/>
      </c>
      <c r="N899" s="19" t="str">
        <f> IF(ISBLANK(B899), "", COUNTIF(Volunteer_Import!G899, "*Tuesday*"))</f>
        <v/>
      </c>
      <c r="O899" s="19" t="str">
        <f> IF(ISBLANK(B899), "", COUNTIF(Volunteer_Import!G899, "*Wednesday*"))</f>
        <v/>
      </c>
      <c r="P899" s="19" t="str">
        <f> IF(ISBLANK(B899), "", COUNTIF(Volunteer_Import!G899, "*Thursday*"))</f>
        <v/>
      </c>
      <c r="Q899" s="19" t="str">
        <f> IF(ISBLANK(B899), "", COUNTIF(Volunteer_Import!G899, "*Friday*"))</f>
        <v/>
      </c>
      <c r="R899" s="19" t="str">
        <f> IF(ISBLANK(B899), "", COUNTIF(Volunteer_Import!G899, "*Saturday*"))</f>
        <v/>
      </c>
      <c r="S899" s="19" t="str">
        <f> IF(ISBLANK(B899), "", COUNTIF(Volunteer_Import!G899, "*Sunday*"))</f>
        <v/>
      </c>
      <c r="T899" s="1" t="str">
        <f> IF(ISBLANK(B899), "", COUNTIF(Volunteer_Import!H899, "*6am - 8am*"))</f>
        <v/>
      </c>
      <c r="U899" s="19" t="str">
        <f> IF(ISBLANK(B899), "", COUNTIF(Volunteer_Import!H899, "*8am - 12pm*"))</f>
        <v/>
      </c>
      <c r="V899" s="19" t="str">
        <f> IF(ISBLANK(B899), "", COUNTIF(Volunteer_Import!H899, "*12pm - 3pm*"))</f>
        <v/>
      </c>
      <c r="W899" s="19" t="str">
        <f> IF(ISBLANK(B899), "", COUNTIF(Volunteer_Import!H899, "*3pm - 6pm*"))</f>
        <v/>
      </c>
      <c r="X899" s="19" t="str">
        <f> IF(ISBLANK(B899), "", COUNTIF(Volunteer_Import!H899, "*6pm - 9pm*"))</f>
        <v/>
      </c>
      <c r="Y899" s="19" t="str">
        <f> IF(ISBLANK(B899), "", COUNTIF(Volunteer_Import!H899, "*9pm - 11pm*"))</f>
        <v/>
      </c>
    </row>
    <row r="900">
      <c r="A900" s="1" t="str">
        <f t="array" ref="A900">IF(ISBLANK(B900), "", concatenate("V", ROW()))</f>
        <v/>
      </c>
      <c r="B900" s="1" t="str">
        <f>IFERROR(__xludf.DUMMYFUNCTION(" QUERY(Volunteer_Import!A900:H900, ""Select B"")"),"")</f>
        <v/>
      </c>
      <c r="C900" s="1" t="str">
        <f>IFERROR(__xludf.DUMMYFUNCTION(" IF(ISBLANK(B900), """", QUERY(Volunteer_Import!B900:I900, ""Select C""))"),"")</f>
        <v/>
      </c>
      <c r="D900" s="1" t="str">
        <f>IFERROR(__xludf.DUMMYFUNCTION(" IF(ISBLANK(B900), """", QUERY(Volunteer_Import!B900:I900, ""Select D""))"),"")</f>
        <v/>
      </c>
      <c r="E900" s="1" t="str">
        <f>IFERROR(__xludf.DUMMYFUNCTION(" IF(ISBLANK(B900), """", QUERY(Volunteer_Import!B900:I900, ""Select E""))"),"")</f>
        <v/>
      </c>
      <c r="F900" s="9" t="str">
        <f> IF(ISBLANK(B900), "", COUNTIF(Volunteer_Import!F900, "*Central Berkeley Trader Joe’s*"))</f>
        <v/>
      </c>
      <c r="G900" s="1" t="str">
        <f> IF(ISBLANK(B900), "", COUNTIF(Volunteer_Import!F900, "*North Berkeley Safeway*"))</f>
        <v/>
      </c>
      <c r="H900" s="1" t="str">
        <f> IF(ISBLANK(B900), "", COUNTIF(Volunteer_Import!F900, "*North Berkeley Trader Joe’s*"))</f>
        <v/>
      </c>
      <c r="I900" s="9" t="str">
        <f> IF(ISBLANK(B900), "", COUNTIF(Volunteer_Import!F900, "*South Berkeley Berkeley Bowl*"))</f>
        <v/>
      </c>
      <c r="J900" s="1" t="str">
        <f> IF(ISBLANK(B900), "", COUNTIF(Volunteer_Import!F900, "*South Berkeley/Oakland Safeway*"))</f>
        <v/>
      </c>
      <c r="K900" s="1" t="str">
        <f> IF(ISBLANK(B900), "", COUNTIF(Volunteer_Import!F900, "*Southwest Berkeley Berkeley Bowl*"))</f>
        <v/>
      </c>
      <c r="L900" s="1" t="str">
        <f> IF(ISBLANK(B900), "", COUNTIF(Volunteer_Import!F900, "*Other (open to local stores unlisted above)*"))</f>
        <v/>
      </c>
      <c r="M900" s="19" t="str">
        <f> IF(ISBLANK(B900), "", COUNTIF(Volunteer_Import!G900, "*Monday*"))</f>
        <v/>
      </c>
      <c r="N900" s="19" t="str">
        <f> IF(ISBLANK(B900), "", COUNTIF(Volunteer_Import!G900, "*Tuesday*"))</f>
        <v/>
      </c>
      <c r="O900" s="19" t="str">
        <f> IF(ISBLANK(B900), "", COUNTIF(Volunteer_Import!G900, "*Wednesday*"))</f>
        <v/>
      </c>
      <c r="P900" s="19" t="str">
        <f> IF(ISBLANK(B900), "", COUNTIF(Volunteer_Import!G900, "*Thursday*"))</f>
        <v/>
      </c>
      <c r="Q900" s="19" t="str">
        <f> IF(ISBLANK(B900), "", COUNTIF(Volunteer_Import!G900, "*Friday*"))</f>
        <v/>
      </c>
      <c r="R900" s="19" t="str">
        <f> IF(ISBLANK(B900), "", COUNTIF(Volunteer_Import!G900, "*Saturday*"))</f>
        <v/>
      </c>
      <c r="S900" s="19" t="str">
        <f> IF(ISBLANK(B900), "", COUNTIF(Volunteer_Import!G900, "*Sunday*"))</f>
        <v/>
      </c>
      <c r="T900" s="1" t="str">
        <f> IF(ISBLANK(B900), "", COUNTIF(Volunteer_Import!H900, "*6am - 8am*"))</f>
        <v/>
      </c>
      <c r="U900" s="19" t="str">
        <f> IF(ISBLANK(B900), "", COUNTIF(Volunteer_Import!H900, "*8am - 12pm*"))</f>
        <v/>
      </c>
      <c r="V900" s="19" t="str">
        <f> IF(ISBLANK(B900), "", COUNTIF(Volunteer_Import!H900, "*12pm - 3pm*"))</f>
        <v/>
      </c>
      <c r="W900" s="19" t="str">
        <f> IF(ISBLANK(B900), "", COUNTIF(Volunteer_Import!H900, "*3pm - 6pm*"))</f>
        <v/>
      </c>
      <c r="X900" s="19" t="str">
        <f> IF(ISBLANK(B900), "", COUNTIF(Volunteer_Import!H900, "*6pm - 9pm*"))</f>
        <v/>
      </c>
      <c r="Y900" s="19" t="str">
        <f> IF(ISBLANK(B900), "", COUNTIF(Volunteer_Import!H900, "*9pm - 11pm*"))</f>
        <v/>
      </c>
    </row>
    <row r="901">
      <c r="A901" s="1" t="str">
        <f t="array" ref="A901">IF(ISBLANK(B901), "", concatenate("V", ROW()))</f>
        <v/>
      </c>
      <c r="B901" s="1" t="str">
        <f>IFERROR(__xludf.DUMMYFUNCTION(" QUERY(Volunteer_Import!A901:H901, ""Select B"")"),"")</f>
        <v/>
      </c>
      <c r="C901" s="1" t="str">
        <f>IFERROR(__xludf.DUMMYFUNCTION(" IF(ISBLANK(B901), """", QUERY(Volunteer_Import!B901:I901, ""Select C""))"),"")</f>
        <v/>
      </c>
      <c r="D901" s="1" t="str">
        <f>IFERROR(__xludf.DUMMYFUNCTION(" IF(ISBLANK(B901), """", QUERY(Volunteer_Import!B901:I901, ""Select D""))"),"")</f>
        <v/>
      </c>
      <c r="E901" s="1" t="str">
        <f>IFERROR(__xludf.DUMMYFUNCTION(" IF(ISBLANK(B901), """", QUERY(Volunteer_Import!B901:I901, ""Select E""))"),"")</f>
        <v/>
      </c>
      <c r="F901" s="9" t="str">
        <f> IF(ISBLANK(B901), "", COUNTIF(Volunteer_Import!F901, "*Central Berkeley Trader Joe’s*"))</f>
        <v/>
      </c>
      <c r="G901" s="1" t="str">
        <f> IF(ISBLANK(B901), "", COUNTIF(Volunteer_Import!F901, "*North Berkeley Safeway*"))</f>
        <v/>
      </c>
      <c r="H901" s="1" t="str">
        <f> IF(ISBLANK(B901), "", COUNTIF(Volunteer_Import!F901, "*North Berkeley Trader Joe’s*"))</f>
        <v/>
      </c>
      <c r="I901" s="9" t="str">
        <f> IF(ISBLANK(B901), "", COUNTIF(Volunteer_Import!F901, "*South Berkeley Berkeley Bowl*"))</f>
        <v/>
      </c>
      <c r="J901" s="1" t="str">
        <f> IF(ISBLANK(B901), "", COUNTIF(Volunteer_Import!F901, "*South Berkeley/Oakland Safeway*"))</f>
        <v/>
      </c>
      <c r="K901" s="1" t="str">
        <f> IF(ISBLANK(B901), "", COUNTIF(Volunteer_Import!F901, "*Southwest Berkeley Berkeley Bowl*"))</f>
        <v/>
      </c>
      <c r="L901" s="1" t="str">
        <f> IF(ISBLANK(B901), "", COUNTIF(Volunteer_Import!F901, "*Other (open to local stores unlisted above)*"))</f>
        <v/>
      </c>
      <c r="M901" s="19" t="str">
        <f> IF(ISBLANK(B901), "", COUNTIF(Volunteer_Import!G901, "*Monday*"))</f>
        <v/>
      </c>
      <c r="N901" s="19" t="str">
        <f> IF(ISBLANK(B901), "", COUNTIF(Volunteer_Import!G901, "*Tuesday*"))</f>
        <v/>
      </c>
      <c r="O901" s="19" t="str">
        <f> IF(ISBLANK(B901), "", COUNTIF(Volunteer_Import!G901, "*Wednesday*"))</f>
        <v/>
      </c>
      <c r="P901" s="19" t="str">
        <f> IF(ISBLANK(B901), "", COUNTIF(Volunteer_Import!G901, "*Thursday*"))</f>
        <v/>
      </c>
      <c r="Q901" s="19" t="str">
        <f> IF(ISBLANK(B901), "", COUNTIF(Volunteer_Import!G901, "*Friday*"))</f>
        <v/>
      </c>
      <c r="R901" s="19" t="str">
        <f> IF(ISBLANK(B901), "", COUNTIF(Volunteer_Import!G901, "*Saturday*"))</f>
        <v/>
      </c>
      <c r="S901" s="19" t="str">
        <f> IF(ISBLANK(B901), "", COUNTIF(Volunteer_Import!G901, "*Sunday*"))</f>
        <v/>
      </c>
      <c r="T901" s="1" t="str">
        <f> IF(ISBLANK(B901), "", COUNTIF(Volunteer_Import!H901, "*6am - 8am*"))</f>
        <v/>
      </c>
      <c r="U901" s="19" t="str">
        <f> IF(ISBLANK(B901), "", COUNTIF(Volunteer_Import!H901, "*8am - 12pm*"))</f>
        <v/>
      </c>
      <c r="V901" s="19" t="str">
        <f> IF(ISBLANK(B901), "", COUNTIF(Volunteer_Import!H901, "*12pm - 3pm*"))</f>
        <v/>
      </c>
      <c r="W901" s="19" t="str">
        <f> IF(ISBLANK(B901), "", COUNTIF(Volunteer_Import!H901, "*3pm - 6pm*"))</f>
        <v/>
      </c>
      <c r="X901" s="19" t="str">
        <f> IF(ISBLANK(B901), "", COUNTIF(Volunteer_Import!H901, "*6pm - 9pm*"))</f>
        <v/>
      </c>
      <c r="Y901" s="19" t="str">
        <f> IF(ISBLANK(B901), "", COUNTIF(Volunteer_Import!H901, "*9pm - 11pm*"))</f>
        <v/>
      </c>
    </row>
    <row r="902">
      <c r="A902" s="1" t="str">
        <f t="array" ref="A902">IF(ISBLANK(B902), "", concatenate("V", ROW()))</f>
        <v/>
      </c>
      <c r="B902" s="1" t="str">
        <f>IFERROR(__xludf.DUMMYFUNCTION(" QUERY(Volunteer_Import!A902:H902, ""Select B"")"),"")</f>
        <v/>
      </c>
      <c r="C902" s="1" t="str">
        <f>IFERROR(__xludf.DUMMYFUNCTION(" IF(ISBLANK(B902), """", QUERY(Volunteer_Import!B902:I902, ""Select C""))"),"")</f>
        <v/>
      </c>
      <c r="D902" s="1" t="str">
        <f>IFERROR(__xludf.DUMMYFUNCTION(" IF(ISBLANK(B902), """", QUERY(Volunteer_Import!B902:I902, ""Select D""))"),"")</f>
        <v/>
      </c>
      <c r="E902" s="1" t="str">
        <f>IFERROR(__xludf.DUMMYFUNCTION(" IF(ISBLANK(B902), """", QUERY(Volunteer_Import!B902:I902, ""Select E""))"),"")</f>
        <v/>
      </c>
      <c r="F902" s="9" t="str">
        <f> IF(ISBLANK(B902), "", COUNTIF(Volunteer_Import!F902, "*Central Berkeley Trader Joe’s*"))</f>
        <v/>
      </c>
      <c r="G902" s="1" t="str">
        <f> IF(ISBLANK(B902), "", COUNTIF(Volunteer_Import!F902, "*North Berkeley Safeway*"))</f>
        <v/>
      </c>
      <c r="H902" s="1" t="str">
        <f> IF(ISBLANK(B902), "", COUNTIF(Volunteer_Import!F902, "*North Berkeley Trader Joe’s*"))</f>
        <v/>
      </c>
      <c r="I902" s="9" t="str">
        <f> IF(ISBLANK(B902), "", COUNTIF(Volunteer_Import!F902, "*South Berkeley Berkeley Bowl*"))</f>
        <v/>
      </c>
      <c r="J902" s="1" t="str">
        <f> IF(ISBLANK(B902), "", COUNTIF(Volunteer_Import!F902, "*South Berkeley/Oakland Safeway*"))</f>
        <v/>
      </c>
      <c r="K902" s="1" t="str">
        <f> IF(ISBLANK(B902), "", COUNTIF(Volunteer_Import!F902, "*Southwest Berkeley Berkeley Bowl*"))</f>
        <v/>
      </c>
      <c r="L902" s="1" t="str">
        <f> IF(ISBLANK(B902), "", COUNTIF(Volunteer_Import!F902, "*Other (open to local stores unlisted above)*"))</f>
        <v/>
      </c>
      <c r="M902" s="19" t="str">
        <f> IF(ISBLANK(B902), "", COUNTIF(Volunteer_Import!G902, "*Monday*"))</f>
        <v/>
      </c>
      <c r="N902" s="19" t="str">
        <f> IF(ISBLANK(B902), "", COUNTIF(Volunteer_Import!G902, "*Tuesday*"))</f>
        <v/>
      </c>
      <c r="O902" s="19" t="str">
        <f> IF(ISBLANK(B902), "", COUNTIF(Volunteer_Import!G902, "*Wednesday*"))</f>
        <v/>
      </c>
      <c r="P902" s="19" t="str">
        <f> IF(ISBLANK(B902), "", COUNTIF(Volunteer_Import!G902, "*Thursday*"))</f>
        <v/>
      </c>
      <c r="Q902" s="19" t="str">
        <f> IF(ISBLANK(B902), "", COUNTIF(Volunteer_Import!G902, "*Friday*"))</f>
        <v/>
      </c>
      <c r="R902" s="19" t="str">
        <f> IF(ISBLANK(B902), "", COUNTIF(Volunteer_Import!G902, "*Saturday*"))</f>
        <v/>
      </c>
      <c r="S902" s="19" t="str">
        <f> IF(ISBLANK(B902), "", COUNTIF(Volunteer_Import!G902, "*Sunday*"))</f>
        <v/>
      </c>
      <c r="T902" s="1" t="str">
        <f> IF(ISBLANK(B902), "", COUNTIF(Volunteer_Import!H902, "*6am - 8am*"))</f>
        <v/>
      </c>
      <c r="U902" s="19" t="str">
        <f> IF(ISBLANK(B902), "", COUNTIF(Volunteer_Import!H902, "*8am - 12pm*"))</f>
        <v/>
      </c>
      <c r="V902" s="19" t="str">
        <f> IF(ISBLANK(B902), "", COUNTIF(Volunteer_Import!H902, "*12pm - 3pm*"))</f>
        <v/>
      </c>
      <c r="W902" s="19" t="str">
        <f> IF(ISBLANK(B902), "", COUNTIF(Volunteer_Import!H902, "*3pm - 6pm*"))</f>
        <v/>
      </c>
      <c r="X902" s="19" t="str">
        <f> IF(ISBLANK(B902), "", COUNTIF(Volunteer_Import!H902, "*6pm - 9pm*"))</f>
        <v/>
      </c>
      <c r="Y902" s="19" t="str">
        <f> IF(ISBLANK(B902), "", COUNTIF(Volunteer_Import!H902, "*9pm - 11pm*"))</f>
        <v/>
      </c>
    </row>
    <row r="903">
      <c r="A903" s="1" t="str">
        <f t="array" ref="A903">IF(ISBLANK(B903), "", concatenate("V", ROW()))</f>
        <v/>
      </c>
      <c r="B903" s="1" t="str">
        <f>IFERROR(__xludf.DUMMYFUNCTION(" QUERY(Volunteer_Import!A903:H903, ""Select B"")"),"")</f>
        <v/>
      </c>
      <c r="C903" s="1" t="str">
        <f>IFERROR(__xludf.DUMMYFUNCTION(" IF(ISBLANK(B903), """", QUERY(Volunteer_Import!B903:I903, ""Select C""))"),"")</f>
        <v/>
      </c>
      <c r="D903" s="1" t="str">
        <f>IFERROR(__xludf.DUMMYFUNCTION(" IF(ISBLANK(B903), """", QUERY(Volunteer_Import!B903:I903, ""Select D""))"),"")</f>
        <v/>
      </c>
      <c r="E903" s="1" t="str">
        <f>IFERROR(__xludf.DUMMYFUNCTION(" IF(ISBLANK(B903), """", QUERY(Volunteer_Import!B903:I903, ""Select E""))"),"")</f>
        <v/>
      </c>
      <c r="F903" s="9" t="str">
        <f> IF(ISBLANK(B903), "", COUNTIF(Volunteer_Import!F903, "*Central Berkeley Trader Joe’s*"))</f>
        <v/>
      </c>
      <c r="G903" s="1" t="str">
        <f> IF(ISBLANK(B903), "", COUNTIF(Volunteer_Import!F903, "*North Berkeley Safeway*"))</f>
        <v/>
      </c>
      <c r="H903" s="1" t="str">
        <f> IF(ISBLANK(B903), "", COUNTIF(Volunteer_Import!F903, "*North Berkeley Trader Joe’s*"))</f>
        <v/>
      </c>
      <c r="I903" s="9" t="str">
        <f> IF(ISBLANK(B903), "", COUNTIF(Volunteer_Import!F903, "*South Berkeley Berkeley Bowl*"))</f>
        <v/>
      </c>
      <c r="J903" s="1" t="str">
        <f> IF(ISBLANK(B903), "", COUNTIF(Volunteer_Import!F903, "*South Berkeley/Oakland Safeway*"))</f>
        <v/>
      </c>
      <c r="K903" s="1" t="str">
        <f> IF(ISBLANK(B903), "", COUNTIF(Volunteer_Import!F903, "*Southwest Berkeley Berkeley Bowl*"))</f>
        <v/>
      </c>
      <c r="L903" s="1" t="str">
        <f> IF(ISBLANK(B903), "", COUNTIF(Volunteer_Import!F903, "*Other (open to local stores unlisted above)*"))</f>
        <v/>
      </c>
      <c r="M903" s="19" t="str">
        <f> IF(ISBLANK(B903), "", COUNTIF(Volunteer_Import!G903, "*Monday*"))</f>
        <v/>
      </c>
      <c r="N903" s="19" t="str">
        <f> IF(ISBLANK(B903), "", COUNTIF(Volunteer_Import!G903, "*Tuesday*"))</f>
        <v/>
      </c>
      <c r="O903" s="19" t="str">
        <f> IF(ISBLANK(B903), "", COUNTIF(Volunteer_Import!G903, "*Wednesday*"))</f>
        <v/>
      </c>
      <c r="P903" s="19" t="str">
        <f> IF(ISBLANK(B903), "", COUNTIF(Volunteer_Import!G903, "*Thursday*"))</f>
        <v/>
      </c>
      <c r="Q903" s="19" t="str">
        <f> IF(ISBLANK(B903), "", COUNTIF(Volunteer_Import!G903, "*Friday*"))</f>
        <v/>
      </c>
      <c r="R903" s="19" t="str">
        <f> IF(ISBLANK(B903), "", COUNTIF(Volunteer_Import!G903, "*Saturday*"))</f>
        <v/>
      </c>
      <c r="S903" s="19" t="str">
        <f> IF(ISBLANK(B903), "", COUNTIF(Volunteer_Import!G903, "*Sunday*"))</f>
        <v/>
      </c>
      <c r="T903" s="1" t="str">
        <f> IF(ISBLANK(B903), "", COUNTIF(Volunteer_Import!H903, "*6am - 8am*"))</f>
        <v/>
      </c>
      <c r="U903" s="19" t="str">
        <f> IF(ISBLANK(B903), "", COUNTIF(Volunteer_Import!H903, "*8am - 12pm*"))</f>
        <v/>
      </c>
      <c r="V903" s="19" t="str">
        <f> IF(ISBLANK(B903), "", COUNTIF(Volunteer_Import!H903, "*12pm - 3pm*"))</f>
        <v/>
      </c>
      <c r="W903" s="19" t="str">
        <f> IF(ISBLANK(B903), "", COUNTIF(Volunteer_Import!H903, "*3pm - 6pm*"))</f>
        <v/>
      </c>
      <c r="X903" s="19" t="str">
        <f> IF(ISBLANK(B903), "", COUNTIF(Volunteer_Import!H903, "*6pm - 9pm*"))</f>
        <v/>
      </c>
      <c r="Y903" s="19" t="str">
        <f> IF(ISBLANK(B903), "", COUNTIF(Volunteer_Import!H903, "*9pm - 11pm*"))</f>
        <v/>
      </c>
    </row>
    <row r="904">
      <c r="A904" s="1" t="str">
        <f t="array" ref="A904">IF(ISBLANK(B904), "", concatenate("V", ROW()))</f>
        <v/>
      </c>
      <c r="B904" s="1" t="str">
        <f>IFERROR(__xludf.DUMMYFUNCTION(" QUERY(Volunteer_Import!A904:H904, ""Select B"")"),"")</f>
        <v/>
      </c>
      <c r="C904" s="1" t="str">
        <f>IFERROR(__xludf.DUMMYFUNCTION(" IF(ISBLANK(B904), """", QUERY(Volunteer_Import!B904:I904, ""Select C""))"),"")</f>
        <v/>
      </c>
      <c r="D904" s="1" t="str">
        <f>IFERROR(__xludf.DUMMYFUNCTION(" IF(ISBLANK(B904), """", QUERY(Volunteer_Import!B904:I904, ""Select D""))"),"")</f>
        <v/>
      </c>
      <c r="E904" s="1" t="str">
        <f>IFERROR(__xludf.DUMMYFUNCTION(" IF(ISBLANK(B904), """", QUERY(Volunteer_Import!B904:I904, ""Select E""))"),"")</f>
        <v/>
      </c>
      <c r="F904" s="9" t="str">
        <f> IF(ISBLANK(B904), "", COUNTIF(Volunteer_Import!F904, "*Central Berkeley Trader Joe’s*"))</f>
        <v/>
      </c>
      <c r="G904" s="1" t="str">
        <f> IF(ISBLANK(B904), "", COUNTIF(Volunteer_Import!F904, "*North Berkeley Safeway*"))</f>
        <v/>
      </c>
      <c r="H904" s="1" t="str">
        <f> IF(ISBLANK(B904), "", COUNTIF(Volunteer_Import!F904, "*North Berkeley Trader Joe’s*"))</f>
        <v/>
      </c>
      <c r="I904" s="9" t="str">
        <f> IF(ISBLANK(B904), "", COUNTIF(Volunteer_Import!F904, "*South Berkeley Berkeley Bowl*"))</f>
        <v/>
      </c>
      <c r="J904" s="1" t="str">
        <f> IF(ISBLANK(B904), "", COUNTIF(Volunteer_Import!F904, "*South Berkeley/Oakland Safeway*"))</f>
        <v/>
      </c>
      <c r="K904" s="1" t="str">
        <f> IF(ISBLANK(B904), "", COUNTIF(Volunteer_Import!F904, "*Southwest Berkeley Berkeley Bowl*"))</f>
        <v/>
      </c>
      <c r="L904" s="1" t="str">
        <f> IF(ISBLANK(B904), "", COUNTIF(Volunteer_Import!F904, "*Other (open to local stores unlisted above)*"))</f>
        <v/>
      </c>
      <c r="M904" s="19" t="str">
        <f> IF(ISBLANK(B904), "", COUNTIF(Volunteer_Import!G904, "*Monday*"))</f>
        <v/>
      </c>
      <c r="N904" s="19" t="str">
        <f> IF(ISBLANK(B904), "", COUNTIF(Volunteer_Import!G904, "*Tuesday*"))</f>
        <v/>
      </c>
      <c r="O904" s="19" t="str">
        <f> IF(ISBLANK(B904), "", COUNTIF(Volunteer_Import!G904, "*Wednesday*"))</f>
        <v/>
      </c>
      <c r="P904" s="19" t="str">
        <f> IF(ISBLANK(B904), "", COUNTIF(Volunteer_Import!G904, "*Thursday*"))</f>
        <v/>
      </c>
      <c r="Q904" s="19" t="str">
        <f> IF(ISBLANK(B904), "", COUNTIF(Volunteer_Import!G904, "*Friday*"))</f>
        <v/>
      </c>
      <c r="R904" s="19" t="str">
        <f> IF(ISBLANK(B904), "", COUNTIF(Volunteer_Import!G904, "*Saturday*"))</f>
        <v/>
      </c>
      <c r="S904" s="19" t="str">
        <f> IF(ISBLANK(B904), "", COUNTIF(Volunteer_Import!G904, "*Sunday*"))</f>
        <v/>
      </c>
      <c r="T904" s="1" t="str">
        <f> IF(ISBLANK(B904), "", COUNTIF(Volunteer_Import!H904, "*6am - 8am*"))</f>
        <v/>
      </c>
      <c r="U904" s="19" t="str">
        <f> IF(ISBLANK(B904), "", COUNTIF(Volunteer_Import!H904, "*8am - 12pm*"))</f>
        <v/>
      </c>
      <c r="V904" s="19" t="str">
        <f> IF(ISBLANK(B904), "", COUNTIF(Volunteer_Import!H904, "*12pm - 3pm*"))</f>
        <v/>
      </c>
      <c r="W904" s="19" t="str">
        <f> IF(ISBLANK(B904), "", COUNTIF(Volunteer_Import!H904, "*3pm - 6pm*"))</f>
        <v/>
      </c>
      <c r="X904" s="19" t="str">
        <f> IF(ISBLANK(B904), "", COUNTIF(Volunteer_Import!H904, "*6pm - 9pm*"))</f>
        <v/>
      </c>
      <c r="Y904" s="19" t="str">
        <f> IF(ISBLANK(B904), "", COUNTIF(Volunteer_Import!H904, "*9pm - 11pm*"))</f>
        <v/>
      </c>
    </row>
    <row r="905">
      <c r="A905" s="1" t="str">
        <f t="array" ref="A905">IF(ISBLANK(B905), "", concatenate("V", ROW()))</f>
        <v/>
      </c>
      <c r="B905" s="1" t="str">
        <f>IFERROR(__xludf.DUMMYFUNCTION(" QUERY(Volunteer_Import!A905:H905, ""Select B"")"),"")</f>
        <v/>
      </c>
      <c r="C905" s="1" t="str">
        <f>IFERROR(__xludf.DUMMYFUNCTION(" IF(ISBLANK(B905), """", QUERY(Volunteer_Import!B905:I905, ""Select C""))"),"")</f>
        <v/>
      </c>
      <c r="D905" s="1" t="str">
        <f>IFERROR(__xludf.DUMMYFUNCTION(" IF(ISBLANK(B905), """", QUERY(Volunteer_Import!B905:I905, ""Select D""))"),"")</f>
        <v/>
      </c>
      <c r="E905" s="1" t="str">
        <f>IFERROR(__xludf.DUMMYFUNCTION(" IF(ISBLANK(B905), """", QUERY(Volunteer_Import!B905:I905, ""Select E""))"),"")</f>
        <v/>
      </c>
      <c r="F905" s="9" t="str">
        <f> IF(ISBLANK(B905), "", COUNTIF(Volunteer_Import!F905, "*Central Berkeley Trader Joe’s*"))</f>
        <v/>
      </c>
      <c r="G905" s="1" t="str">
        <f> IF(ISBLANK(B905), "", COUNTIF(Volunteer_Import!F905, "*North Berkeley Safeway*"))</f>
        <v/>
      </c>
      <c r="H905" s="1" t="str">
        <f> IF(ISBLANK(B905), "", COUNTIF(Volunteer_Import!F905, "*North Berkeley Trader Joe’s*"))</f>
        <v/>
      </c>
      <c r="I905" s="9" t="str">
        <f> IF(ISBLANK(B905), "", COUNTIF(Volunteer_Import!F905, "*South Berkeley Berkeley Bowl*"))</f>
        <v/>
      </c>
      <c r="J905" s="1" t="str">
        <f> IF(ISBLANK(B905), "", COUNTIF(Volunteer_Import!F905, "*South Berkeley/Oakland Safeway*"))</f>
        <v/>
      </c>
      <c r="K905" s="1" t="str">
        <f> IF(ISBLANK(B905), "", COUNTIF(Volunteer_Import!F905, "*Southwest Berkeley Berkeley Bowl*"))</f>
        <v/>
      </c>
      <c r="L905" s="1" t="str">
        <f> IF(ISBLANK(B905), "", COUNTIF(Volunteer_Import!F905, "*Other (open to local stores unlisted above)*"))</f>
        <v/>
      </c>
      <c r="M905" s="19" t="str">
        <f> IF(ISBLANK(B905), "", COUNTIF(Volunteer_Import!G905, "*Monday*"))</f>
        <v/>
      </c>
      <c r="N905" s="19" t="str">
        <f> IF(ISBLANK(B905), "", COUNTIF(Volunteer_Import!G905, "*Tuesday*"))</f>
        <v/>
      </c>
      <c r="O905" s="19" t="str">
        <f> IF(ISBLANK(B905), "", COUNTIF(Volunteer_Import!G905, "*Wednesday*"))</f>
        <v/>
      </c>
      <c r="P905" s="19" t="str">
        <f> IF(ISBLANK(B905), "", COUNTIF(Volunteer_Import!G905, "*Thursday*"))</f>
        <v/>
      </c>
      <c r="Q905" s="19" t="str">
        <f> IF(ISBLANK(B905), "", COUNTIF(Volunteer_Import!G905, "*Friday*"))</f>
        <v/>
      </c>
      <c r="R905" s="19" t="str">
        <f> IF(ISBLANK(B905), "", COUNTIF(Volunteer_Import!G905, "*Saturday*"))</f>
        <v/>
      </c>
      <c r="S905" s="19" t="str">
        <f> IF(ISBLANK(B905), "", COUNTIF(Volunteer_Import!G905, "*Sunday*"))</f>
        <v/>
      </c>
      <c r="T905" s="1" t="str">
        <f> IF(ISBLANK(B905), "", COUNTIF(Volunteer_Import!H905, "*6am - 8am*"))</f>
        <v/>
      </c>
      <c r="U905" s="19" t="str">
        <f> IF(ISBLANK(B905), "", COUNTIF(Volunteer_Import!H905, "*8am - 12pm*"))</f>
        <v/>
      </c>
      <c r="V905" s="19" t="str">
        <f> IF(ISBLANK(B905), "", COUNTIF(Volunteer_Import!H905, "*12pm - 3pm*"))</f>
        <v/>
      </c>
      <c r="W905" s="19" t="str">
        <f> IF(ISBLANK(B905), "", COUNTIF(Volunteer_Import!H905, "*3pm - 6pm*"))</f>
        <v/>
      </c>
      <c r="X905" s="19" t="str">
        <f> IF(ISBLANK(B905), "", COUNTIF(Volunteer_Import!H905, "*6pm - 9pm*"))</f>
        <v/>
      </c>
      <c r="Y905" s="19" t="str">
        <f> IF(ISBLANK(B905), "", COUNTIF(Volunteer_Import!H905, "*9pm - 11pm*"))</f>
        <v/>
      </c>
    </row>
    <row r="906">
      <c r="A906" s="1" t="str">
        <f t="array" ref="A906">IF(ISBLANK(B906), "", concatenate("V", ROW()))</f>
        <v/>
      </c>
      <c r="B906" s="1" t="str">
        <f>IFERROR(__xludf.DUMMYFUNCTION(" QUERY(Volunteer_Import!A906:H906, ""Select B"")"),"")</f>
        <v/>
      </c>
      <c r="C906" s="1" t="str">
        <f>IFERROR(__xludf.DUMMYFUNCTION(" IF(ISBLANK(B906), """", QUERY(Volunteer_Import!B906:I906, ""Select C""))"),"")</f>
        <v/>
      </c>
      <c r="D906" s="1" t="str">
        <f>IFERROR(__xludf.DUMMYFUNCTION(" IF(ISBLANK(B906), """", QUERY(Volunteer_Import!B906:I906, ""Select D""))"),"")</f>
        <v/>
      </c>
      <c r="E906" s="1" t="str">
        <f>IFERROR(__xludf.DUMMYFUNCTION(" IF(ISBLANK(B906), """", QUERY(Volunteer_Import!B906:I906, ""Select E""))"),"")</f>
        <v/>
      </c>
      <c r="F906" s="9" t="str">
        <f> IF(ISBLANK(B906), "", COUNTIF(Volunteer_Import!F906, "*Central Berkeley Trader Joe’s*"))</f>
        <v/>
      </c>
      <c r="G906" s="1" t="str">
        <f> IF(ISBLANK(B906), "", COUNTIF(Volunteer_Import!F906, "*North Berkeley Safeway*"))</f>
        <v/>
      </c>
      <c r="H906" s="1" t="str">
        <f> IF(ISBLANK(B906), "", COUNTIF(Volunteer_Import!F906, "*North Berkeley Trader Joe’s*"))</f>
        <v/>
      </c>
      <c r="I906" s="9" t="str">
        <f> IF(ISBLANK(B906), "", COUNTIF(Volunteer_Import!F906, "*South Berkeley Berkeley Bowl*"))</f>
        <v/>
      </c>
      <c r="J906" s="1" t="str">
        <f> IF(ISBLANK(B906), "", COUNTIF(Volunteer_Import!F906, "*South Berkeley/Oakland Safeway*"))</f>
        <v/>
      </c>
      <c r="K906" s="1" t="str">
        <f> IF(ISBLANK(B906), "", COUNTIF(Volunteer_Import!F906, "*Southwest Berkeley Berkeley Bowl*"))</f>
        <v/>
      </c>
      <c r="L906" s="1" t="str">
        <f> IF(ISBLANK(B906), "", COUNTIF(Volunteer_Import!F906, "*Other (open to local stores unlisted above)*"))</f>
        <v/>
      </c>
      <c r="M906" s="19" t="str">
        <f> IF(ISBLANK(B906), "", COUNTIF(Volunteer_Import!G906, "*Monday*"))</f>
        <v/>
      </c>
      <c r="N906" s="19" t="str">
        <f> IF(ISBLANK(B906), "", COUNTIF(Volunteer_Import!G906, "*Tuesday*"))</f>
        <v/>
      </c>
      <c r="O906" s="19" t="str">
        <f> IF(ISBLANK(B906), "", COUNTIF(Volunteer_Import!G906, "*Wednesday*"))</f>
        <v/>
      </c>
      <c r="P906" s="19" t="str">
        <f> IF(ISBLANK(B906), "", COUNTIF(Volunteer_Import!G906, "*Thursday*"))</f>
        <v/>
      </c>
      <c r="Q906" s="19" t="str">
        <f> IF(ISBLANK(B906), "", COUNTIF(Volunteer_Import!G906, "*Friday*"))</f>
        <v/>
      </c>
      <c r="R906" s="19" t="str">
        <f> IF(ISBLANK(B906), "", COUNTIF(Volunteer_Import!G906, "*Saturday*"))</f>
        <v/>
      </c>
      <c r="S906" s="19" t="str">
        <f> IF(ISBLANK(B906), "", COUNTIF(Volunteer_Import!G906, "*Sunday*"))</f>
        <v/>
      </c>
      <c r="T906" s="1" t="str">
        <f> IF(ISBLANK(B906), "", COUNTIF(Volunteer_Import!H906, "*6am - 8am*"))</f>
        <v/>
      </c>
      <c r="U906" s="19" t="str">
        <f> IF(ISBLANK(B906), "", COUNTIF(Volunteer_Import!H906, "*8am - 12pm*"))</f>
        <v/>
      </c>
      <c r="V906" s="19" t="str">
        <f> IF(ISBLANK(B906), "", COUNTIF(Volunteer_Import!H906, "*12pm - 3pm*"))</f>
        <v/>
      </c>
      <c r="W906" s="19" t="str">
        <f> IF(ISBLANK(B906), "", COUNTIF(Volunteer_Import!H906, "*3pm - 6pm*"))</f>
        <v/>
      </c>
      <c r="X906" s="19" t="str">
        <f> IF(ISBLANK(B906), "", COUNTIF(Volunteer_Import!H906, "*6pm - 9pm*"))</f>
        <v/>
      </c>
      <c r="Y906" s="19" t="str">
        <f> IF(ISBLANK(B906), "", COUNTIF(Volunteer_Import!H906, "*9pm - 11pm*"))</f>
        <v/>
      </c>
    </row>
    <row r="907">
      <c r="A907" s="1" t="str">
        <f t="array" ref="A907">IF(ISBLANK(B907), "", concatenate("V", ROW()))</f>
        <v/>
      </c>
      <c r="B907" s="1" t="str">
        <f>IFERROR(__xludf.DUMMYFUNCTION(" QUERY(Volunteer_Import!A907:H907, ""Select B"")"),"")</f>
        <v/>
      </c>
      <c r="C907" s="1" t="str">
        <f>IFERROR(__xludf.DUMMYFUNCTION(" IF(ISBLANK(B907), """", QUERY(Volunteer_Import!B907:I907, ""Select C""))"),"")</f>
        <v/>
      </c>
      <c r="D907" s="1" t="str">
        <f>IFERROR(__xludf.DUMMYFUNCTION(" IF(ISBLANK(B907), """", QUERY(Volunteer_Import!B907:I907, ""Select D""))"),"")</f>
        <v/>
      </c>
      <c r="E907" s="1" t="str">
        <f>IFERROR(__xludf.DUMMYFUNCTION(" IF(ISBLANK(B907), """", QUERY(Volunteer_Import!B907:I907, ""Select E""))"),"")</f>
        <v/>
      </c>
      <c r="F907" s="9" t="str">
        <f> IF(ISBLANK(B907), "", COUNTIF(Volunteer_Import!F907, "*Central Berkeley Trader Joe’s*"))</f>
        <v/>
      </c>
      <c r="G907" s="1" t="str">
        <f> IF(ISBLANK(B907), "", COUNTIF(Volunteer_Import!F907, "*North Berkeley Safeway*"))</f>
        <v/>
      </c>
      <c r="H907" s="1" t="str">
        <f> IF(ISBLANK(B907), "", COUNTIF(Volunteer_Import!F907, "*North Berkeley Trader Joe’s*"))</f>
        <v/>
      </c>
      <c r="I907" s="9" t="str">
        <f> IF(ISBLANK(B907), "", COUNTIF(Volunteer_Import!F907, "*South Berkeley Berkeley Bowl*"))</f>
        <v/>
      </c>
      <c r="J907" s="1" t="str">
        <f> IF(ISBLANK(B907), "", COUNTIF(Volunteer_Import!F907, "*South Berkeley/Oakland Safeway*"))</f>
        <v/>
      </c>
      <c r="K907" s="1" t="str">
        <f> IF(ISBLANK(B907), "", COUNTIF(Volunteer_Import!F907, "*Southwest Berkeley Berkeley Bowl*"))</f>
        <v/>
      </c>
      <c r="L907" s="1" t="str">
        <f> IF(ISBLANK(B907), "", COUNTIF(Volunteer_Import!F907, "*Other (open to local stores unlisted above)*"))</f>
        <v/>
      </c>
      <c r="M907" s="19" t="str">
        <f> IF(ISBLANK(B907), "", COUNTIF(Volunteer_Import!G907, "*Monday*"))</f>
        <v/>
      </c>
      <c r="N907" s="19" t="str">
        <f> IF(ISBLANK(B907), "", COUNTIF(Volunteer_Import!G907, "*Tuesday*"))</f>
        <v/>
      </c>
      <c r="O907" s="19" t="str">
        <f> IF(ISBLANK(B907), "", COUNTIF(Volunteer_Import!G907, "*Wednesday*"))</f>
        <v/>
      </c>
      <c r="P907" s="19" t="str">
        <f> IF(ISBLANK(B907), "", COUNTIF(Volunteer_Import!G907, "*Thursday*"))</f>
        <v/>
      </c>
      <c r="Q907" s="19" t="str">
        <f> IF(ISBLANK(B907), "", COUNTIF(Volunteer_Import!G907, "*Friday*"))</f>
        <v/>
      </c>
      <c r="R907" s="19" t="str">
        <f> IF(ISBLANK(B907), "", COUNTIF(Volunteer_Import!G907, "*Saturday*"))</f>
        <v/>
      </c>
      <c r="S907" s="19" t="str">
        <f> IF(ISBLANK(B907), "", COUNTIF(Volunteer_Import!G907, "*Sunday*"))</f>
        <v/>
      </c>
      <c r="T907" s="1" t="str">
        <f> IF(ISBLANK(B907), "", COUNTIF(Volunteer_Import!H907, "*6am - 8am*"))</f>
        <v/>
      </c>
      <c r="U907" s="19" t="str">
        <f> IF(ISBLANK(B907), "", COUNTIF(Volunteer_Import!H907, "*8am - 12pm*"))</f>
        <v/>
      </c>
      <c r="V907" s="19" t="str">
        <f> IF(ISBLANK(B907), "", COUNTIF(Volunteer_Import!H907, "*12pm - 3pm*"))</f>
        <v/>
      </c>
      <c r="W907" s="19" t="str">
        <f> IF(ISBLANK(B907), "", COUNTIF(Volunteer_Import!H907, "*3pm - 6pm*"))</f>
        <v/>
      </c>
      <c r="X907" s="19" t="str">
        <f> IF(ISBLANK(B907), "", COUNTIF(Volunteer_Import!H907, "*6pm - 9pm*"))</f>
        <v/>
      </c>
      <c r="Y907" s="19" t="str">
        <f> IF(ISBLANK(B907), "", COUNTIF(Volunteer_Import!H907, "*9pm - 11pm*"))</f>
        <v/>
      </c>
    </row>
    <row r="908">
      <c r="A908" s="1" t="str">
        <f t="array" ref="A908">IF(ISBLANK(B908), "", concatenate("V", ROW()))</f>
        <v/>
      </c>
      <c r="B908" s="1" t="str">
        <f>IFERROR(__xludf.DUMMYFUNCTION(" QUERY(Volunteer_Import!A908:H908, ""Select B"")"),"")</f>
        <v/>
      </c>
      <c r="C908" s="1" t="str">
        <f>IFERROR(__xludf.DUMMYFUNCTION(" IF(ISBLANK(B908), """", QUERY(Volunteer_Import!B908:I908, ""Select C""))"),"")</f>
        <v/>
      </c>
      <c r="D908" s="1" t="str">
        <f>IFERROR(__xludf.DUMMYFUNCTION(" IF(ISBLANK(B908), """", QUERY(Volunteer_Import!B908:I908, ""Select D""))"),"")</f>
        <v/>
      </c>
      <c r="E908" s="1" t="str">
        <f>IFERROR(__xludf.DUMMYFUNCTION(" IF(ISBLANK(B908), """", QUERY(Volunteer_Import!B908:I908, ""Select E""))"),"")</f>
        <v/>
      </c>
      <c r="F908" s="9" t="str">
        <f> IF(ISBLANK(B908), "", COUNTIF(Volunteer_Import!F908, "*Central Berkeley Trader Joe’s*"))</f>
        <v/>
      </c>
      <c r="G908" s="1" t="str">
        <f> IF(ISBLANK(B908), "", COUNTIF(Volunteer_Import!F908, "*North Berkeley Safeway*"))</f>
        <v/>
      </c>
      <c r="H908" s="1" t="str">
        <f> IF(ISBLANK(B908), "", COUNTIF(Volunteer_Import!F908, "*North Berkeley Trader Joe’s*"))</f>
        <v/>
      </c>
      <c r="I908" s="9" t="str">
        <f> IF(ISBLANK(B908), "", COUNTIF(Volunteer_Import!F908, "*South Berkeley Berkeley Bowl*"))</f>
        <v/>
      </c>
      <c r="J908" s="1" t="str">
        <f> IF(ISBLANK(B908), "", COUNTIF(Volunteer_Import!F908, "*South Berkeley/Oakland Safeway*"))</f>
        <v/>
      </c>
      <c r="K908" s="1" t="str">
        <f> IF(ISBLANK(B908), "", COUNTIF(Volunteer_Import!F908, "*Southwest Berkeley Berkeley Bowl*"))</f>
        <v/>
      </c>
      <c r="L908" s="1" t="str">
        <f> IF(ISBLANK(B908), "", COUNTIF(Volunteer_Import!F908, "*Other (open to local stores unlisted above)*"))</f>
        <v/>
      </c>
      <c r="M908" s="19" t="str">
        <f> IF(ISBLANK(B908), "", COUNTIF(Volunteer_Import!G908, "*Monday*"))</f>
        <v/>
      </c>
      <c r="N908" s="19" t="str">
        <f> IF(ISBLANK(B908), "", COUNTIF(Volunteer_Import!G908, "*Tuesday*"))</f>
        <v/>
      </c>
      <c r="O908" s="19" t="str">
        <f> IF(ISBLANK(B908), "", COUNTIF(Volunteer_Import!G908, "*Wednesday*"))</f>
        <v/>
      </c>
      <c r="P908" s="19" t="str">
        <f> IF(ISBLANK(B908), "", COUNTIF(Volunteer_Import!G908, "*Thursday*"))</f>
        <v/>
      </c>
      <c r="Q908" s="19" t="str">
        <f> IF(ISBLANK(B908), "", COUNTIF(Volunteer_Import!G908, "*Friday*"))</f>
        <v/>
      </c>
      <c r="R908" s="19" t="str">
        <f> IF(ISBLANK(B908), "", COUNTIF(Volunteer_Import!G908, "*Saturday*"))</f>
        <v/>
      </c>
      <c r="S908" s="19" t="str">
        <f> IF(ISBLANK(B908), "", COUNTIF(Volunteer_Import!G908, "*Sunday*"))</f>
        <v/>
      </c>
      <c r="T908" s="1" t="str">
        <f> IF(ISBLANK(B908), "", COUNTIF(Volunteer_Import!H908, "*6am - 8am*"))</f>
        <v/>
      </c>
      <c r="U908" s="19" t="str">
        <f> IF(ISBLANK(B908), "", COUNTIF(Volunteer_Import!H908, "*8am - 12pm*"))</f>
        <v/>
      </c>
      <c r="V908" s="19" t="str">
        <f> IF(ISBLANK(B908), "", COUNTIF(Volunteer_Import!H908, "*12pm - 3pm*"))</f>
        <v/>
      </c>
      <c r="W908" s="19" t="str">
        <f> IF(ISBLANK(B908), "", COUNTIF(Volunteer_Import!H908, "*3pm - 6pm*"))</f>
        <v/>
      </c>
      <c r="X908" s="19" t="str">
        <f> IF(ISBLANK(B908), "", COUNTIF(Volunteer_Import!H908, "*6pm - 9pm*"))</f>
        <v/>
      </c>
      <c r="Y908" s="19" t="str">
        <f> IF(ISBLANK(B908), "", COUNTIF(Volunteer_Import!H908, "*9pm - 11pm*"))</f>
        <v/>
      </c>
    </row>
    <row r="909">
      <c r="A909" s="1" t="str">
        <f t="array" ref="A909">IF(ISBLANK(B909), "", concatenate("V", ROW()))</f>
        <v/>
      </c>
      <c r="B909" s="1" t="str">
        <f>IFERROR(__xludf.DUMMYFUNCTION(" QUERY(Volunteer_Import!A909:H909, ""Select B"")"),"")</f>
        <v/>
      </c>
      <c r="C909" s="1" t="str">
        <f>IFERROR(__xludf.DUMMYFUNCTION(" IF(ISBLANK(B909), """", QUERY(Volunteer_Import!B909:I909, ""Select C""))"),"")</f>
        <v/>
      </c>
      <c r="D909" s="1" t="str">
        <f>IFERROR(__xludf.DUMMYFUNCTION(" IF(ISBLANK(B909), """", QUERY(Volunteer_Import!B909:I909, ""Select D""))"),"")</f>
        <v/>
      </c>
      <c r="E909" s="1" t="str">
        <f>IFERROR(__xludf.DUMMYFUNCTION(" IF(ISBLANK(B909), """", QUERY(Volunteer_Import!B909:I909, ""Select E""))"),"")</f>
        <v/>
      </c>
      <c r="F909" s="9" t="str">
        <f> IF(ISBLANK(B909), "", COUNTIF(Volunteer_Import!F909, "*Central Berkeley Trader Joe’s*"))</f>
        <v/>
      </c>
      <c r="G909" s="1" t="str">
        <f> IF(ISBLANK(B909), "", COUNTIF(Volunteer_Import!F909, "*North Berkeley Safeway*"))</f>
        <v/>
      </c>
      <c r="H909" s="1" t="str">
        <f> IF(ISBLANK(B909), "", COUNTIF(Volunteer_Import!F909, "*North Berkeley Trader Joe’s*"))</f>
        <v/>
      </c>
      <c r="I909" s="9" t="str">
        <f> IF(ISBLANK(B909), "", COUNTIF(Volunteer_Import!F909, "*South Berkeley Berkeley Bowl*"))</f>
        <v/>
      </c>
      <c r="J909" s="1" t="str">
        <f> IF(ISBLANK(B909), "", COUNTIF(Volunteer_Import!F909, "*South Berkeley/Oakland Safeway*"))</f>
        <v/>
      </c>
      <c r="K909" s="1" t="str">
        <f> IF(ISBLANK(B909), "", COUNTIF(Volunteer_Import!F909, "*Southwest Berkeley Berkeley Bowl*"))</f>
        <v/>
      </c>
      <c r="L909" s="1" t="str">
        <f> IF(ISBLANK(B909), "", COUNTIF(Volunteer_Import!F909, "*Other (open to local stores unlisted above)*"))</f>
        <v/>
      </c>
      <c r="M909" s="19" t="str">
        <f> IF(ISBLANK(B909), "", COUNTIF(Volunteer_Import!G909, "*Monday*"))</f>
        <v/>
      </c>
      <c r="N909" s="19" t="str">
        <f> IF(ISBLANK(B909), "", COUNTIF(Volunteer_Import!G909, "*Tuesday*"))</f>
        <v/>
      </c>
      <c r="O909" s="19" t="str">
        <f> IF(ISBLANK(B909), "", COUNTIF(Volunteer_Import!G909, "*Wednesday*"))</f>
        <v/>
      </c>
      <c r="P909" s="19" t="str">
        <f> IF(ISBLANK(B909), "", COUNTIF(Volunteer_Import!G909, "*Thursday*"))</f>
        <v/>
      </c>
      <c r="Q909" s="19" t="str">
        <f> IF(ISBLANK(B909), "", COUNTIF(Volunteer_Import!G909, "*Friday*"))</f>
        <v/>
      </c>
      <c r="R909" s="19" t="str">
        <f> IF(ISBLANK(B909), "", COUNTIF(Volunteer_Import!G909, "*Saturday*"))</f>
        <v/>
      </c>
      <c r="S909" s="19" t="str">
        <f> IF(ISBLANK(B909), "", COUNTIF(Volunteer_Import!G909, "*Sunday*"))</f>
        <v/>
      </c>
      <c r="T909" s="1" t="str">
        <f> IF(ISBLANK(B909), "", COUNTIF(Volunteer_Import!H909, "*6am - 8am*"))</f>
        <v/>
      </c>
      <c r="U909" s="19" t="str">
        <f> IF(ISBLANK(B909), "", COUNTIF(Volunteer_Import!H909, "*8am - 12pm*"))</f>
        <v/>
      </c>
      <c r="V909" s="19" t="str">
        <f> IF(ISBLANK(B909), "", COUNTIF(Volunteer_Import!H909, "*12pm - 3pm*"))</f>
        <v/>
      </c>
      <c r="W909" s="19" t="str">
        <f> IF(ISBLANK(B909), "", COUNTIF(Volunteer_Import!H909, "*3pm - 6pm*"))</f>
        <v/>
      </c>
      <c r="X909" s="19" t="str">
        <f> IF(ISBLANK(B909), "", COUNTIF(Volunteer_Import!H909, "*6pm - 9pm*"))</f>
        <v/>
      </c>
      <c r="Y909" s="19" t="str">
        <f> IF(ISBLANK(B909), "", COUNTIF(Volunteer_Import!H909, "*9pm - 11pm*"))</f>
        <v/>
      </c>
    </row>
    <row r="910">
      <c r="A910" s="1" t="str">
        <f t="array" ref="A910">IF(ISBLANK(B910), "", concatenate("V", ROW()))</f>
        <v/>
      </c>
      <c r="B910" s="1" t="str">
        <f>IFERROR(__xludf.DUMMYFUNCTION(" QUERY(Volunteer_Import!A910:H910, ""Select B"")"),"")</f>
        <v/>
      </c>
      <c r="C910" s="1" t="str">
        <f>IFERROR(__xludf.DUMMYFUNCTION(" IF(ISBLANK(B910), """", QUERY(Volunteer_Import!B910:I910, ""Select C""))"),"")</f>
        <v/>
      </c>
      <c r="D910" s="1" t="str">
        <f>IFERROR(__xludf.DUMMYFUNCTION(" IF(ISBLANK(B910), """", QUERY(Volunteer_Import!B910:I910, ""Select D""))"),"")</f>
        <v/>
      </c>
      <c r="E910" s="1" t="str">
        <f>IFERROR(__xludf.DUMMYFUNCTION(" IF(ISBLANK(B910), """", QUERY(Volunteer_Import!B910:I910, ""Select E""))"),"")</f>
        <v/>
      </c>
      <c r="F910" s="9" t="str">
        <f> IF(ISBLANK(B910), "", COUNTIF(Volunteer_Import!F910, "*Central Berkeley Trader Joe’s*"))</f>
        <v/>
      </c>
      <c r="G910" s="1" t="str">
        <f> IF(ISBLANK(B910), "", COUNTIF(Volunteer_Import!F910, "*North Berkeley Safeway*"))</f>
        <v/>
      </c>
      <c r="H910" s="1" t="str">
        <f> IF(ISBLANK(B910), "", COUNTIF(Volunteer_Import!F910, "*North Berkeley Trader Joe’s*"))</f>
        <v/>
      </c>
      <c r="I910" s="9" t="str">
        <f> IF(ISBLANK(B910), "", COUNTIF(Volunteer_Import!F910, "*South Berkeley Berkeley Bowl*"))</f>
        <v/>
      </c>
      <c r="J910" s="1" t="str">
        <f> IF(ISBLANK(B910), "", COUNTIF(Volunteer_Import!F910, "*South Berkeley/Oakland Safeway*"))</f>
        <v/>
      </c>
      <c r="K910" s="1" t="str">
        <f> IF(ISBLANK(B910), "", COUNTIF(Volunteer_Import!F910, "*Southwest Berkeley Berkeley Bowl*"))</f>
        <v/>
      </c>
      <c r="L910" s="1" t="str">
        <f> IF(ISBLANK(B910), "", COUNTIF(Volunteer_Import!F910, "*Other (open to local stores unlisted above)*"))</f>
        <v/>
      </c>
      <c r="M910" s="19" t="str">
        <f> IF(ISBLANK(B910), "", COUNTIF(Volunteer_Import!G910, "*Monday*"))</f>
        <v/>
      </c>
      <c r="N910" s="19" t="str">
        <f> IF(ISBLANK(B910), "", COUNTIF(Volunteer_Import!G910, "*Tuesday*"))</f>
        <v/>
      </c>
      <c r="O910" s="19" t="str">
        <f> IF(ISBLANK(B910), "", COUNTIF(Volunteer_Import!G910, "*Wednesday*"))</f>
        <v/>
      </c>
      <c r="P910" s="19" t="str">
        <f> IF(ISBLANK(B910), "", COUNTIF(Volunteer_Import!G910, "*Thursday*"))</f>
        <v/>
      </c>
      <c r="Q910" s="19" t="str">
        <f> IF(ISBLANK(B910), "", COUNTIF(Volunteer_Import!G910, "*Friday*"))</f>
        <v/>
      </c>
      <c r="R910" s="19" t="str">
        <f> IF(ISBLANK(B910), "", COUNTIF(Volunteer_Import!G910, "*Saturday*"))</f>
        <v/>
      </c>
      <c r="S910" s="19" t="str">
        <f> IF(ISBLANK(B910), "", COUNTIF(Volunteer_Import!G910, "*Sunday*"))</f>
        <v/>
      </c>
      <c r="T910" s="1" t="str">
        <f> IF(ISBLANK(B910), "", COUNTIF(Volunteer_Import!H910, "*6am - 8am*"))</f>
        <v/>
      </c>
      <c r="U910" s="19" t="str">
        <f> IF(ISBLANK(B910), "", COUNTIF(Volunteer_Import!H910, "*8am - 12pm*"))</f>
        <v/>
      </c>
      <c r="V910" s="19" t="str">
        <f> IF(ISBLANK(B910), "", COUNTIF(Volunteer_Import!H910, "*12pm - 3pm*"))</f>
        <v/>
      </c>
      <c r="W910" s="19" t="str">
        <f> IF(ISBLANK(B910), "", COUNTIF(Volunteer_Import!H910, "*3pm - 6pm*"))</f>
        <v/>
      </c>
      <c r="X910" s="19" t="str">
        <f> IF(ISBLANK(B910), "", COUNTIF(Volunteer_Import!H910, "*6pm - 9pm*"))</f>
        <v/>
      </c>
      <c r="Y910" s="19" t="str">
        <f> IF(ISBLANK(B910), "", COUNTIF(Volunteer_Import!H910, "*9pm - 11pm*"))</f>
        <v/>
      </c>
    </row>
    <row r="911">
      <c r="A911" s="1" t="str">
        <f t="array" ref="A911">IF(ISBLANK(B911), "", concatenate("V", ROW()))</f>
        <v/>
      </c>
      <c r="B911" s="1" t="str">
        <f>IFERROR(__xludf.DUMMYFUNCTION(" QUERY(Volunteer_Import!A911:H911, ""Select B"")"),"")</f>
        <v/>
      </c>
      <c r="C911" s="1" t="str">
        <f>IFERROR(__xludf.DUMMYFUNCTION(" IF(ISBLANK(B911), """", QUERY(Volunteer_Import!B911:I911, ""Select C""))"),"")</f>
        <v/>
      </c>
      <c r="D911" s="1" t="str">
        <f>IFERROR(__xludf.DUMMYFUNCTION(" IF(ISBLANK(B911), """", QUERY(Volunteer_Import!B911:I911, ""Select D""))"),"")</f>
        <v/>
      </c>
      <c r="E911" s="1" t="str">
        <f>IFERROR(__xludf.DUMMYFUNCTION(" IF(ISBLANK(B911), """", QUERY(Volunteer_Import!B911:I911, ""Select E""))"),"")</f>
        <v/>
      </c>
      <c r="F911" s="9" t="str">
        <f> IF(ISBLANK(B911), "", COUNTIF(Volunteer_Import!F911, "*Central Berkeley Trader Joe’s*"))</f>
        <v/>
      </c>
      <c r="G911" s="1" t="str">
        <f> IF(ISBLANK(B911), "", COUNTIF(Volunteer_Import!F911, "*North Berkeley Safeway*"))</f>
        <v/>
      </c>
      <c r="H911" s="1" t="str">
        <f> IF(ISBLANK(B911), "", COUNTIF(Volunteer_Import!F911, "*North Berkeley Trader Joe’s*"))</f>
        <v/>
      </c>
      <c r="I911" s="9" t="str">
        <f> IF(ISBLANK(B911), "", COUNTIF(Volunteer_Import!F911, "*South Berkeley Berkeley Bowl*"))</f>
        <v/>
      </c>
      <c r="J911" s="1" t="str">
        <f> IF(ISBLANK(B911), "", COUNTIF(Volunteer_Import!F911, "*South Berkeley/Oakland Safeway*"))</f>
        <v/>
      </c>
      <c r="K911" s="1" t="str">
        <f> IF(ISBLANK(B911), "", COUNTIF(Volunteer_Import!F911, "*Southwest Berkeley Berkeley Bowl*"))</f>
        <v/>
      </c>
      <c r="L911" s="1" t="str">
        <f> IF(ISBLANK(B911), "", COUNTIF(Volunteer_Import!F911, "*Other (open to local stores unlisted above)*"))</f>
        <v/>
      </c>
      <c r="M911" s="19" t="str">
        <f> IF(ISBLANK(B911), "", COUNTIF(Volunteer_Import!G911, "*Monday*"))</f>
        <v/>
      </c>
      <c r="N911" s="19" t="str">
        <f> IF(ISBLANK(B911), "", COUNTIF(Volunteer_Import!G911, "*Tuesday*"))</f>
        <v/>
      </c>
      <c r="O911" s="19" t="str">
        <f> IF(ISBLANK(B911), "", COUNTIF(Volunteer_Import!G911, "*Wednesday*"))</f>
        <v/>
      </c>
      <c r="P911" s="19" t="str">
        <f> IF(ISBLANK(B911), "", COUNTIF(Volunteer_Import!G911, "*Thursday*"))</f>
        <v/>
      </c>
      <c r="Q911" s="19" t="str">
        <f> IF(ISBLANK(B911), "", COUNTIF(Volunteer_Import!G911, "*Friday*"))</f>
        <v/>
      </c>
      <c r="R911" s="19" t="str">
        <f> IF(ISBLANK(B911), "", COUNTIF(Volunteer_Import!G911, "*Saturday*"))</f>
        <v/>
      </c>
      <c r="S911" s="19" t="str">
        <f> IF(ISBLANK(B911), "", COUNTIF(Volunteer_Import!G911, "*Sunday*"))</f>
        <v/>
      </c>
      <c r="T911" s="1" t="str">
        <f> IF(ISBLANK(B911), "", COUNTIF(Volunteer_Import!H911, "*6am - 8am*"))</f>
        <v/>
      </c>
      <c r="U911" s="19" t="str">
        <f> IF(ISBLANK(B911), "", COUNTIF(Volunteer_Import!H911, "*8am - 12pm*"))</f>
        <v/>
      </c>
      <c r="V911" s="19" t="str">
        <f> IF(ISBLANK(B911), "", COUNTIF(Volunteer_Import!H911, "*12pm - 3pm*"))</f>
        <v/>
      </c>
      <c r="W911" s="19" t="str">
        <f> IF(ISBLANK(B911), "", COUNTIF(Volunteer_Import!H911, "*3pm - 6pm*"))</f>
        <v/>
      </c>
      <c r="X911" s="19" t="str">
        <f> IF(ISBLANK(B911), "", COUNTIF(Volunteer_Import!H911, "*6pm - 9pm*"))</f>
        <v/>
      </c>
      <c r="Y911" s="19" t="str">
        <f> IF(ISBLANK(B911), "", COUNTIF(Volunteer_Import!H911, "*9pm - 11pm*"))</f>
        <v/>
      </c>
    </row>
    <row r="912">
      <c r="A912" s="1" t="str">
        <f t="array" ref="A912">IF(ISBLANK(B912), "", concatenate("V", ROW()))</f>
        <v/>
      </c>
      <c r="B912" s="1" t="str">
        <f>IFERROR(__xludf.DUMMYFUNCTION(" QUERY(Volunteer_Import!A912:H912, ""Select B"")"),"")</f>
        <v/>
      </c>
      <c r="C912" s="1" t="str">
        <f>IFERROR(__xludf.DUMMYFUNCTION(" IF(ISBLANK(B912), """", QUERY(Volunteer_Import!B912:I912, ""Select C""))"),"")</f>
        <v/>
      </c>
      <c r="D912" s="1" t="str">
        <f>IFERROR(__xludf.DUMMYFUNCTION(" IF(ISBLANK(B912), """", QUERY(Volunteer_Import!B912:I912, ""Select D""))"),"")</f>
        <v/>
      </c>
      <c r="E912" s="1" t="str">
        <f>IFERROR(__xludf.DUMMYFUNCTION(" IF(ISBLANK(B912), """", QUERY(Volunteer_Import!B912:I912, ""Select E""))"),"")</f>
        <v/>
      </c>
      <c r="F912" s="9" t="str">
        <f> IF(ISBLANK(B912), "", COUNTIF(Volunteer_Import!F912, "*Central Berkeley Trader Joe’s*"))</f>
        <v/>
      </c>
      <c r="G912" s="1" t="str">
        <f> IF(ISBLANK(B912), "", COUNTIF(Volunteer_Import!F912, "*North Berkeley Safeway*"))</f>
        <v/>
      </c>
      <c r="H912" s="1" t="str">
        <f> IF(ISBLANK(B912), "", COUNTIF(Volunteer_Import!F912, "*North Berkeley Trader Joe’s*"))</f>
        <v/>
      </c>
      <c r="I912" s="9" t="str">
        <f> IF(ISBLANK(B912), "", COUNTIF(Volunteer_Import!F912, "*South Berkeley Berkeley Bowl*"))</f>
        <v/>
      </c>
      <c r="J912" s="1" t="str">
        <f> IF(ISBLANK(B912), "", COUNTIF(Volunteer_Import!F912, "*South Berkeley/Oakland Safeway*"))</f>
        <v/>
      </c>
      <c r="K912" s="1" t="str">
        <f> IF(ISBLANK(B912), "", COUNTIF(Volunteer_Import!F912, "*Southwest Berkeley Berkeley Bowl*"))</f>
        <v/>
      </c>
      <c r="L912" s="1" t="str">
        <f> IF(ISBLANK(B912), "", COUNTIF(Volunteer_Import!F912, "*Other (open to local stores unlisted above)*"))</f>
        <v/>
      </c>
      <c r="M912" s="19" t="str">
        <f> IF(ISBLANK(B912), "", COUNTIF(Volunteer_Import!G912, "*Monday*"))</f>
        <v/>
      </c>
      <c r="N912" s="19" t="str">
        <f> IF(ISBLANK(B912), "", COUNTIF(Volunteer_Import!G912, "*Tuesday*"))</f>
        <v/>
      </c>
      <c r="O912" s="19" t="str">
        <f> IF(ISBLANK(B912), "", COUNTIF(Volunteer_Import!G912, "*Wednesday*"))</f>
        <v/>
      </c>
      <c r="P912" s="19" t="str">
        <f> IF(ISBLANK(B912), "", COUNTIF(Volunteer_Import!G912, "*Thursday*"))</f>
        <v/>
      </c>
      <c r="Q912" s="19" t="str">
        <f> IF(ISBLANK(B912), "", COUNTIF(Volunteer_Import!G912, "*Friday*"))</f>
        <v/>
      </c>
      <c r="R912" s="19" t="str">
        <f> IF(ISBLANK(B912), "", COUNTIF(Volunteer_Import!G912, "*Saturday*"))</f>
        <v/>
      </c>
      <c r="S912" s="19" t="str">
        <f> IF(ISBLANK(B912), "", COUNTIF(Volunteer_Import!G912, "*Sunday*"))</f>
        <v/>
      </c>
      <c r="T912" s="1" t="str">
        <f> IF(ISBLANK(B912), "", COUNTIF(Volunteer_Import!H912, "*6am - 8am*"))</f>
        <v/>
      </c>
      <c r="U912" s="19" t="str">
        <f> IF(ISBLANK(B912), "", COUNTIF(Volunteer_Import!H912, "*8am - 12pm*"))</f>
        <v/>
      </c>
      <c r="V912" s="19" t="str">
        <f> IF(ISBLANK(B912), "", COUNTIF(Volunteer_Import!H912, "*12pm - 3pm*"))</f>
        <v/>
      </c>
      <c r="W912" s="19" t="str">
        <f> IF(ISBLANK(B912), "", COUNTIF(Volunteer_Import!H912, "*3pm - 6pm*"))</f>
        <v/>
      </c>
      <c r="X912" s="19" t="str">
        <f> IF(ISBLANK(B912), "", COUNTIF(Volunteer_Import!H912, "*6pm - 9pm*"))</f>
        <v/>
      </c>
      <c r="Y912" s="19" t="str">
        <f> IF(ISBLANK(B912), "", COUNTIF(Volunteer_Import!H912, "*9pm - 11pm*"))</f>
        <v/>
      </c>
    </row>
    <row r="913">
      <c r="A913" s="1" t="str">
        <f t="array" ref="A913">IF(ISBLANK(B913), "", concatenate("V", ROW()))</f>
        <v/>
      </c>
      <c r="B913" s="1" t="str">
        <f>IFERROR(__xludf.DUMMYFUNCTION(" QUERY(Volunteer_Import!A913:H913, ""Select B"")"),"")</f>
        <v/>
      </c>
      <c r="C913" s="1" t="str">
        <f>IFERROR(__xludf.DUMMYFUNCTION(" IF(ISBLANK(B913), """", QUERY(Volunteer_Import!B913:I913, ""Select C""))"),"")</f>
        <v/>
      </c>
      <c r="D913" s="1" t="str">
        <f>IFERROR(__xludf.DUMMYFUNCTION(" IF(ISBLANK(B913), """", QUERY(Volunteer_Import!B913:I913, ""Select D""))"),"")</f>
        <v/>
      </c>
      <c r="E913" s="1" t="str">
        <f>IFERROR(__xludf.DUMMYFUNCTION(" IF(ISBLANK(B913), """", QUERY(Volunteer_Import!B913:I913, ""Select E""))"),"")</f>
        <v/>
      </c>
      <c r="F913" s="9" t="str">
        <f> IF(ISBLANK(B913), "", COUNTIF(Volunteer_Import!F913, "*Central Berkeley Trader Joe’s*"))</f>
        <v/>
      </c>
      <c r="G913" s="1" t="str">
        <f> IF(ISBLANK(B913), "", COUNTIF(Volunteer_Import!F913, "*North Berkeley Safeway*"))</f>
        <v/>
      </c>
      <c r="H913" s="1" t="str">
        <f> IF(ISBLANK(B913), "", COUNTIF(Volunteer_Import!F913, "*North Berkeley Trader Joe’s*"))</f>
        <v/>
      </c>
      <c r="I913" s="9" t="str">
        <f> IF(ISBLANK(B913), "", COUNTIF(Volunteer_Import!F913, "*South Berkeley Berkeley Bowl*"))</f>
        <v/>
      </c>
      <c r="J913" s="1" t="str">
        <f> IF(ISBLANK(B913), "", COUNTIF(Volunteer_Import!F913, "*South Berkeley/Oakland Safeway*"))</f>
        <v/>
      </c>
      <c r="K913" s="1" t="str">
        <f> IF(ISBLANK(B913), "", COUNTIF(Volunteer_Import!F913, "*Southwest Berkeley Berkeley Bowl*"))</f>
        <v/>
      </c>
      <c r="L913" s="1" t="str">
        <f> IF(ISBLANK(B913), "", COUNTIF(Volunteer_Import!F913, "*Other (open to local stores unlisted above)*"))</f>
        <v/>
      </c>
      <c r="M913" s="19" t="str">
        <f> IF(ISBLANK(B913), "", COUNTIF(Volunteer_Import!G913, "*Monday*"))</f>
        <v/>
      </c>
      <c r="N913" s="19" t="str">
        <f> IF(ISBLANK(B913), "", COUNTIF(Volunteer_Import!G913, "*Tuesday*"))</f>
        <v/>
      </c>
      <c r="O913" s="19" t="str">
        <f> IF(ISBLANK(B913), "", COUNTIF(Volunteer_Import!G913, "*Wednesday*"))</f>
        <v/>
      </c>
      <c r="P913" s="19" t="str">
        <f> IF(ISBLANK(B913), "", COUNTIF(Volunteer_Import!G913, "*Thursday*"))</f>
        <v/>
      </c>
      <c r="Q913" s="19" t="str">
        <f> IF(ISBLANK(B913), "", COUNTIF(Volunteer_Import!G913, "*Friday*"))</f>
        <v/>
      </c>
      <c r="R913" s="19" t="str">
        <f> IF(ISBLANK(B913), "", COUNTIF(Volunteer_Import!G913, "*Saturday*"))</f>
        <v/>
      </c>
      <c r="S913" s="19" t="str">
        <f> IF(ISBLANK(B913), "", COUNTIF(Volunteer_Import!G913, "*Sunday*"))</f>
        <v/>
      </c>
      <c r="T913" s="1" t="str">
        <f> IF(ISBLANK(B913), "", COUNTIF(Volunteer_Import!H913, "*6am - 8am*"))</f>
        <v/>
      </c>
      <c r="U913" s="19" t="str">
        <f> IF(ISBLANK(B913), "", COUNTIF(Volunteer_Import!H913, "*8am - 12pm*"))</f>
        <v/>
      </c>
      <c r="V913" s="19" t="str">
        <f> IF(ISBLANK(B913), "", COUNTIF(Volunteer_Import!H913, "*12pm - 3pm*"))</f>
        <v/>
      </c>
      <c r="W913" s="19" t="str">
        <f> IF(ISBLANK(B913), "", COUNTIF(Volunteer_Import!H913, "*3pm - 6pm*"))</f>
        <v/>
      </c>
      <c r="X913" s="19" t="str">
        <f> IF(ISBLANK(B913), "", COUNTIF(Volunteer_Import!H913, "*6pm - 9pm*"))</f>
        <v/>
      </c>
      <c r="Y913" s="19" t="str">
        <f> IF(ISBLANK(B913), "", COUNTIF(Volunteer_Import!H913, "*9pm - 11pm*"))</f>
        <v/>
      </c>
    </row>
    <row r="914">
      <c r="A914" s="1" t="str">
        <f t="array" ref="A914">IF(ISBLANK(B914), "", concatenate("V", ROW()))</f>
        <v/>
      </c>
      <c r="B914" s="1" t="str">
        <f>IFERROR(__xludf.DUMMYFUNCTION(" QUERY(Volunteer_Import!A914:H914, ""Select B"")"),"")</f>
        <v/>
      </c>
      <c r="C914" s="1" t="str">
        <f>IFERROR(__xludf.DUMMYFUNCTION(" IF(ISBLANK(B914), """", QUERY(Volunteer_Import!B914:I914, ""Select C""))"),"")</f>
        <v/>
      </c>
      <c r="D914" s="1" t="str">
        <f>IFERROR(__xludf.DUMMYFUNCTION(" IF(ISBLANK(B914), """", QUERY(Volunteer_Import!B914:I914, ""Select D""))"),"")</f>
        <v/>
      </c>
      <c r="E914" s="1" t="str">
        <f>IFERROR(__xludf.DUMMYFUNCTION(" IF(ISBLANK(B914), """", QUERY(Volunteer_Import!B914:I914, ""Select E""))"),"")</f>
        <v/>
      </c>
      <c r="F914" s="9" t="str">
        <f> IF(ISBLANK(B914), "", COUNTIF(Volunteer_Import!F914, "*Central Berkeley Trader Joe’s*"))</f>
        <v/>
      </c>
      <c r="G914" s="1" t="str">
        <f> IF(ISBLANK(B914), "", COUNTIF(Volunteer_Import!F914, "*North Berkeley Safeway*"))</f>
        <v/>
      </c>
      <c r="H914" s="1" t="str">
        <f> IF(ISBLANK(B914), "", COUNTIF(Volunteer_Import!F914, "*North Berkeley Trader Joe’s*"))</f>
        <v/>
      </c>
      <c r="I914" s="9" t="str">
        <f> IF(ISBLANK(B914), "", COUNTIF(Volunteer_Import!F914, "*South Berkeley Berkeley Bowl*"))</f>
        <v/>
      </c>
      <c r="J914" s="1" t="str">
        <f> IF(ISBLANK(B914), "", COUNTIF(Volunteer_Import!F914, "*South Berkeley/Oakland Safeway*"))</f>
        <v/>
      </c>
      <c r="K914" s="1" t="str">
        <f> IF(ISBLANK(B914), "", COUNTIF(Volunteer_Import!F914, "*Southwest Berkeley Berkeley Bowl*"))</f>
        <v/>
      </c>
      <c r="L914" s="1" t="str">
        <f> IF(ISBLANK(B914), "", COUNTIF(Volunteer_Import!F914, "*Other (open to local stores unlisted above)*"))</f>
        <v/>
      </c>
      <c r="M914" s="19" t="str">
        <f> IF(ISBLANK(B914), "", COUNTIF(Volunteer_Import!G914, "*Monday*"))</f>
        <v/>
      </c>
      <c r="N914" s="19" t="str">
        <f> IF(ISBLANK(B914), "", COUNTIF(Volunteer_Import!G914, "*Tuesday*"))</f>
        <v/>
      </c>
      <c r="O914" s="19" t="str">
        <f> IF(ISBLANK(B914), "", COUNTIF(Volunteer_Import!G914, "*Wednesday*"))</f>
        <v/>
      </c>
      <c r="P914" s="19" t="str">
        <f> IF(ISBLANK(B914), "", COUNTIF(Volunteer_Import!G914, "*Thursday*"))</f>
        <v/>
      </c>
      <c r="Q914" s="19" t="str">
        <f> IF(ISBLANK(B914), "", COUNTIF(Volunteer_Import!G914, "*Friday*"))</f>
        <v/>
      </c>
      <c r="R914" s="19" t="str">
        <f> IF(ISBLANK(B914), "", COUNTIF(Volunteer_Import!G914, "*Saturday*"))</f>
        <v/>
      </c>
      <c r="S914" s="19" t="str">
        <f> IF(ISBLANK(B914), "", COUNTIF(Volunteer_Import!G914, "*Sunday*"))</f>
        <v/>
      </c>
      <c r="T914" s="1" t="str">
        <f> IF(ISBLANK(B914), "", COUNTIF(Volunteer_Import!H914, "*6am - 8am*"))</f>
        <v/>
      </c>
      <c r="U914" s="19" t="str">
        <f> IF(ISBLANK(B914), "", COUNTIF(Volunteer_Import!H914, "*8am - 12pm*"))</f>
        <v/>
      </c>
      <c r="V914" s="19" t="str">
        <f> IF(ISBLANK(B914), "", COUNTIF(Volunteer_Import!H914, "*12pm - 3pm*"))</f>
        <v/>
      </c>
      <c r="W914" s="19" t="str">
        <f> IF(ISBLANK(B914), "", COUNTIF(Volunteer_Import!H914, "*3pm - 6pm*"))</f>
        <v/>
      </c>
      <c r="X914" s="19" t="str">
        <f> IF(ISBLANK(B914), "", COUNTIF(Volunteer_Import!H914, "*6pm - 9pm*"))</f>
        <v/>
      </c>
      <c r="Y914" s="19" t="str">
        <f> IF(ISBLANK(B914), "", COUNTIF(Volunteer_Import!H914, "*9pm - 11pm*"))</f>
        <v/>
      </c>
    </row>
    <row r="915">
      <c r="A915" s="1" t="str">
        <f t="array" ref="A915">IF(ISBLANK(B915), "", concatenate("V", ROW()))</f>
        <v/>
      </c>
      <c r="B915" s="1" t="str">
        <f>IFERROR(__xludf.DUMMYFUNCTION(" QUERY(Volunteer_Import!A915:H915, ""Select B"")"),"")</f>
        <v/>
      </c>
      <c r="C915" s="1" t="str">
        <f>IFERROR(__xludf.DUMMYFUNCTION(" IF(ISBLANK(B915), """", QUERY(Volunteer_Import!B915:I915, ""Select C""))"),"")</f>
        <v/>
      </c>
      <c r="D915" s="1" t="str">
        <f>IFERROR(__xludf.DUMMYFUNCTION(" IF(ISBLANK(B915), """", QUERY(Volunteer_Import!B915:I915, ""Select D""))"),"")</f>
        <v/>
      </c>
      <c r="E915" s="1" t="str">
        <f>IFERROR(__xludf.DUMMYFUNCTION(" IF(ISBLANK(B915), """", QUERY(Volunteer_Import!B915:I915, ""Select E""))"),"")</f>
        <v/>
      </c>
      <c r="F915" s="9" t="str">
        <f> IF(ISBLANK(B915), "", COUNTIF(Volunteer_Import!F915, "*Central Berkeley Trader Joe’s*"))</f>
        <v/>
      </c>
      <c r="G915" s="1" t="str">
        <f> IF(ISBLANK(B915), "", COUNTIF(Volunteer_Import!F915, "*North Berkeley Safeway*"))</f>
        <v/>
      </c>
      <c r="H915" s="1" t="str">
        <f> IF(ISBLANK(B915), "", COUNTIF(Volunteer_Import!F915, "*North Berkeley Trader Joe’s*"))</f>
        <v/>
      </c>
      <c r="I915" s="9" t="str">
        <f> IF(ISBLANK(B915), "", COUNTIF(Volunteer_Import!F915, "*South Berkeley Berkeley Bowl*"))</f>
        <v/>
      </c>
      <c r="J915" s="1" t="str">
        <f> IF(ISBLANK(B915), "", COUNTIF(Volunteer_Import!F915, "*South Berkeley/Oakland Safeway*"))</f>
        <v/>
      </c>
      <c r="K915" s="1" t="str">
        <f> IF(ISBLANK(B915), "", COUNTIF(Volunteer_Import!F915, "*Southwest Berkeley Berkeley Bowl*"))</f>
        <v/>
      </c>
      <c r="L915" s="1" t="str">
        <f> IF(ISBLANK(B915), "", COUNTIF(Volunteer_Import!F915, "*Other (open to local stores unlisted above)*"))</f>
        <v/>
      </c>
      <c r="M915" s="19" t="str">
        <f> IF(ISBLANK(B915), "", COUNTIF(Volunteer_Import!G915, "*Monday*"))</f>
        <v/>
      </c>
      <c r="N915" s="19" t="str">
        <f> IF(ISBLANK(B915), "", COUNTIF(Volunteer_Import!G915, "*Tuesday*"))</f>
        <v/>
      </c>
      <c r="O915" s="19" t="str">
        <f> IF(ISBLANK(B915), "", COUNTIF(Volunteer_Import!G915, "*Wednesday*"))</f>
        <v/>
      </c>
      <c r="P915" s="19" t="str">
        <f> IF(ISBLANK(B915), "", COUNTIF(Volunteer_Import!G915, "*Thursday*"))</f>
        <v/>
      </c>
      <c r="Q915" s="19" t="str">
        <f> IF(ISBLANK(B915), "", COUNTIF(Volunteer_Import!G915, "*Friday*"))</f>
        <v/>
      </c>
      <c r="R915" s="19" t="str">
        <f> IF(ISBLANK(B915), "", COUNTIF(Volunteer_Import!G915, "*Saturday*"))</f>
        <v/>
      </c>
      <c r="S915" s="19" t="str">
        <f> IF(ISBLANK(B915), "", COUNTIF(Volunteer_Import!G915, "*Sunday*"))</f>
        <v/>
      </c>
      <c r="T915" s="1" t="str">
        <f> IF(ISBLANK(B915), "", COUNTIF(Volunteer_Import!H915, "*6am - 8am*"))</f>
        <v/>
      </c>
      <c r="U915" s="19" t="str">
        <f> IF(ISBLANK(B915), "", COUNTIF(Volunteer_Import!H915, "*8am - 12pm*"))</f>
        <v/>
      </c>
      <c r="V915" s="19" t="str">
        <f> IF(ISBLANK(B915), "", COUNTIF(Volunteer_Import!H915, "*12pm - 3pm*"))</f>
        <v/>
      </c>
      <c r="W915" s="19" t="str">
        <f> IF(ISBLANK(B915), "", COUNTIF(Volunteer_Import!H915, "*3pm - 6pm*"))</f>
        <v/>
      </c>
      <c r="X915" s="19" t="str">
        <f> IF(ISBLANK(B915), "", COUNTIF(Volunteer_Import!H915, "*6pm - 9pm*"))</f>
        <v/>
      </c>
      <c r="Y915" s="19" t="str">
        <f> IF(ISBLANK(B915), "", COUNTIF(Volunteer_Import!H915, "*9pm - 11pm*"))</f>
        <v/>
      </c>
    </row>
    <row r="916">
      <c r="A916" s="1" t="str">
        <f t="array" ref="A916">IF(ISBLANK(B916), "", concatenate("V", ROW()))</f>
        <v/>
      </c>
      <c r="B916" s="1" t="str">
        <f>IFERROR(__xludf.DUMMYFUNCTION(" QUERY(Volunteer_Import!A916:H916, ""Select B"")"),"")</f>
        <v/>
      </c>
      <c r="C916" s="1" t="str">
        <f>IFERROR(__xludf.DUMMYFUNCTION(" IF(ISBLANK(B916), """", QUERY(Volunteer_Import!B916:I916, ""Select C""))"),"")</f>
        <v/>
      </c>
      <c r="D916" s="1" t="str">
        <f>IFERROR(__xludf.DUMMYFUNCTION(" IF(ISBLANK(B916), """", QUERY(Volunteer_Import!B916:I916, ""Select D""))"),"")</f>
        <v/>
      </c>
      <c r="E916" s="1" t="str">
        <f>IFERROR(__xludf.DUMMYFUNCTION(" IF(ISBLANK(B916), """", QUERY(Volunteer_Import!B916:I916, ""Select E""))"),"")</f>
        <v/>
      </c>
      <c r="F916" s="9" t="str">
        <f> IF(ISBLANK(B916), "", COUNTIF(Volunteer_Import!F916, "*Central Berkeley Trader Joe’s*"))</f>
        <v/>
      </c>
      <c r="G916" s="1" t="str">
        <f> IF(ISBLANK(B916), "", COUNTIF(Volunteer_Import!F916, "*North Berkeley Safeway*"))</f>
        <v/>
      </c>
      <c r="H916" s="1" t="str">
        <f> IF(ISBLANK(B916), "", COUNTIF(Volunteer_Import!F916, "*North Berkeley Trader Joe’s*"))</f>
        <v/>
      </c>
      <c r="I916" s="9" t="str">
        <f> IF(ISBLANK(B916), "", COUNTIF(Volunteer_Import!F916, "*South Berkeley Berkeley Bowl*"))</f>
        <v/>
      </c>
      <c r="J916" s="1" t="str">
        <f> IF(ISBLANK(B916), "", COUNTIF(Volunteer_Import!F916, "*South Berkeley/Oakland Safeway*"))</f>
        <v/>
      </c>
      <c r="K916" s="1" t="str">
        <f> IF(ISBLANK(B916), "", COUNTIF(Volunteer_Import!F916, "*Southwest Berkeley Berkeley Bowl*"))</f>
        <v/>
      </c>
      <c r="L916" s="1" t="str">
        <f> IF(ISBLANK(B916), "", COUNTIF(Volunteer_Import!F916, "*Other (open to local stores unlisted above)*"))</f>
        <v/>
      </c>
      <c r="M916" s="19" t="str">
        <f> IF(ISBLANK(B916), "", COUNTIF(Volunteer_Import!G916, "*Monday*"))</f>
        <v/>
      </c>
      <c r="N916" s="19" t="str">
        <f> IF(ISBLANK(B916), "", COUNTIF(Volunteer_Import!G916, "*Tuesday*"))</f>
        <v/>
      </c>
      <c r="O916" s="19" t="str">
        <f> IF(ISBLANK(B916), "", COUNTIF(Volunteer_Import!G916, "*Wednesday*"))</f>
        <v/>
      </c>
      <c r="P916" s="19" t="str">
        <f> IF(ISBLANK(B916), "", COUNTIF(Volunteer_Import!G916, "*Thursday*"))</f>
        <v/>
      </c>
      <c r="Q916" s="19" t="str">
        <f> IF(ISBLANK(B916), "", COUNTIF(Volunteer_Import!G916, "*Friday*"))</f>
        <v/>
      </c>
      <c r="R916" s="19" t="str">
        <f> IF(ISBLANK(B916), "", COUNTIF(Volunteer_Import!G916, "*Saturday*"))</f>
        <v/>
      </c>
      <c r="S916" s="19" t="str">
        <f> IF(ISBLANK(B916), "", COUNTIF(Volunteer_Import!G916, "*Sunday*"))</f>
        <v/>
      </c>
      <c r="T916" s="1" t="str">
        <f> IF(ISBLANK(B916), "", COUNTIF(Volunteer_Import!H916, "*6am - 8am*"))</f>
        <v/>
      </c>
      <c r="U916" s="19" t="str">
        <f> IF(ISBLANK(B916), "", COUNTIF(Volunteer_Import!H916, "*8am - 12pm*"))</f>
        <v/>
      </c>
      <c r="V916" s="19" t="str">
        <f> IF(ISBLANK(B916), "", COUNTIF(Volunteer_Import!H916, "*12pm - 3pm*"))</f>
        <v/>
      </c>
      <c r="W916" s="19" t="str">
        <f> IF(ISBLANK(B916), "", COUNTIF(Volunteer_Import!H916, "*3pm - 6pm*"))</f>
        <v/>
      </c>
      <c r="X916" s="19" t="str">
        <f> IF(ISBLANK(B916), "", COUNTIF(Volunteer_Import!H916, "*6pm - 9pm*"))</f>
        <v/>
      </c>
      <c r="Y916" s="19" t="str">
        <f> IF(ISBLANK(B916), "", COUNTIF(Volunteer_Import!H916, "*9pm - 11pm*"))</f>
        <v/>
      </c>
    </row>
    <row r="917">
      <c r="A917" s="1" t="str">
        <f t="array" ref="A917">IF(ISBLANK(B917), "", concatenate("V", ROW()))</f>
        <v/>
      </c>
      <c r="B917" s="1" t="str">
        <f>IFERROR(__xludf.DUMMYFUNCTION(" QUERY(Volunteer_Import!A917:H917, ""Select B"")"),"")</f>
        <v/>
      </c>
      <c r="C917" s="1" t="str">
        <f>IFERROR(__xludf.DUMMYFUNCTION(" IF(ISBLANK(B917), """", QUERY(Volunteer_Import!B917:I917, ""Select C""))"),"")</f>
        <v/>
      </c>
      <c r="D917" s="1" t="str">
        <f>IFERROR(__xludf.DUMMYFUNCTION(" IF(ISBLANK(B917), """", QUERY(Volunteer_Import!B917:I917, ""Select D""))"),"")</f>
        <v/>
      </c>
      <c r="E917" s="1" t="str">
        <f>IFERROR(__xludf.DUMMYFUNCTION(" IF(ISBLANK(B917), """", QUERY(Volunteer_Import!B917:I917, ""Select E""))"),"")</f>
        <v/>
      </c>
      <c r="F917" s="9" t="str">
        <f> IF(ISBLANK(B917), "", COUNTIF(Volunteer_Import!F917, "*Central Berkeley Trader Joe’s*"))</f>
        <v/>
      </c>
      <c r="G917" s="1" t="str">
        <f> IF(ISBLANK(B917), "", COUNTIF(Volunteer_Import!F917, "*North Berkeley Safeway*"))</f>
        <v/>
      </c>
      <c r="H917" s="1" t="str">
        <f> IF(ISBLANK(B917), "", COUNTIF(Volunteer_Import!F917, "*North Berkeley Trader Joe’s*"))</f>
        <v/>
      </c>
      <c r="I917" s="9" t="str">
        <f> IF(ISBLANK(B917), "", COUNTIF(Volunteer_Import!F917, "*South Berkeley Berkeley Bowl*"))</f>
        <v/>
      </c>
      <c r="J917" s="1" t="str">
        <f> IF(ISBLANK(B917), "", COUNTIF(Volunteer_Import!F917, "*South Berkeley/Oakland Safeway*"))</f>
        <v/>
      </c>
      <c r="K917" s="1" t="str">
        <f> IF(ISBLANK(B917), "", COUNTIF(Volunteer_Import!F917, "*Southwest Berkeley Berkeley Bowl*"))</f>
        <v/>
      </c>
      <c r="L917" s="1" t="str">
        <f> IF(ISBLANK(B917), "", COUNTIF(Volunteer_Import!F917, "*Other (open to local stores unlisted above)*"))</f>
        <v/>
      </c>
      <c r="M917" s="19" t="str">
        <f> IF(ISBLANK(B917), "", COUNTIF(Volunteer_Import!G917, "*Monday*"))</f>
        <v/>
      </c>
      <c r="N917" s="19" t="str">
        <f> IF(ISBLANK(B917), "", COUNTIF(Volunteer_Import!G917, "*Tuesday*"))</f>
        <v/>
      </c>
      <c r="O917" s="19" t="str">
        <f> IF(ISBLANK(B917), "", COUNTIF(Volunteer_Import!G917, "*Wednesday*"))</f>
        <v/>
      </c>
      <c r="P917" s="19" t="str">
        <f> IF(ISBLANK(B917), "", COUNTIF(Volunteer_Import!G917, "*Thursday*"))</f>
        <v/>
      </c>
      <c r="Q917" s="19" t="str">
        <f> IF(ISBLANK(B917), "", COUNTIF(Volunteer_Import!G917, "*Friday*"))</f>
        <v/>
      </c>
      <c r="R917" s="19" t="str">
        <f> IF(ISBLANK(B917), "", COUNTIF(Volunteer_Import!G917, "*Saturday*"))</f>
        <v/>
      </c>
      <c r="S917" s="19" t="str">
        <f> IF(ISBLANK(B917), "", COUNTIF(Volunteer_Import!G917, "*Sunday*"))</f>
        <v/>
      </c>
      <c r="T917" s="1" t="str">
        <f> IF(ISBLANK(B917), "", COUNTIF(Volunteer_Import!H917, "*6am - 8am*"))</f>
        <v/>
      </c>
      <c r="U917" s="19" t="str">
        <f> IF(ISBLANK(B917), "", COUNTIF(Volunteer_Import!H917, "*8am - 12pm*"))</f>
        <v/>
      </c>
      <c r="V917" s="19" t="str">
        <f> IF(ISBLANK(B917), "", COUNTIF(Volunteer_Import!H917, "*12pm - 3pm*"))</f>
        <v/>
      </c>
      <c r="W917" s="19" t="str">
        <f> IF(ISBLANK(B917), "", COUNTIF(Volunteer_Import!H917, "*3pm - 6pm*"))</f>
        <v/>
      </c>
      <c r="X917" s="19" t="str">
        <f> IF(ISBLANK(B917), "", COUNTIF(Volunteer_Import!H917, "*6pm - 9pm*"))</f>
        <v/>
      </c>
      <c r="Y917" s="19" t="str">
        <f> IF(ISBLANK(B917), "", COUNTIF(Volunteer_Import!H917, "*9pm - 11pm*"))</f>
        <v/>
      </c>
    </row>
    <row r="918">
      <c r="A918" s="1" t="str">
        <f t="array" ref="A918">IF(ISBLANK(B918), "", concatenate("V", ROW()))</f>
        <v/>
      </c>
      <c r="B918" s="1" t="str">
        <f>IFERROR(__xludf.DUMMYFUNCTION(" QUERY(Volunteer_Import!A918:H918, ""Select B"")"),"")</f>
        <v/>
      </c>
      <c r="C918" s="1" t="str">
        <f>IFERROR(__xludf.DUMMYFUNCTION(" IF(ISBLANK(B918), """", QUERY(Volunteer_Import!B918:I918, ""Select C""))"),"")</f>
        <v/>
      </c>
      <c r="D918" s="1" t="str">
        <f>IFERROR(__xludf.DUMMYFUNCTION(" IF(ISBLANK(B918), """", QUERY(Volunteer_Import!B918:I918, ""Select D""))"),"")</f>
        <v/>
      </c>
      <c r="E918" s="1" t="str">
        <f>IFERROR(__xludf.DUMMYFUNCTION(" IF(ISBLANK(B918), """", QUERY(Volunteer_Import!B918:I918, ""Select E""))"),"")</f>
        <v/>
      </c>
      <c r="F918" s="9" t="str">
        <f> IF(ISBLANK(B918), "", COUNTIF(Volunteer_Import!F918, "*Central Berkeley Trader Joe’s*"))</f>
        <v/>
      </c>
      <c r="G918" s="1" t="str">
        <f> IF(ISBLANK(B918), "", COUNTIF(Volunteer_Import!F918, "*North Berkeley Safeway*"))</f>
        <v/>
      </c>
      <c r="H918" s="1" t="str">
        <f> IF(ISBLANK(B918), "", COUNTIF(Volunteer_Import!F918, "*North Berkeley Trader Joe’s*"))</f>
        <v/>
      </c>
      <c r="I918" s="9" t="str">
        <f> IF(ISBLANK(B918), "", COUNTIF(Volunteer_Import!F918, "*South Berkeley Berkeley Bowl*"))</f>
        <v/>
      </c>
      <c r="J918" s="1" t="str">
        <f> IF(ISBLANK(B918), "", COUNTIF(Volunteer_Import!F918, "*South Berkeley/Oakland Safeway*"))</f>
        <v/>
      </c>
      <c r="K918" s="1" t="str">
        <f> IF(ISBLANK(B918), "", COUNTIF(Volunteer_Import!F918, "*Southwest Berkeley Berkeley Bowl*"))</f>
        <v/>
      </c>
      <c r="L918" s="1" t="str">
        <f> IF(ISBLANK(B918), "", COUNTIF(Volunteer_Import!F918, "*Other (open to local stores unlisted above)*"))</f>
        <v/>
      </c>
      <c r="M918" s="19" t="str">
        <f> IF(ISBLANK(B918), "", COUNTIF(Volunteer_Import!G918, "*Monday*"))</f>
        <v/>
      </c>
      <c r="N918" s="19" t="str">
        <f> IF(ISBLANK(B918), "", COUNTIF(Volunteer_Import!G918, "*Tuesday*"))</f>
        <v/>
      </c>
      <c r="O918" s="19" t="str">
        <f> IF(ISBLANK(B918), "", COUNTIF(Volunteer_Import!G918, "*Wednesday*"))</f>
        <v/>
      </c>
      <c r="P918" s="19" t="str">
        <f> IF(ISBLANK(B918), "", COUNTIF(Volunteer_Import!G918, "*Thursday*"))</f>
        <v/>
      </c>
      <c r="Q918" s="19" t="str">
        <f> IF(ISBLANK(B918), "", COUNTIF(Volunteer_Import!G918, "*Friday*"))</f>
        <v/>
      </c>
      <c r="R918" s="19" t="str">
        <f> IF(ISBLANK(B918), "", COUNTIF(Volunteer_Import!G918, "*Saturday*"))</f>
        <v/>
      </c>
      <c r="S918" s="19" t="str">
        <f> IF(ISBLANK(B918), "", COUNTIF(Volunteer_Import!G918, "*Sunday*"))</f>
        <v/>
      </c>
      <c r="T918" s="1" t="str">
        <f> IF(ISBLANK(B918), "", COUNTIF(Volunteer_Import!H918, "*6am - 8am*"))</f>
        <v/>
      </c>
      <c r="U918" s="19" t="str">
        <f> IF(ISBLANK(B918), "", COUNTIF(Volunteer_Import!H918, "*8am - 12pm*"))</f>
        <v/>
      </c>
      <c r="V918" s="19" t="str">
        <f> IF(ISBLANK(B918), "", COUNTIF(Volunteer_Import!H918, "*12pm - 3pm*"))</f>
        <v/>
      </c>
      <c r="W918" s="19" t="str">
        <f> IF(ISBLANK(B918), "", COUNTIF(Volunteer_Import!H918, "*3pm - 6pm*"))</f>
        <v/>
      </c>
      <c r="X918" s="19" t="str">
        <f> IF(ISBLANK(B918), "", COUNTIF(Volunteer_Import!H918, "*6pm - 9pm*"))</f>
        <v/>
      </c>
      <c r="Y918" s="19" t="str">
        <f> IF(ISBLANK(B918), "", COUNTIF(Volunteer_Import!H918, "*9pm - 11pm*"))</f>
        <v/>
      </c>
    </row>
    <row r="919">
      <c r="A919" s="1" t="str">
        <f t="array" ref="A919">IF(ISBLANK(B919), "", concatenate("V", ROW()))</f>
        <v/>
      </c>
      <c r="B919" s="1" t="str">
        <f>IFERROR(__xludf.DUMMYFUNCTION(" QUERY(Volunteer_Import!A919:H919, ""Select B"")"),"")</f>
        <v/>
      </c>
      <c r="C919" s="1" t="str">
        <f>IFERROR(__xludf.DUMMYFUNCTION(" IF(ISBLANK(B919), """", QUERY(Volunteer_Import!B919:I919, ""Select C""))"),"")</f>
        <v/>
      </c>
      <c r="D919" s="1" t="str">
        <f>IFERROR(__xludf.DUMMYFUNCTION(" IF(ISBLANK(B919), """", QUERY(Volunteer_Import!B919:I919, ""Select D""))"),"")</f>
        <v/>
      </c>
      <c r="E919" s="1" t="str">
        <f>IFERROR(__xludf.DUMMYFUNCTION(" IF(ISBLANK(B919), """", QUERY(Volunteer_Import!B919:I919, ""Select E""))"),"")</f>
        <v/>
      </c>
      <c r="F919" s="9" t="str">
        <f> IF(ISBLANK(B919), "", COUNTIF(Volunteer_Import!F919, "*Central Berkeley Trader Joe’s*"))</f>
        <v/>
      </c>
      <c r="G919" s="1" t="str">
        <f> IF(ISBLANK(B919), "", COUNTIF(Volunteer_Import!F919, "*North Berkeley Safeway*"))</f>
        <v/>
      </c>
      <c r="H919" s="1" t="str">
        <f> IF(ISBLANK(B919), "", COUNTIF(Volunteer_Import!F919, "*North Berkeley Trader Joe’s*"))</f>
        <v/>
      </c>
      <c r="I919" s="9" t="str">
        <f> IF(ISBLANK(B919), "", COUNTIF(Volunteer_Import!F919, "*South Berkeley Berkeley Bowl*"))</f>
        <v/>
      </c>
      <c r="J919" s="1" t="str">
        <f> IF(ISBLANK(B919), "", COUNTIF(Volunteer_Import!F919, "*South Berkeley/Oakland Safeway*"))</f>
        <v/>
      </c>
      <c r="K919" s="1" t="str">
        <f> IF(ISBLANK(B919), "", COUNTIF(Volunteer_Import!F919, "*Southwest Berkeley Berkeley Bowl*"))</f>
        <v/>
      </c>
      <c r="L919" s="1" t="str">
        <f> IF(ISBLANK(B919), "", COUNTIF(Volunteer_Import!F919, "*Other (open to local stores unlisted above)*"))</f>
        <v/>
      </c>
      <c r="M919" s="19" t="str">
        <f> IF(ISBLANK(B919), "", COUNTIF(Volunteer_Import!G919, "*Monday*"))</f>
        <v/>
      </c>
      <c r="N919" s="19" t="str">
        <f> IF(ISBLANK(B919), "", COUNTIF(Volunteer_Import!G919, "*Tuesday*"))</f>
        <v/>
      </c>
      <c r="O919" s="19" t="str">
        <f> IF(ISBLANK(B919), "", COUNTIF(Volunteer_Import!G919, "*Wednesday*"))</f>
        <v/>
      </c>
      <c r="P919" s="19" t="str">
        <f> IF(ISBLANK(B919), "", COUNTIF(Volunteer_Import!G919, "*Thursday*"))</f>
        <v/>
      </c>
      <c r="Q919" s="19" t="str">
        <f> IF(ISBLANK(B919), "", COUNTIF(Volunteer_Import!G919, "*Friday*"))</f>
        <v/>
      </c>
      <c r="R919" s="19" t="str">
        <f> IF(ISBLANK(B919), "", COUNTIF(Volunteer_Import!G919, "*Saturday*"))</f>
        <v/>
      </c>
      <c r="S919" s="19" t="str">
        <f> IF(ISBLANK(B919), "", COUNTIF(Volunteer_Import!G919, "*Sunday*"))</f>
        <v/>
      </c>
      <c r="T919" s="1" t="str">
        <f> IF(ISBLANK(B919), "", COUNTIF(Volunteer_Import!H919, "*6am - 8am*"))</f>
        <v/>
      </c>
      <c r="U919" s="19" t="str">
        <f> IF(ISBLANK(B919), "", COUNTIF(Volunteer_Import!H919, "*8am - 12pm*"))</f>
        <v/>
      </c>
      <c r="V919" s="19" t="str">
        <f> IF(ISBLANK(B919), "", COUNTIF(Volunteer_Import!H919, "*12pm - 3pm*"))</f>
        <v/>
      </c>
      <c r="W919" s="19" t="str">
        <f> IF(ISBLANK(B919), "", COUNTIF(Volunteer_Import!H919, "*3pm - 6pm*"))</f>
        <v/>
      </c>
      <c r="X919" s="19" t="str">
        <f> IF(ISBLANK(B919), "", COUNTIF(Volunteer_Import!H919, "*6pm - 9pm*"))</f>
        <v/>
      </c>
      <c r="Y919" s="19" t="str">
        <f> IF(ISBLANK(B919), "", COUNTIF(Volunteer_Import!H919, "*9pm - 11pm*"))</f>
        <v/>
      </c>
    </row>
    <row r="920">
      <c r="A920" s="1" t="str">
        <f t="array" ref="A920">IF(ISBLANK(B920), "", concatenate("V", ROW()))</f>
        <v/>
      </c>
      <c r="B920" s="1" t="str">
        <f>IFERROR(__xludf.DUMMYFUNCTION(" QUERY(Volunteer_Import!A920:H920, ""Select B"")"),"")</f>
        <v/>
      </c>
      <c r="C920" s="1" t="str">
        <f>IFERROR(__xludf.DUMMYFUNCTION(" IF(ISBLANK(B920), """", QUERY(Volunteer_Import!B920:I920, ""Select C""))"),"")</f>
        <v/>
      </c>
      <c r="D920" s="1" t="str">
        <f>IFERROR(__xludf.DUMMYFUNCTION(" IF(ISBLANK(B920), """", QUERY(Volunteer_Import!B920:I920, ""Select D""))"),"")</f>
        <v/>
      </c>
      <c r="E920" s="1" t="str">
        <f>IFERROR(__xludf.DUMMYFUNCTION(" IF(ISBLANK(B920), """", QUERY(Volunteer_Import!B920:I920, ""Select E""))"),"")</f>
        <v/>
      </c>
      <c r="F920" s="9" t="str">
        <f> IF(ISBLANK(B920), "", COUNTIF(Volunteer_Import!F920, "*Central Berkeley Trader Joe’s*"))</f>
        <v/>
      </c>
      <c r="G920" s="1" t="str">
        <f> IF(ISBLANK(B920), "", COUNTIF(Volunteer_Import!F920, "*North Berkeley Safeway*"))</f>
        <v/>
      </c>
      <c r="H920" s="1" t="str">
        <f> IF(ISBLANK(B920), "", COUNTIF(Volunteer_Import!F920, "*North Berkeley Trader Joe’s*"))</f>
        <v/>
      </c>
      <c r="I920" s="9" t="str">
        <f> IF(ISBLANK(B920), "", COUNTIF(Volunteer_Import!F920, "*South Berkeley Berkeley Bowl*"))</f>
        <v/>
      </c>
      <c r="J920" s="1" t="str">
        <f> IF(ISBLANK(B920), "", COUNTIF(Volunteer_Import!F920, "*South Berkeley/Oakland Safeway*"))</f>
        <v/>
      </c>
      <c r="K920" s="1" t="str">
        <f> IF(ISBLANK(B920), "", COUNTIF(Volunteer_Import!F920, "*Southwest Berkeley Berkeley Bowl*"))</f>
        <v/>
      </c>
      <c r="L920" s="1" t="str">
        <f> IF(ISBLANK(B920), "", COUNTIF(Volunteer_Import!F920, "*Other (open to local stores unlisted above)*"))</f>
        <v/>
      </c>
      <c r="M920" s="19" t="str">
        <f> IF(ISBLANK(B920), "", COUNTIF(Volunteer_Import!G920, "*Monday*"))</f>
        <v/>
      </c>
      <c r="N920" s="19" t="str">
        <f> IF(ISBLANK(B920), "", COUNTIF(Volunteer_Import!G920, "*Tuesday*"))</f>
        <v/>
      </c>
      <c r="O920" s="19" t="str">
        <f> IF(ISBLANK(B920), "", COUNTIF(Volunteer_Import!G920, "*Wednesday*"))</f>
        <v/>
      </c>
      <c r="P920" s="19" t="str">
        <f> IF(ISBLANK(B920), "", COUNTIF(Volunteer_Import!G920, "*Thursday*"))</f>
        <v/>
      </c>
      <c r="Q920" s="19" t="str">
        <f> IF(ISBLANK(B920), "", COUNTIF(Volunteer_Import!G920, "*Friday*"))</f>
        <v/>
      </c>
      <c r="R920" s="19" t="str">
        <f> IF(ISBLANK(B920), "", COUNTIF(Volunteer_Import!G920, "*Saturday*"))</f>
        <v/>
      </c>
      <c r="S920" s="19" t="str">
        <f> IF(ISBLANK(B920), "", COUNTIF(Volunteer_Import!G920, "*Sunday*"))</f>
        <v/>
      </c>
      <c r="T920" s="1" t="str">
        <f> IF(ISBLANK(B920), "", COUNTIF(Volunteer_Import!H920, "*6am - 8am*"))</f>
        <v/>
      </c>
      <c r="U920" s="19" t="str">
        <f> IF(ISBLANK(B920), "", COUNTIF(Volunteer_Import!H920, "*8am - 12pm*"))</f>
        <v/>
      </c>
      <c r="V920" s="19" t="str">
        <f> IF(ISBLANK(B920), "", COUNTIF(Volunteer_Import!H920, "*12pm - 3pm*"))</f>
        <v/>
      </c>
      <c r="W920" s="19" t="str">
        <f> IF(ISBLANK(B920), "", COUNTIF(Volunteer_Import!H920, "*3pm - 6pm*"))</f>
        <v/>
      </c>
      <c r="X920" s="19" t="str">
        <f> IF(ISBLANK(B920), "", COUNTIF(Volunteer_Import!H920, "*6pm - 9pm*"))</f>
        <v/>
      </c>
      <c r="Y920" s="19" t="str">
        <f> IF(ISBLANK(B920), "", COUNTIF(Volunteer_Import!H920, "*9pm - 11pm*"))</f>
        <v/>
      </c>
    </row>
    <row r="921">
      <c r="A921" s="1" t="str">
        <f t="array" ref="A921">IF(ISBLANK(B921), "", concatenate("V", ROW()))</f>
        <v/>
      </c>
      <c r="B921" s="1" t="str">
        <f>IFERROR(__xludf.DUMMYFUNCTION(" QUERY(Volunteer_Import!A921:H921, ""Select B"")"),"")</f>
        <v/>
      </c>
      <c r="C921" s="1" t="str">
        <f>IFERROR(__xludf.DUMMYFUNCTION(" IF(ISBLANK(B921), """", QUERY(Volunteer_Import!B921:I921, ""Select C""))"),"")</f>
        <v/>
      </c>
      <c r="D921" s="1" t="str">
        <f>IFERROR(__xludf.DUMMYFUNCTION(" IF(ISBLANK(B921), """", QUERY(Volunteer_Import!B921:I921, ""Select D""))"),"")</f>
        <v/>
      </c>
      <c r="E921" s="1" t="str">
        <f>IFERROR(__xludf.DUMMYFUNCTION(" IF(ISBLANK(B921), """", QUERY(Volunteer_Import!B921:I921, ""Select E""))"),"")</f>
        <v/>
      </c>
      <c r="F921" s="9" t="str">
        <f> IF(ISBLANK(B921), "", COUNTIF(Volunteer_Import!F921, "*Central Berkeley Trader Joe’s*"))</f>
        <v/>
      </c>
      <c r="G921" s="1" t="str">
        <f> IF(ISBLANK(B921), "", COUNTIF(Volunteer_Import!F921, "*North Berkeley Safeway*"))</f>
        <v/>
      </c>
      <c r="H921" s="1" t="str">
        <f> IF(ISBLANK(B921), "", COUNTIF(Volunteer_Import!F921, "*North Berkeley Trader Joe’s*"))</f>
        <v/>
      </c>
      <c r="I921" s="9" t="str">
        <f> IF(ISBLANK(B921), "", COUNTIF(Volunteer_Import!F921, "*South Berkeley Berkeley Bowl*"))</f>
        <v/>
      </c>
      <c r="J921" s="1" t="str">
        <f> IF(ISBLANK(B921), "", COUNTIF(Volunteer_Import!F921, "*South Berkeley/Oakland Safeway*"))</f>
        <v/>
      </c>
      <c r="K921" s="1" t="str">
        <f> IF(ISBLANK(B921), "", COUNTIF(Volunteer_Import!F921, "*Southwest Berkeley Berkeley Bowl*"))</f>
        <v/>
      </c>
      <c r="L921" s="1" t="str">
        <f> IF(ISBLANK(B921), "", COUNTIF(Volunteer_Import!F921, "*Other (open to local stores unlisted above)*"))</f>
        <v/>
      </c>
      <c r="M921" s="19" t="str">
        <f> IF(ISBLANK(B921), "", COUNTIF(Volunteer_Import!G921, "*Monday*"))</f>
        <v/>
      </c>
      <c r="N921" s="19" t="str">
        <f> IF(ISBLANK(B921), "", COUNTIF(Volunteer_Import!G921, "*Tuesday*"))</f>
        <v/>
      </c>
      <c r="O921" s="19" t="str">
        <f> IF(ISBLANK(B921), "", COUNTIF(Volunteer_Import!G921, "*Wednesday*"))</f>
        <v/>
      </c>
      <c r="P921" s="19" t="str">
        <f> IF(ISBLANK(B921), "", COUNTIF(Volunteer_Import!G921, "*Thursday*"))</f>
        <v/>
      </c>
      <c r="Q921" s="19" t="str">
        <f> IF(ISBLANK(B921), "", COUNTIF(Volunteer_Import!G921, "*Friday*"))</f>
        <v/>
      </c>
      <c r="R921" s="19" t="str">
        <f> IF(ISBLANK(B921), "", COUNTIF(Volunteer_Import!G921, "*Saturday*"))</f>
        <v/>
      </c>
      <c r="S921" s="19" t="str">
        <f> IF(ISBLANK(B921), "", COUNTIF(Volunteer_Import!G921, "*Sunday*"))</f>
        <v/>
      </c>
      <c r="T921" s="1" t="str">
        <f> IF(ISBLANK(B921), "", COUNTIF(Volunteer_Import!H921, "*6am - 8am*"))</f>
        <v/>
      </c>
      <c r="U921" s="19" t="str">
        <f> IF(ISBLANK(B921), "", COUNTIF(Volunteer_Import!H921, "*8am - 12pm*"))</f>
        <v/>
      </c>
      <c r="V921" s="19" t="str">
        <f> IF(ISBLANK(B921), "", COUNTIF(Volunteer_Import!H921, "*12pm - 3pm*"))</f>
        <v/>
      </c>
      <c r="W921" s="19" t="str">
        <f> IF(ISBLANK(B921), "", COUNTIF(Volunteer_Import!H921, "*3pm - 6pm*"))</f>
        <v/>
      </c>
      <c r="X921" s="19" t="str">
        <f> IF(ISBLANK(B921), "", COUNTIF(Volunteer_Import!H921, "*6pm - 9pm*"))</f>
        <v/>
      </c>
      <c r="Y921" s="19" t="str">
        <f> IF(ISBLANK(B921), "", COUNTIF(Volunteer_Import!H921, "*9pm - 11pm*"))</f>
        <v/>
      </c>
    </row>
    <row r="922">
      <c r="A922" s="1" t="str">
        <f t="array" ref="A922">IF(ISBLANK(B922), "", concatenate("V", ROW()))</f>
        <v/>
      </c>
      <c r="B922" s="1" t="str">
        <f>IFERROR(__xludf.DUMMYFUNCTION(" QUERY(Volunteer_Import!A922:H922, ""Select B"")"),"")</f>
        <v/>
      </c>
      <c r="C922" s="1" t="str">
        <f>IFERROR(__xludf.DUMMYFUNCTION(" IF(ISBLANK(B922), """", QUERY(Volunteer_Import!B922:I922, ""Select C""))"),"")</f>
        <v/>
      </c>
      <c r="D922" s="1" t="str">
        <f>IFERROR(__xludf.DUMMYFUNCTION(" IF(ISBLANK(B922), """", QUERY(Volunteer_Import!B922:I922, ""Select D""))"),"")</f>
        <v/>
      </c>
      <c r="E922" s="1" t="str">
        <f>IFERROR(__xludf.DUMMYFUNCTION(" IF(ISBLANK(B922), """", QUERY(Volunteer_Import!B922:I922, ""Select E""))"),"")</f>
        <v/>
      </c>
      <c r="F922" s="9" t="str">
        <f> IF(ISBLANK(B922), "", COUNTIF(Volunteer_Import!F922, "*Central Berkeley Trader Joe’s*"))</f>
        <v/>
      </c>
      <c r="G922" s="1" t="str">
        <f> IF(ISBLANK(B922), "", COUNTIF(Volunteer_Import!F922, "*North Berkeley Safeway*"))</f>
        <v/>
      </c>
      <c r="H922" s="1" t="str">
        <f> IF(ISBLANK(B922), "", COUNTIF(Volunteer_Import!F922, "*North Berkeley Trader Joe’s*"))</f>
        <v/>
      </c>
      <c r="I922" s="9" t="str">
        <f> IF(ISBLANK(B922), "", COUNTIF(Volunteer_Import!F922, "*South Berkeley Berkeley Bowl*"))</f>
        <v/>
      </c>
      <c r="J922" s="1" t="str">
        <f> IF(ISBLANK(B922), "", COUNTIF(Volunteer_Import!F922, "*South Berkeley/Oakland Safeway*"))</f>
        <v/>
      </c>
      <c r="K922" s="1" t="str">
        <f> IF(ISBLANK(B922), "", COUNTIF(Volunteer_Import!F922, "*Southwest Berkeley Berkeley Bowl*"))</f>
        <v/>
      </c>
      <c r="L922" s="1" t="str">
        <f> IF(ISBLANK(B922), "", COUNTIF(Volunteer_Import!F922, "*Other (open to local stores unlisted above)*"))</f>
        <v/>
      </c>
      <c r="M922" s="19" t="str">
        <f> IF(ISBLANK(B922), "", COUNTIF(Volunteer_Import!G922, "*Monday*"))</f>
        <v/>
      </c>
      <c r="N922" s="19" t="str">
        <f> IF(ISBLANK(B922), "", COUNTIF(Volunteer_Import!G922, "*Tuesday*"))</f>
        <v/>
      </c>
      <c r="O922" s="19" t="str">
        <f> IF(ISBLANK(B922), "", COUNTIF(Volunteer_Import!G922, "*Wednesday*"))</f>
        <v/>
      </c>
      <c r="P922" s="19" t="str">
        <f> IF(ISBLANK(B922), "", COUNTIF(Volunteer_Import!G922, "*Thursday*"))</f>
        <v/>
      </c>
      <c r="Q922" s="19" t="str">
        <f> IF(ISBLANK(B922), "", COUNTIF(Volunteer_Import!G922, "*Friday*"))</f>
        <v/>
      </c>
      <c r="R922" s="19" t="str">
        <f> IF(ISBLANK(B922), "", COUNTIF(Volunteer_Import!G922, "*Saturday*"))</f>
        <v/>
      </c>
      <c r="S922" s="19" t="str">
        <f> IF(ISBLANK(B922), "", COUNTIF(Volunteer_Import!G922, "*Sunday*"))</f>
        <v/>
      </c>
      <c r="T922" s="1" t="str">
        <f> IF(ISBLANK(B922), "", COUNTIF(Volunteer_Import!H922, "*6am - 8am*"))</f>
        <v/>
      </c>
      <c r="U922" s="19" t="str">
        <f> IF(ISBLANK(B922), "", COUNTIF(Volunteer_Import!H922, "*8am - 12pm*"))</f>
        <v/>
      </c>
      <c r="V922" s="19" t="str">
        <f> IF(ISBLANK(B922), "", COUNTIF(Volunteer_Import!H922, "*12pm - 3pm*"))</f>
        <v/>
      </c>
      <c r="W922" s="19" t="str">
        <f> IF(ISBLANK(B922), "", COUNTIF(Volunteer_Import!H922, "*3pm - 6pm*"))</f>
        <v/>
      </c>
      <c r="X922" s="19" t="str">
        <f> IF(ISBLANK(B922), "", COUNTIF(Volunteer_Import!H922, "*6pm - 9pm*"))</f>
        <v/>
      </c>
      <c r="Y922" s="19" t="str">
        <f> IF(ISBLANK(B922), "", COUNTIF(Volunteer_Import!H922, "*9pm - 11pm*"))</f>
        <v/>
      </c>
    </row>
    <row r="923">
      <c r="A923" s="1" t="str">
        <f t="array" ref="A923">IF(ISBLANK(B923), "", concatenate("V", ROW()))</f>
        <v/>
      </c>
      <c r="B923" s="1" t="str">
        <f>IFERROR(__xludf.DUMMYFUNCTION(" QUERY(Volunteer_Import!A923:H923, ""Select B"")"),"")</f>
        <v/>
      </c>
      <c r="C923" s="1" t="str">
        <f>IFERROR(__xludf.DUMMYFUNCTION(" IF(ISBLANK(B923), """", QUERY(Volunteer_Import!B923:I923, ""Select C""))"),"")</f>
        <v/>
      </c>
      <c r="D923" s="1" t="str">
        <f>IFERROR(__xludf.DUMMYFUNCTION(" IF(ISBLANK(B923), """", QUERY(Volunteer_Import!B923:I923, ""Select D""))"),"")</f>
        <v/>
      </c>
      <c r="E923" s="1" t="str">
        <f>IFERROR(__xludf.DUMMYFUNCTION(" IF(ISBLANK(B923), """", QUERY(Volunteer_Import!B923:I923, ""Select E""))"),"")</f>
        <v/>
      </c>
      <c r="F923" s="9" t="str">
        <f> IF(ISBLANK(B923), "", COUNTIF(Volunteer_Import!F923, "*Central Berkeley Trader Joe’s*"))</f>
        <v/>
      </c>
      <c r="G923" s="1" t="str">
        <f> IF(ISBLANK(B923), "", COUNTIF(Volunteer_Import!F923, "*North Berkeley Safeway*"))</f>
        <v/>
      </c>
      <c r="H923" s="1" t="str">
        <f> IF(ISBLANK(B923), "", COUNTIF(Volunteer_Import!F923, "*North Berkeley Trader Joe’s*"))</f>
        <v/>
      </c>
      <c r="I923" s="9" t="str">
        <f> IF(ISBLANK(B923), "", COUNTIF(Volunteer_Import!F923, "*South Berkeley Berkeley Bowl*"))</f>
        <v/>
      </c>
      <c r="J923" s="1" t="str">
        <f> IF(ISBLANK(B923), "", COUNTIF(Volunteer_Import!F923, "*South Berkeley/Oakland Safeway*"))</f>
        <v/>
      </c>
      <c r="K923" s="1" t="str">
        <f> IF(ISBLANK(B923), "", COUNTIF(Volunteer_Import!F923, "*Southwest Berkeley Berkeley Bowl*"))</f>
        <v/>
      </c>
      <c r="L923" s="1" t="str">
        <f> IF(ISBLANK(B923), "", COUNTIF(Volunteer_Import!F923, "*Other (open to local stores unlisted above)*"))</f>
        <v/>
      </c>
      <c r="M923" s="19" t="str">
        <f> IF(ISBLANK(B923), "", COUNTIF(Volunteer_Import!G923, "*Monday*"))</f>
        <v/>
      </c>
      <c r="N923" s="19" t="str">
        <f> IF(ISBLANK(B923), "", COUNTIF(Volunteer_Import!G923, "*Tuesday*"))</f>
        <v/>
      </c>
      <c r="O923" s="19" t="str">
        <f> IF(ISBLANK(B923), "", COUNTIF(Volunteer_Import!G923, "*Wednesday*"))</f>
        <v/>
      </c>
      <c r="P923" s="19" t="str">
        <f> IF(ISBLANK(B923), "", COUNTIF(Volunteer_Import!G923, "*Thursday*"))</f>
        <v/>
      </c>
      <c r="Q923" s="19" t="str">
        <f> IF(ISBLANK(B923), "", COUNTIF(Volunteer_Import!G923, "*Friday*"))</f>
        <v/>
      </c>
      <c r="R923" s="19" t="str">
        <f> IF(ISBLANK(B923), "", COUNTIF(Volunteer_Import!G923, "*Saturday*"))</f>
        <v/>
      </c>
      <c r="S923" s="19" t="str">
        <f> IF(ISBLANK(B923), "", COUNTIF(Volunteer_Import!G923, "*Sunday*"))</f>
        <v/>
      </c>
      <c r="T923" s="1" t="str">
        <f> IF(ISBLANK(B923), "", COUNTIF(Volunteer_Import!H923, "*6am - 8am*"))</f>
        <v/>
      </c>
      <c r="U923" s="19" t="str">
        <f> IF(ISBLANK(B923), "", COUNTIF(Volunteer_Import!H923, "*8am - 12pm*"))</f>
        <v/>
      </c>
      <c r="V923" s="19" t="str">
        <f> IF(ISBLANK(B923), "", COUNTIF(Volunteer_Import!H923, "*12pm - 3pm*"))</f>
        <v/>
      </c>
      <c r="W923" s="19" t="str">
        <f> IF(ISBLANK(B923), "", COUNTIF(Volunteer_Import!H923, "*3pm - 6pm*"))</f>
        <v/>
      </c>
      <c r="X923" s="19" t="str">
        <f> IF(ISBLANK(B923), "", COUNTIF(Volunteer_Import!H923, "*6pm - 9pm*"))</f>
        <v/>
      </c>
      <c r="Y923" s="19" t="str">
        <f> IF(ISBLANK(B923), "", COUNTIF(Volunteer_Import!H923, "*9pm - 11pm*"))</f>
        <v/>
      </c>
    </row>
    <row r="924">
      <c r="A924" s="1" t="str">
        <f t="array" ref="A924">IF(ISBLANK(B924), "", concatenate("V", ROW()))</f>
        <v/>
      </c>
      <c r="B924" s="1" t="str">
        <f>IFERROR(__xludf.DUMMYFUNCTION(" QUERY(Volunteer_Import!A924:H924, ""Select B"")"),"")</f>
        <v/>
      </c>
      <c r="C924" s="1" t="str">
        <f>IFERROR(__xludf.DUMMYFUNCTION(" IF(ISBLANK(B924), """", QUERY(Volunteer_Import!B924:I924, ""Select C""))"),"")</f>
        <v/>
      </c>
      <c r="D924" s="1" t="str">
        <f>IFERROR(__xludf.DUMMYFUNCTION(" IF(ISBLANK(B924), """", QUERY(Volunteer_Import!B924:I924, ""Select D""))"),"")</f>
        <v/>
      </c>
      <c r="E924" s="1" t="str">
        <f>IFERROR(__xludf.DUMMYFUNCTION(" IF(ISBLANK(B924), """", QUERY(Volunteer_Import!B924:I924, ""Select E""))"),"")</f>
        <v/>
      </c>
      <c r="F924" s="9" t="str">
        <f> IF(ISBLANK(B924), "", COUNTIF(Volunteer_Import!F924, "*Central Berkeley Trader Joe’s*"))</f>
        <v/>
      </c>
      <c r="G924" s="1" t="str">
        <f> IF(ISBLANK(B924), "", COUNTIF(Volunteer_Import!F924, "*North Berkeley Safeway*"))</f>
        <v/>
      </c>
      <c r="H924" s="1" t="str">
        <f> IF(ISBLANK(B924), "", COUNTIF(Volunteer_Import!F924, "*North Berkeley Trader Joe’s*"))</f>
        <v/>
      </c>
      <c r="I924" s="9" t="str">
        <f> IF(ISBLANK(B924), "", COUNTIF(Volunteer_Import!F924, "*South Berkeley Berkeley Bowl*"))</f>
        <v/>
      </c>
      <c r="J924" s="1" t="str">
        <f> IF(ISBLANK(B924), "", COUNTIF(Volunteer_Import!F924, "*South Berkeley/Oakland Safeway*"))</f>
        <v/>
      </c>
      <c r="K924" s="1" t="str">
        <f> IF(ISBLANK(B924), "", COUNTIF(Volunteer_Import!F924, "*Southwest Berkeley Berkeley Bowl*"))</f>
        <v/>
      </c>
      <c r="L924" s="1" t="str">
        <f> IF(ISBLANK(B924), "", COUNTIF(Volunteer_Import!F924, "*Other (open to local stores unlisted above)*"))</f>
        <v/>
      </c>
      <c r="M924" s="19" t="str">
        <f> IF(ISBLANK(B924), "", COUNTIF(Volunteer_Import!G924, "*Monday*"))</f>
        <v/>
      </c>
      <c r="N924" s="19" t="str">
        <f> IF(ISBLANK(B924), "", COUNTIF(Volunteer_Import!G924, "*Tuesday*"))</f>
        <v/>
      </c>
      <c r="O924" s="19" t="str">
        <f> IF(ISBLANK(B924), "", COUNTIF(Volunteer_Import!G924, "*Wednesday*"))</f>
        <v/>
      </c>
      <c r="P924" s="19" t="str">
        <f> IF(ISBLANK(B924), "", COUNTIF(Volunteer_Import!G924, "*Thursday*"))</f>
        <v/>
      </c>
      <c r="Q924" s="19" t="str">
        <f> IF(ISBLANK(B924), "", COUNTIF(Volunteer_Import!G924, "*Friday*"))</f>
        <v/>
      </c>
      <c r="R924" s="19" t="str">
        <f> IF(ISBLANK(B924), "", COUNTIF(Volunteer_Import!G924, "*Saturday*"))</f>
        <v/>
      </c>
      <c r="S924" s="19" t="str">
        <f> IF(ISBLANK(B924), "", COUNTIF(Volunteer_Import!G924, "*Sunday*"))</f>
        <v/>
      </c>
      <c r="T924" s="1" t="str">
        <f> IF(ISBLANK(B924), "", COUNTIF(Volunteer_Import!H924, "*6am - 8am*"))</f>
        <v/>
      </c>
      <c r="U924" s="19" t="str">
        <f> IF(ISBLANK(B924), "", COUNTIF(Volunteer_Import!H924, "*8am - 12pm*"))</f>
        <v/>
      </c>
      <c r="V924" s="19" t="str">
        <f> IF(ISBLANK(B924), "", COUNTIF(Volunteer_Import!H924, "*12pm - 3pm*"))</f>
        <v/>
      </c>
      <c r="W924" s="19" t="str">
        <f> IF(ISBLANK(B924), "", COUNTIF(Volunteer_Import!H924, "*3pm - 6pm*"))</f>
        <v/>
      </c>
      <c r="X924" s="19" t="str">
        <f> IF(ISBLANK(B924), "", COUNTIF(Volunteer_Import!H924, "*6pm - 9pm*"))</f>
        <v/>
      </c>
      <c r="Y924" s="19" t="str">
        <f> IF(ISBLANK(B924), "", COUNTIF(Volunteer_Import!H924, "*9pm - 11pm*"))</f>
        <v/>
      </c>
    </row>
    <row r="925">
      <c r="A925" s="1" t="str">
        <f t="array" ref="A925">IF(ISBLANK(B925), "", concatenate("V", ROW()))</f>
        <v/>
      </c>
      <c r="B925" s="1" t="str">
        <f>IFERROR(__xludf.DUMMYFUNCTION(" QUERY(Volunteer_Import!A925:H925, ""Select B"")"),"")</f>
        <v/>
      </c>
      <c r="C925" s="1" t="str">
        <f>IFERROR(__xludf.DUMMYFUNCTION(" IF(ISBLANK(B925), """", QUERY(Volunteer_Import!B925:I925, ""Select C""))"),"")</f>
        <v/>
      </c>
      <c r="D925" s="1" t="str">
        <f>IFERROR(__xludf.DUMMYFUNCTION(" IF(ISBLANK(B925), """", QUERY(Volunteer_Import!B925:I925, ""Select D""))"),"")</f>
        <v/>
      </c>
      <c r="E925" s="1" t="str">
        <f>IFERROR(__xludf.DUMMYFUNCTION(" IF(ISBLANK(B925), """", QUERY(Volunteer_Import!B925:I925, ""Select E""))"),"")</f>
        <v/>
      </c>
      <c r="F925" s="9" t="str">
        <f> IF(ISBLANK(B925), "", COUNTIF(Volunteer_Import!F925, "*Central Berkeley Trader Joe’s*"))</f>
        <v/>
      </c>
      <c r="G925" s="1" t="str">
        <f> IF(ISBLANK(B925), "", COUNTIF(Volunteer_Import!F925, "*North Berkeley Safeway*"))</f>
        <v/>
      </c>
      <c r="H925" s="1" t="str">
        <f> IF(ISBLANK(B925), "", COUNTIF(Volunteer_Import!F925, "*North Berkeley Trader Joe’s*"))</f>
        <v/>
      </c>
      <c r="I925" s="9" t="str">
        <f> IF(ISBLANK(B925), "", COUNTIF(Volunteer_Import!F925, "*South Berkeley Berkeley Bowl*"))</f>
        <v/>
      </c>
      <c r="J925" s="1" t="str">
        <f> IF(ISBLANK(B925), "", COUNTIF(Volunteer_Import!F925, "*South Berkeley/Oakland Safeway*"))</f>
        <v/>
      </c>
      <c r="K925" s="1" t="str">
        <f> IF(ISBLANK(B925), "", COUNTIF(Volunteer_Import!F925, "*Southwest Berkeley Berkeley Bowl*"))</f>
        <v/>
      </c>
      <c r="L925" s="1" t="str">
        <f> IF(ISBLANK(B925), "", COUNTIF(Volunteer_Import!F925, "*Other (open to local stores unlisted above)*"))</f>
        <v/>
      </c>
      <c r="M925" s="19" t="str">
        <f> IF(ISBLANK(B925), "", COUNTIF(Volunteer_Import!G925, "*Monday*"))</f>
        <v/>
      </c>
      <c r="N925" s="19" t="str">
        <f> IF(ISBLANK(B925), "", COUNTIF(Volunteer_Import!G925, "*Tuesday*"))</f>
        <v/>
      </c>
      <c r="O925" s="19" t="str">
        <f> IF(ISBLANK(B925), "", COUNTIF(Volunteer_Import!G925, "*Wednesday*"))</f>
        <v/>
      </c>
      <c r="P925" s="19" t="str">
        <f> IF(ISBLANK(B925), "", COUNTIF(Volunteer_Import!G925, "*Thursday*"))</f>
        <v/>
      </c>
      <c r="Q925" s="19" t="str">
        <f> IF(ISBLANK(B925), "", COUNTIF(Volunteer_Import!G925, "*Friday*"))</f>
        <v/>
      </c>
      <c r="R925" s="19" t="str">
        <f> IF(ISBLANK(B925), "", COUNTIF(Volunteer_Import!G925, "*Saturday*"))</f>
        <v/>
      </c>
      <c r="S925" s="19" t="str">
        <f> IF(ISBLANK(B925), "", COUNTIF(Volunteer_Import!G925, "*Sunday*"))</f>
        <v/>
      </c>
      <c r="T925" s="1" t="str">
        <f> IF(ISBLANK(B925), "", COUNTIF(Volunteer_Import!H925, "*6am - 8am*"))</f>
        <v/>
      </c>
      <c r="U925" s="19" t="str">
        <f> IF(ISBLANK(B925), "", COUNTIF(Volunteer_Import!H925, "*8am - 12pm*"))</f>
        <v/>
      </c>
      <c r="V925" s="19" t="str">
        <f> IF(ISBLANK(B925), "", COUNTIF(Volunteer_Import!H925, "*12pm - 3pm*"))</f>
        <v/>
      </c>
      <c r="W925" s="19" t="str">
        <f> IF(ISBLANK(B925), "", COUNTIF(Volunteer_Import!H925, "*3pm - 6pm*"))</f>
        <v/>
      </c>
      <c r="X925" s="19" t="str">
        <f> IF(ISBLANK(B925), "", COUNTIF(Volunteer_Import!H925, "*6pm - 9pm*"))</f>
        <v/>
      </c>
      <c r="Y925" s="19" t="str">
        <f> IF(ISBLANK(B925), "", COUNTIF(Volunteer_Import!H925, "*9pm - 11pm*"))</f>
        <v/>
      </c>
    </row>
    <row r="926">
      <c r="A926" s="1" t="str">
        <f t="array" ref="A926">IF(ISBLANK(B926), "", concatenate("V", ROW()))</f>
        <v/>
      </c>
      <c r="B926" s="1" t="str">
        <f>IFERROR(__xludf.DUMMYFUNCTION(" QUERY(Volunteer_Import!A926:H926, ""Select B"")"),"")</f>
        <v/>
      </c>
      <c r="C926" s="1" t="str">
        <f>IFERROR(__xludf.DUMMYFUNCTION(" IF(ISBLANK(B926), """", QUERY(Volunteer_Import!B926:I926, ""Select C""))"),"")</f>
        <v/>
      </c>
      <c r="D926" s="1" t="str">
        <f>IFERROR(__xludf.DUMMYFUNCTION(" IF(ISBLANK(B926), """", QUERY(Volunteer_Import!B926:I926, ""Select D""))"),"")</f>
        <v/>
      </c>
      <c r="E926" s="1" t="str">
        <f>IFERROR(__xludf.DUMMYFUNCTION(" IF(ISBLANK(B926), """", QUERY(Volunteer_Import!B926:I926, ""Select E""))"),"")</f>
        <v/>
      </c>
      <c r="F926" s="9" t="str">
        <f> IF(ISBLANK(B926), "", COUNTIF(Volunteer_Import!F926, "*Central Berkeley Trader Joe’s*"))</f>
        <v/>
      </c>
      <c r="G926" s="1" t="str">
        <f> IF(ISBLANK(B926), "", COUNTIF(Volunteer_Import!F926, "*North Berkeley Safeway*"))</f>
        <v/>
      </c>
      <c r="H926" s="1" t="str">
        <f> IF(ISBLANK(B926), "", COUNTIF(Volunteer_Import!F926, "*North Berkeley Trader Joe’s*"))</f>
        <v/>
      </c>
      <c r="I926" s="9" t="str">
        <f> IF(ISBLANK(B926), "", COUNTIF(Volunteer_Import!F926, "*South Berkeley Berkeley Bowl*"))</f>
        <v/>
      </c>
      <c r="J926" s="1" t="str">
        <f> IF(ISBLANK(B926), "", COUNTIF(Volunteer_Import!F926, "*South Berkeley/Oakland Safeway*"))</f>
        <v/>
      </c>
      <c r="K926" s="1" t="str">
        <f> IF(ISBLANK(B926), "", COUNTIF(Volunteer_Import!F926, "*Southwest Berkeley Berkeley Bowl*"))</f>
        <v/>
      </c>
      <c r="L926" s="1" t="str">
        <f> IF(ISBLANK(B926), "", COUNTIF(Volunteer_Import!F926, "*Other (open to local stores unlisted above)*"))</f>
        <v/>
      </c>
      <c r="M926" s="19" t="str">
        <f> IF(ISBLANK(B926), "", COUNTIF(Volunteer_Import!G926, "*Monday*"))</f>
        <v/>
      </c>
      <c r="N926" s="19" t="str">
        <f> IF(ISBLANK(B926), "", COUNTIF(Volunteer_Import!G926, "*Tuesday*"))</f>
        <v/>
      </c>
      <c r="O926" s="19" t="str">
        <f> IF(ISBLANK(B926), "", COUNTIF(Volunteer_Import!G926, "*Wednesday*"))</f>
        <v/>
      </c>
      <c r="P926" s="19" t="str">
        <f> IF(ISBLANK(B926), "", COUNTIF(Volunteer_Import!G926, "*Thursday*"))</f>
        <v/>
      </c>
      <c r="Q926" s="19" t="str">
        <f> IF(ISBLANK(B926), "", COUNTIF(Volunteer_Import!G926, "*Friday*"))</f>
        <v/>
      </c>
      <c r="R926" s="19" t="str">
        <f> IF(ISBLANK(B926), "", COUNTIF(Volunteer_Import!G926, "*Saturday*"))</f>
        <v/>
      </c>
      <c r="S926" s="19" t="str">
        <f> IF(ISBLANK(B926), "", COUNTIF(Volunteer_Import!G926, "*Sunday*"))</f>
        <v/>
      </c>
      <c r="T926" s="1" t="str">
        <f> IF(ISBLANK(B926), "", COUNTIF(Volunteer_Import!H926, "*6am - 8am*"))</f>
        <v/>
      </c>
      <c r="U926" s="19" t="str">
        <f> IF(ISBLANK(B926), "", COUNTIF(Volunteer_Import!H926, "*8am - 12pm*"))</f>
        <v/>
      </c>
      <c r="V926" s="19" t="str">
        <f> IF(ISBLANK(B926), "", COUNTIF(Volunteer_Import!H926, "*12pm - 3pm*"))</f>
        <v/>
      </c>
      <c r="W926" s="19" t="str">
        <f> IF(ISBLANK(B926), "", COUNTIF(Volunteer_Import!H926, "*3pm - 6pm*"))</f>
        <v/>
      </c>
      <c r="X926" s="19" t="str">
        <f> IF(ISBLANK(B926), "", COUNTIF(Volunteer_Import!H926, "*6pm - 9pm*"))</f>
        <v/>
      </c>
      <c r="Y926" s="19" t="str">
        <f> IF(ISBLANK(B926), "", COUNTIF(Volunteer_Import!H926, "*9pm - 11pm*"))</f>
        <v/>
      </c>
    </row>
    <row r="927">
      <c r="A927" s="1" t="str">
        <f t="array" ref="A927">IF(ISBLANK(B927), "", concatenate("V", ROW()))</f>
        <v/>
      </c>
      <c r="B927" s="1" t="str">
        <f>IFERROR(__xludf.DUMMYFUNCTION(" QUERY(Volunteer_Import!A927:H927, ""Select B"")"),"")</f>
        <v/>
      </c>
      <c r="C927" s="1" t="str">
        <f>IFERROR(__xludf.DUMMYFUNCTION(" IF(ISBLANK(B927), """", QUERY(Volunteer_Import!B927:I927, ""Select C""))"),"")</f>
        <v/>
      </c>
      <c r="D927" s="1" t="str">
        <f>IFERROR(__xludf.DUMMYFUNCTION(" IF(ISBLANK(B927), """", QUERY(Volunteer_Import!B927:I927, ""Select D""))"),"")</f>
        <v/>
      </c>
      <c r="E927" s="1" t="str">
        <f>IFERROR(__xludf.DUMMYFUNCTION(" IF(ISBLANK(B927), """", QUERY(Volunteer_Import!B927:I927, ""Select E""))"),"")</f>
        <v/>
      </c>
      <c r="F927" s="9" t="str">
        <f> IF(ISBLANK(B927), "", COUNTIF(Volunteer_Import!F927, "*Central Berkeley Trader Joe’s*"))</f>
        <v/>
      </c>
      <c r="G927" s="1" t="str">
        <f> IF(ISBLANK(B927), "", COUNTIF(Volunteer_Import!F927, "*North Berkeley Safeway*"))</f>
        <v/>
      </c>
      <c r="H927" s="1" t="str">
        <f> IF(ISBLANK(B927), "", COUNTIF(Volunteer_Import!F927, "*North Berkeley Trader Joe’s*"))</f>
        <v/>
      </c>
      <c r="I927" s="9" t="str">
        <f> IF(ISBLANK(B927), "", COUNTIF(Volunteer_Import!F927, "*South Berkeley Berkeley Bowl*"))</f>
        <v/>
      </c>
      <c r="J927" s="1" t="str">
        <f> IF(ISBLANK(B927), "", COUNTIF(Volunteer_Import!F927, "*South Berkeley/Oakland Safeway*"))</f>
        <v/>
      </c>
      <c r="K927" s="1" t="str">
        <f> IF(ISBLANK(B927), "", COUNTIF(Volunteer_Import!F927, "*Southwest Berkeley Berkeley Bowl*"))</f>
        <v/>
      </c>
      <c r="L927" s="1" t="str">
        <f> IF(ISBLANK(B927), "", COUNTIF(Volunteer_Import!F927, "*Other (open to local stores unlisted above)*"))</f>
        <v/>
      </c>
      <c r="M927" s="19" t="str">
        <f> IF(ISBLANK(B927), "", COUNTIF(Volunteer_Import!G927, "*Monday*"))</f>
        <v/>
      </c>
      <c r="N927" s="19" t="str">
        <f> IF(ISBLANK(B927), "", COUNTIF(Volunteer_Import!G927, "*Tuesday*"))</f>
        <v/>
      </c>
      <c r="O927" s="19" t="str">
        <f> IF(ISBLANK(B927), "", COUNTIF(Volunteer_Import!G927, "*Wednesday*"))</f>
        <v/>
      </c>
      <c r="P927" s="19" t="str">
        <f> IF(ISBLANK(B927), "", COUNTIF(Volunteer_Import!G927, "*Thursday*"))</f>
        <v/>
      </c>
      <c r="Q927" s="19" t="str">
        <f> IF(ISBLANK(B927), "", COUNTIF(Volunteer_Import!G927, "*Friday*"))</f>
        <v/>
      </c>
      <c r="R927" s="19" t="str">
        <f> IF(ISBLANK(B927), "", COUNTIF(Volunteer_Import!G927, "*Saturday*"))</f>
        <v/>
      </c>
      <c r="S927" s="19" t="str">
        <f> IF(ISBLANK(B927), "", COUNTIF(Volunteer_Import!G927, "*Sunday*"))</f>
        <v/>
      </c>
      <c r="T927" s="1" t="str">
        <f> IF(ISBLANK(B927), "", COUNTIF(Volunteer_Import!H927, "*6am - 8am*"))</f>
        <v/>
      </c>
      <c r="U927" s="19" t="str">
        <f> IF(ISBLANK(B927), "", COUNTIF(Volunteer_Import!H927, "*8am - 12pm*"))</f>
        <v/>
      </c>
      <c r="V927" s="19" t="str">
        <f> IF(ISBLANK(B927), "", COUNTIF(Volunteer_Import!H927, "*12pm - 3pm*"))</f>
        <v/>
      </c>
      <c r="W927" s="19" t="str">
        <f> IF(ISBLANK(B927), "", COUNTIF(Volunteer_Import!H927, "*3pm - 6pm*"))</f>
        <v/>
      </c>
      <c r="X927" s="19" t="str">
        <f> IF(ISBLANK(B927), "", COUNTIF(Volunteer_Import!H927, "*6pm - 9pm*"))</f>
        <v/>
      </c>
      <c r="Y927" s="19" t="str">
        <f> IF(ISBLANK(B927), "", COUNTIF(Volunteer_Import!H927, "*9pm - 11pm*"))</f>
        <v/>
      </c>
    </row>
    <row r="928">
      <c r="A928" s="1" t="str">
        <f t="array" ref="A928">IF(ISBLANK(B928), "", concatenate("V", ROW()))</f>
        <v/>
      </c>
      <c r="B928" s="1" t="str">
        <f>IFERROR(__xludf.DUMMYFUNCTION(" QUERY(Volunteer_Import!A928:H928, ""Select B"")"),"")</f>
        <v/>
      </c>
      <c r="C928" s="1" t="str">
        <f>IFERROR(__xludf.DUMMYFUNCTION(" IF(ISBLANK(B928), """", QUERY(Volunteer_Import!B928:I928, ""Select C""))"),"")</f>
        <v/>
      </c>
      <c r="D928" s="1" t="str">
        <f>IFERROR(__xludf.DUMMYFUNCTION(" IF(ISBLANK(B928), """", QUERY(Volunteer_Import!B928:I928, ""Select D""))"),"")</f>
        <v/>
      </c>
      <c r="E928" s="1" t="str">
        <f>IFERROR(__xludf.DUMMYFUNCTION(" IF(ISBLANK(B928), """", QUERY(Volunteer_Import!B928:I928, ""Select E""))"),"")</f>
        <v/>
      </c>
      <c r="F928" s="9" t="str">
        <f> IF(ISBLANK(B928), "", COUNTIF(Volunteer_Import!F928, "*Central Berkeley Trader Joe’s*"))</f>
        <v/>
      </c>
      <c r="G928" s="1" t="str">
        <f> IF(ISBLANK(B928), "", COUNTIF(Volunteer_Import!F928, "*North Berkeley Safeway*"))</f>
        <v/>
      </c>
      <c r="H928" s="1" t="str">
        <f> IF(ISBLANK(B928), "", COUNTIF(Volunteer_Import!F928, "*North Berkeley Trader Joe’s*"))</f>
        <v/>
      </c>
      <c r="I928" s="9" t="str">
        <f> IF(ISBLANK(B928), "", COUNTIF(Volunteer_Import!F928, "*South Berkeley Berkeley Bowl*"))</f>
        <v/>
      </c>
      <c r="J928" s="1" t="str">
        <f> IF(ISBLANK(B928), "", COUNTIF(Volunteer_Import!F928, "*South Berkeley/Oakland Safeway*"))</f>
        <v/>
      </c>
      <c r="K928" s="1" t="str">
        <f> IF(ISBLANK(B928), "", COUNTIF(Volunteer_Import!F928, "*Southwest Berkeley Berkeley Bowl*"))</f>
        <v/>
      </c>
      <c r="L928" s="1" t="str">
        <f> IF(ISBLANK(B928), "", COUNTIF(Volunteer_Import!F928, "*Other (open to local stores unlisted above)*"))</f>
        <v/>
      </c>
      <c r="M928" s="19" t="str">
        <f> IF(ISBLANK(B928), "", COUNTIF(Volunteer_Import!G928, "*Monday*"))</f>
        <v/>
      </c>
      <c r="N928" s="19" t="str">
        <f> IF(ISBLANK(B928), "", COUNTIF(Volunteer_Import!G928, "*Tuesday*"))</f>
        <v/>
      </c>
      <c r="O928" s="19" t="str">
        <f> IF(ISBLANK(B928), "", COUNTIF(Volunteer_Import!G928, "*Wednesday*"))</f>
        <v/>
      </c>
      <c r="P928" s="19" t="str">
        <f> IF(ISBLANK(B928), "", COUNTIF(Volunteer_Import!G928, "*Thursday*"))</f>
        <v/>
      </c>
      <c r="Q928" s="19" t="str">
        <f> IF(ISBLANK(B928), "", COUNTIF(Volunteer_Import!G928, "*Friday*"))</f>
        <v/>
      </c>
      <c r="R928" s="19" t="str">
        <f> IF(ISBLANK(B928), "", COUNTIF(Volunteer_Import!G928, "*Saturday*"))</f>
        <v/>
      </c>
      <c r="S928" s="19" t="str">
        <f> IF(ISBLANK(B928), "", COUNTIF(Volunteer_Import!G928, "*Sunday*"))</f>
        <v/>
      </c>
      <c r="T928" s="1" t="str">
        <f> IF(ISBLANK(B928), "", COUNTIF(Volunteer_Import!H928, "*6am - 8am*"))</f>
        <v/>
      </c>
      <c r="U928" s="19" t="str">
        <f> IF(ISBLANK(B928), "", COUNTIF(Volunteer_Import!H928, "*8am - 12pm*"))</f>
        <v/>
      </c>
      <c r="V928" s="19" t="str">
        <f> IF(ISBLANK(B928), "", COUNTIF(Volunteer_Import!H928, "*12pm - 3pm*"))</f>
        <v/>
      </c>
      <c r="W928" s="19" t="str">
        <f> IF(ISBLANK(B928), "", COUNTIF(Volunteer_Import!H928, "*3pm - 6pm*"))</f>
        <v/>
      </c>
      <c r="X928" s="19" t="str">
        <f> IF(ISBLANK(B928), "", COUNTIF(Volunteer_Import!H928, "*6pm - 9pm*"))</f>
        <v/>
      </c>
      <c r="Y928" s="19" t="str">
        <f> IF(ISBLANK(B928), "", COUNTIF(Volunteer_Import!H928, "*9pm - 11pm*"))</f>
        <v/>
      </c>
    </row>
    <row r="929">
      <c r="A929" s="1" t="str">
        <f t="array" ref="A929">IF(ISBLANK(B929), "", concatenate("V", ROW()))</f>
        <v/>
      </c>
      <c r="B929" s="1" t="str">
        <f>IFERROR(__xludf.DUMMYFUNCTION(" QUERY(Volunteer_Import!A929:H929, ""Select B"")"),"")</f>
        <v/>
      </c>
      <c r="C929" s="1" t="str">
        <f>IFERROR(__xludf.DUMMYFUNCTION(" IF(ISBLANK(B929), """", QUERY(Volunteer_Import!B929:I929, ""Select C""))"),"")</f>
        <v/>
      </c>
      <c r="D929" s="1" t="str">
        <f>IFERROR(__xludf.DUMMYFUNCTION(" IF(ISBLANK(B929), """", QUERY(Volunteer_Import!B929:I929, ""Select D""))"),"")</f>
        <v/>
      </c>
      <c r="E929" s="1" t="str">
        <f>IFERROR(__xludf.DUMMYFUNCTION(" IF(ISBLANK(B929), """", QUERY(Volunteer_Import!B929:I929, ""Select E""))"),"")</f>
        <v/>
      </c>
      <c r="F929" s="9" t="str">
        <f> IF(ISBLANK(B929), "", COUNTIF(Volunteer_Import!F929, "*Central Berkeley Trader Joe’s*"))</f>
        <v/>
      </c>
      <c r="G929" s="1" t="str">
        <f> IF(ISBLANK(B929), "", COUNTIF(Volunteer_Import!F929, "*North Berkeley Safeway*"))</f>
        <v/>
      </c>
      <c r="H929" s="1" t="str">
        <f> IF(ISBLANK(B929), "", COUNTIF(Volunteer_Import!F929, "*North Berkeley Trader Joe’s*"))</f>
        <v/>
      </c>
      <c r="I929" s="9" t="str">
        <f> IF(ISBLANK(B929), "", COUNTIF(Volunteer_Import!F929, "*South Berkeley Berkeley Bowl*"))</f>
        <v/>
      </c>
      <c r="J929" s="1" t="str">
        <f> IF(ISBLANK(B929), "", COUNTIF(Volunteer_Import!F929, "*South Berkeley/Oakland Safeway*"))</f>
        <v/>
      </c>
      <c r="K929" s="1" t="str">
        <f> IF(ISBLANK(B929), "", COUNTIF(Volunteer_Import!F929, "*Southwest Berkeley Berkeley Bowl*"))</f>
        <v/>
      </c>
      <c r="L929" s="1" t="str">
        <f> IF(ISBLANK(B929), "", COUNTIF(Volunteer_Import!F929, "*Other (open to local stores unlisted above)*"))</f>
        <v/>
      </c>
      <c r="M929" s="19" t="str">
        <f> IF(ISBLANK(B929), "", COUNTIF(Volunteer_Import!G929, "*Monday*"))</f>
        <v/>
      </c>
      <c r="N929" s="19" t="str">
        <f> IF(ISBLANK(B929), "", COUNTIF(Volunteer_Import!G929, "*Tuesday*"))</f>
        <v/>
      </c>
      <c r="O929" s="19" t="str">
        <f> IF(ISBLANK(B929), "", COUNTIF(Volunteer_Import!G929, "*Wednesday*"))</f>
        <v/>
      </c>
      <c r="P929" s="19" t="str">
        <f> IF(ISBLANK(B929), "", COUNTIF(Volunteer_Import!G929, "*Thursday*"))</f>
        <v/>
      </c>
      <c r="Q929" s="19" t="str">
        <f> IF(ISBLANK(B929), "", COUNTIF(Volunteer_Import!G929, "*Friday*"))</f>
        <v/>
      </c>
      <c r="R929" s="19" t="str">
        <f> IF(ISBLANK(B929), "", COUNTIF(Volunteer_Import!G929, "*Saturday*"))</f>
        <v/>
      </c>
      <c r="S929" s="19" t="str">
        <f> IF(ISBLANK(B929), "", COUNTIF(Volunteer_Import!G929, "*Sunday*"))</f>
        <v/>
      </c>
      <c r="T929" s="1" t="str">
        <f> IF(ISBLANK(B929), "", COUNTIF(Volunteer_Import!H929, "*6am - 8am*"))</f>
        <v/>
      </c>
      <c r="U929" s="19" t="str">
        <f> IF(ISBLANK(B929), "", COUNTIF(Volunteer_Import!H929, "*8am - 12pm*"))</f>
        <v/>
      </c>
      <c r="V929" s="19" t="str">
        <f> IF(ISBLANK(B929), "", COUNTIF(Volunteer_Import!H929, "*12pm - 3pm*"))</f>
        <v/>
      </c>
      <c r="W929" s="19" t="str">
        <f> IF(ISBLANK(B929), "", COUNTIF(Volunteer_Import!H929, "*3pm - 6pm*"))</f>
        <v/>
      </c>
      <c r="X929" s="19" t="str">
        <f> IF(ISBLANK(B929), "", COUNTIF(Volunteer_Import!H929, "*6pm - 9pm*"))</f>
        <v/>
      </c>
      <c r="Y929" s="19" t="str">
        <f> IF(ISBLANK(B929), "", COUNTIF(Volunteer_Import!H929, "*9pm - 11pm*"))</f>
        <v/>
      </c>
    </row>
    <row r="930">
      <c r="A930" s="1" t="str">
        <f t="array" ref="A930">IF(ISBLANK(B930), "", concatenate("V", ROW()))</f>
        <v/>
      </c>
      <c r="B930" s="1" t="str">
        <f>IFERROR(__xludf.DUMMYFUNCTION(" QUERY(Volunteer_Import!A930:H930, ""Select B"")"),"")</f>
        <v/>
      </c>
      <c r="C930" s="1" t="str">
        <f>IFERROR(__xludf.DUMMYFUNCTION(" IF(ISBLANK(B930), """", QUERY(Volunteer_Import!B930:I930, ""Select C""))"),"")</f>
        <v/>
      </c>
      <c r="D930" s="1" t="str">
        <f>IFERROR(__xludf.DUMMYFUNCTION(" IF(ISBLANK(B930), """", QUERY(Volunteer_Import!B930:I930, ""Select D""))"),"")</f>
        <v/>
      </c>
      <c r="E930" s="1" t="str">
        <f>IFERROR(__xludf.DUMMYFUNCTION(" IF(ISBLANK(B930), """", QUERY(Volunteer_Import!B930:I930, ""Select E""))"),"")</f>
        <v/>
      </c>
      <c r="F930" s="9" t="str">
        <f> IF(ISBLANK(B930), "", COUNTIF(Volunteer_Import!F930, "*Central Berkeley Trader Joe’s*"))</f>
        <v/>
      </c>
      <c r="G930" s="1" t="str">
        <f> IF(ISBLANK(B930), "", COUNTIF(Volunteer_Import!F930, "*North Berkeley Safeway*"))</f>
        <v/>
      </c>
      <c r="H930" s="1" t="str">
        <f> IF(ISBLANK(B930), "", COUNTIF(Volunteer_Import!F930, "*North Berkeley Trader Joe’s*"))</f>
        <v/>
      </c>
      <c r="I930" s="9" t="str">
        <f> IF(ISBLANK(B930), "", COUNTIF(Volunteer_Import!F930, "*South Berkeley Berkeley Bowl*"))</f>
        <v/>
      </c>
      <c r="J930" s="1" t="str">
        <f> IF(ISBLANK(B930), "", COUNTIF(Volunteer_Import!F930, "*South Berkeley/Oakland Safeway*"))</f>
        <v/>
      </c>
      <c r="K930" s="1" t="str">
        <f> IF(ISBLANK(B930), "", COUNTIF(Volunteer_Import!F930, "*Southwest Berkeley Berkeley Bowl*"))</f>
        <v/>
      </c>
      <c r="L930" s="1" t="str">
        <f> IF(ISBLANK(B930), "", COUNTIF(Volunteer_Import!F930, "*Other (open to local stores unlisted above)*"))</f>
        <v/>
      </c>
      <c r="M930" s="19" t="str">
        <f> IF(ISBLANK(B930), "", COUNTIF(Volunteer_Import!G930, "*Monday*"))</f>
        <v/>
      </c>
      <c r="N930" s="19" t="str">
        <f> IF(ISBLANK(B930), "", COUNTIF(Volunteer_Import!G930, "*Tuesday*"))</f>
        <v/>
      </c>
      <c r="O930" s="19" t="str">
        <f> IF(ISBLANK(B930), "", COUNTIF(Volunteer_Import!G930, "*Wednesday*"))</f>
        <v/>
      </c>
      <c r="P930" s="19" t="str">
        <f> IF(ISBLANK(B930), "", COUNTIF(Volunteer_Import!G930, "*Thursday*"))</f>
        <v/>
      </c>
      <c r="Q930" s="19" t="str">
        <f> IF(ISBLANK(B930), "", COUNTIF(Volunteer_Import!G930, "*Friday*"))</f>
        <v/>
      </c>
      <c r="R930" s="19" t="str">
        <f> IF(ISBLANK(B930), "", COUNTIF(Volunteer_Import!G930, "*Saturday*"))</f>
        <v/>
      </c>
      <c r="S930" s="19" t="str">
        <f> IF(ISBLANK(B930), "", COUNTIF(Volunteer_Import!G930, "*Sunday*"))</f>
        <v/>
      </c>
      <c r="T930" s="1" t="str">
        <f> IF(ISBLANK(B930), "", COUNTIF(Volunteer_Import!H930, "*6am - 8am*"))</f>
        <v/>
      </c>
      <c r="U930" s="19" t="str">
        <f> IF(ISBLANK(B930), "", COUNTIF(Volunteer_Import!H930, "*8am - 12pm*"))</f>
        <v/>
      </c>
      <c r="V930" s="19" t="str">
        <f> IF(ISBLANK(B930), "", COUNTIF(Volunteer_Import!H930, "*12pm - 3pm*"))</f>
        <v/>
      </c>
      <c r="W930" s="19" t="str">
        <f> IF(ISBLANK(B930), "", COUNTIF(Volunteer_Import!H930, "*3pm - 6pm*"))</f>
        <v/>
      </c>
      <c r="X930" s="19" t="str">
        <f> IF(ISBLANK(B930), "", COUNTIF(Volunteer_Import!H930, "*6pm - 9pm*"))</f>
        <v/>
      </c>
      <c r="Y930" s="19" t="str">
        <f> IF(ISBLANK(B930), "", COUNTIF(Volunteer_Import!H930, "*9pm - 11pm*"))</f>
        <v/>
      </c>
    </row>
    <row r="931">
      <c r="A931" s="1" t="str">
        <f t="array" ref="A931">IF(ISBLANK(B931), "", concatenate("V", ROW()))</f>
        <v/>
      </c>
      <c r="B931" s="1" t="str">
        <f>IFERROR(__xludf.DUMMYFUNCTION(" QUERY(Volunteer_Import!A931:H931, ""Select B"")"),"")</f>
        <v/>
      </c>
      <c r="C931" s="1" t="str">
        <f>IFERROR(__xludf.DUMMYFUNCTION(" IF(ISBLANK(B931), """", QUERY(Volunteer_Import!B931:I931, ""Select C""))"),"")</f>
        <v/>
      </c>
      <c r="D931" s="1" t="str">
        <f>IFERROR(__xludf.DUMMYFUNCTION(" IF(ISBLANK(B931), """", QUERY(Volunteer_Import!B931:I931, ""Select D""))"),"")</f>
        <v/>
      </c>
      <c r="E931" s="1" t="str">
        <f>IFERROR(__xludf.DUMMYFUNCTION(" IF(ISBLANK(B931), """", QUERY(Volunteer_Import!B931:I931, ""Select E""))"),"")</f>
        <v/>
      </c>
      <c r="F931" s="9" t="str">
        <f> IF(ISBLANK(B931), "", COUNTIF(Volunteer_Import!F931, "*Central Berkeley Trader Joe’s*"))</f>
        <v/>
      </c>
      <c r="G931" s="1" t="str">
        <f> IF(ISBLANK(B931), "", COUNTIF(Volunteer_Import!F931, "*North Berkeley Safeway*"))</f>
        <v/>
      </c>
      <c r="H931" s="1" t="str">
        <f> IF(ISBLANK(B931), "", COUNTIF(Volunteer_Import!F931, "*North Berkeley Trader Joe’s*"))</f>
        <v/>
      </c>
      <c r="I931" s="9" t="str">
        <f> IF(ISBLANK(B931), "", COUNTIF(Volunteer_Import!F931, "*South Berkeley Berkeley Bowl*"))</f>
        <v/>
      </c>
      <c r="J931" s="1" t="str">
        <f> IF(ISBLANK(B931), "", COUNTIF(Volunteer_Import!F931, "*South Berkeley/Oakland Safeway*"))</f>
        <v/>
      </c>
      <c r="K931" s="1" t="str">
        <f> IF(ISBLANK(B931), "", COUNTIF(Volunteer_Import!F931, "*Southwest Berkeley Berkeley Bowl*"))</f>
        <v/>
      </c>
      <c r="L931" s="1" t="str">
        <f> IF(ISBLANK(B931), "", COUNTIF(Volunteer_Import!F931, "*Other (open to local stores unlisted above)*"))</f>
        <v/>
      </c>
      <c r="M931" s="19" t="str">
        <f> IF(ISBLANK(B931), "", COUNTIF(Volunteer_Import!G931, "*Monday*"))</f>
        <v/>
      </c>
      <c r="N931" s="19" t="str">
        <f> IF(ISBLANK(B931), "", COUNTIF(Volunteer_Import!G931, "*Tuesday*"))</f>
        <v/>
      </c>
      <c r="O931" s="19" t="str">
        <f> IF(ISBLANK(B931), "", COUNTIF(Volunteer_Import!G931, "*Wednesday*"))</f>
        <v/>
      </c>
      <c r="P931" s="19" t="str">
        <f> IF(ISBLANK(B931), "", COUNTIF(Volunteer_Import!G931, "*Thursday*"))</f>
        <v/>
      </c>
      <c r="Q931" s="19" t="str">
        <f> IF(ISBLANK(B931), "", COUNTIF(Volunteer_Import!G931, "*Friday*"))</f>
        <v/>
      </c>
      <c r="R931" s="19" t="str">
        <f> IF(ISBLANK(B931), "", COUNTIF(Volunteer_Import!G931, "*Saturday*"))</f>
        <v/>
      </c>
      <c r="S931" s="19" t="str">
        <f> IF(ISBLANK(B931), "", COUNTIF(Volunteer_Import!G931, "*Sunday*"))</f>
        <v/>
      </c>
      <c r="T931" s="1" t="str">
        <f> IF(ISBLANK(B931), "", COUNTIF(Volunteer_Import!H931, "*6am - 8am*"))</f>
        <v/>
      </c>
      <c r="U931" s="19" t="str">
        <f> IF(ISBLANK(B931), "", COUNTIF(Volunteer_Import!H931, "*8am - 12pm*"))</f>
        <v/>
      </c>
      <c r="V931" s="19" t="str">
        <f> IF(ISBLANK(B931), "", COUNTIF(Volunteer_Import!H931, "*12pm - 3pm*"))</f>
        <v/>
      </c>
      <c r="W931" s="19" t="str">
        <f> IF(ISBLANK(B931), "", COUNTIF(Volunteer_Import!H931, "*3pm - 6pm*"))</f>
        <v/>
      </c>
      <c r="X931" s="19" t="str">
        <f> IF(ISBLANK(B931), "", COUNTIF(Volunteer_Import!H931, "*6pm - 9pm*"))</f>
        <v/>
      </c>
      <c r="Y931" s="19" t="str">
        <f> IF(ISBLANK(B931), "", COUNTIF(Volunteer_Import!H931, "*9pm - 11pm*"))</f>
        <v/>
      </c>
    </row>
    <row r="932">
      <c r="A932" s="1" t="str">
        <f t="array" ref="A932">IF(ISBLANK(B932), "", concatenate("V", ROW()))</f>
        <v/>
      </c>
      <c r="B932" s="1" t="str">
        <f>IFERROR(__xludf.DUMMYFUNCTION(" QUERY(Volunteer_Import!A932:H932, ""Select B"")"),"")</f>
        <v/>
      </c>
      <c r="C932" s="1" t="str">
        <f>IFERROR(__xludf.DUMMYFUNCTION(" IF(ISBLANK(B932), """", QUERY(Volunteer_Import!B932:I932, ""Select C""))"),"")</f>
        <v/>
      </c>
      <c r="D932" s="1" t="str">
        <f>IFERROR(__xludf.DUMMYFUNCTION(" IF(ISBLANK(B932), """", QUERY(Volunteer_Import!B932:I932, ""Select D""))"),"")</f>
        <v/>
      </c>
      <c r="E932" s="1" t="str">
        <f>IFERROR(__xludf.DUMMYFUNCTION(" IF(ISBLANK(B932), """", QUERY(Volunteer_Import!B932:I932, ""Select E""))"),"")</f>
        <v/>
      </c>
      <c r="F932" s="9" t="str">
        <f> IF(ISBLANK(B932), "", COUNTIF(Volunteer_Import!F932, "*Central Berkeley Trader Joe’s*"))</f>
        <v/>
      </c>
      <c r="G932" s="1" t="str">
        <f> IF(ISBLANK(B932), "", COUNTIF(Volunteer_Import!F932, "*North Berkeley Safeway*"))</f>
        <v/>
      </c>
      <c r="H932" s="1" t="str">
        <f> IF(ISBLANK(B932), "", COUNTIF(Volunteer_Import!F932, "*North Berkeley Trader Joe’s*"))</f>
        <v/>
      </c>
      <c r="I932" s="9" t="str">
        <f> IF(ISBLANK(B932), "", COUNTIF(Volunteer_Import!F932, "*South Berkeley Berkeley Bowl*"))</f>
        <v/>
      </c>
      <c r="J932" s="1" t="str">
        <f> IF(ISBLANK(B932), "", COUNTIF(Volunteer_Import!F932, "*South Berkeley/Oakland Safeway*"))</f>
        <v/>
      </c>
      <c r="K932" s="1" t="str">
        <f> IF(ISBLANK(B932), "", COUNTIF(Volunteer_Import!F932, "*Southwest Berkeley Berkeley Bowl*"))</f>
        <v/>
      </c>
      <c r="L932" s="1" t="str">
        <f> IF(ISBLANK(B932), "", COUNTIF(Volunteer_Import!F932, "*Other (open to local stores unlisted above)*"))</f>
        <v/>
      </c>
      <c r="M932" s="19" t="str">
        <f> IF(ISBLANK(B932), "", COUNTIF(Volunteer_Import!G932, "*Monday*"))</f>
        <v/>
      </c>
      <c r="N932" s="19" t="str">
        <f> IF(ISBLANK(B932), "", COUNTIF(Volunteer_Import!G932, "*Tuesday*"))</f>
        <v/>
      </c>
      <c r="O932" s="19" t="str">
        <f> IF(ISBLANK(B932), "", COUNTIF(Volunteer_Import!G932, "*Wednesday*"))</f>
        <v/>
      </c>
      <c r="P932" s="19" t="str">
        <f> IF(ISBLANK(B932), "", COUNTIF(Volunteer_Import!G932, "*Thursday*"))</f>
        <v/>
      </c>
      <c r="Q932" s="19" t="str">
        <f> IF(ISBLANK(B932), "", COUNTIF(Volunteer_Import!G932, "*Friday*"))</f>
        <v/>
      </c>
      <c r="R932" s="19" t="str">
        <f> IF(ISBLANK(B932), "", COUNTIF(Volunteer_Import!G932, "*Saturday*"))</f>
        <v/>
      </c>
      <c r="S932" s="19" t="str">
        <f> IF(ISBLANK(B932), "", COUNTIF(Volunteer_Import!G932, "*Sunday*"))</f>
        <v/>
      </c>
      <c r="T932" s="1" t="str">
        <f> IF(ISBLANK(B932), "", COUNTIF(Volunteer_Import!H932, "*6am - 8am*"))</f>
        <v/>
      </c>
      <c r="U932" s="19" t="str">
        <f> IF(ISBLANK(B932), "", COUNTIF(Volunteer_Import!H932, "*8am - 12pm*"))</f>
        <v/>
      </c>
      <c r="V932" s="19" t="str">
        <f> IF(ISBLANK(B932), "", COUNTIF(Volunteer_Import!H932, "*12pm - 3pm*"))</f>
        <v/>
      </c>
      <c r="W932" s="19" t="str">
        <f> IF(ISBLANK(B932), "", COUNTIF(Volunteer_Import!H932, "*3pm - 6pm*"))</f>
        <v/>
      </c>
      <c r="X932" s="19" t="str">
        <f> IF(ISBLANK(B932), "", COUNTIF(Volunteer_Import!H932, "*6pm - 9pm*"))</f>
        <v/>
      </c>
      <c r="Y932" s="19" t="str">
        <f> IF(ISBLANK(B932), "", COUNTIF(Volunteer_Import!H932, "*9pm - 11pm*"))</f>
        <v/>
      </c>
    </row>
    <row r="933">
      <c r="A933" s="1" t="str">
        <f t="array" ref="A933">IF(ISBLANK(B933), "", concatenate("V", ROW()))</f>
        <v/>
      </c>
      <c r="B933" s="1" t="str">
        <f>IFERROR(__xludf.DUMMYFUNCTION(" QUERY(Volunteer_Import!A933:H933, ""Select B"")"),"")</f>
        <v/>
      </c>
      <c r="C933" s="1" t="str">
        <f>IFERROR(__xludf.DUMMYFUNCTION(" IF(ISBLANK(B933), """", QUERY(Volunteer_Import!B933:I933, ""Select C""))"),"")</f>
        <v/>
      </c>
      <c r="D933" s="1" t="str">
        <f>IFERROR(__xludf.DUMMYFUNCTION(" IF(ISBLANK(B933), """", QUERY(Volunteer_Import!B933:I933, ""Select D""))"),"")</f>
        <v/>
      </c>
      <c r="E933" s="1" t="str">
        <f>IFERROR(__xludf.DUMMYFUNCTION(" IF(ISBLANK(B933), """", QUERY(Volunteer_Import!B933:I933, ""Select E""))"),"")</f>
        <v/>
      </c>
      <c r="F933" s="9" t="str">
        <f> IF(ISBLANK(B933), "", COUNTIF(Volunteer_Import!F933, "*Central Berkeley Trader Joe’s*"))</f>
        <v/>
      </c>
      <c r="G933" s="1" t="str">
        <f> IF(ISBLANK(B933), "", COUNTIF(Volunteer_Import!F933, "*North Berkeley Safeway*"))</f>
        <v/>
      </c>
      <c r="H933" s="1" t="str">
        <f> IF(ISBLANK(B933), "", COUNTIF(Volunteer_Import!F933, "*North Berkeley Trader Joe’s*"))</f>
        <v/>
      </c>
      <c r="I933" s="9" t="str">
        <f> IF(ISBLANK(B933), "", COUNTIF(Volunteer_Import!F933, "*South Berkeley Berkeley Bowl*"))</f>
        <v/>
      </c>
      <c r="J933" s="1" t="str">
        <f> IF(ISBLANK(B933), "", COUNTIF(Volunteer_Import!F933, "*South Berkeley/Oakland Safeway*"))</f>
        <v/>
      </c>
      <c r="K933" s="1" t="str">
        <f> IF(ISBLANK(B933), "", COUNTIF(Volunteer_Import!F933, "*Southwest Berkeley Berkeley Bowl*"))</f>
        <v/>
      </c>
      <c r="L933" s="1" t="str">
        <f> IF(ISBLANK(B933), "", COUNTIF(Volunteer_Import!F933, "*Other (open to local stores unlisted above)*"))</f>
        <v/>
      </c>
      <c r="M933" s="19" t="str">
        <f> IF(ISBLANK(B933), "", COUNTIF(Volunteer_Import!G933, "*Monday*"))</f>
        <v/>
      </c>
      <c r="N933" s="19" t="str">
        <f> IF(ISBLANK(B933), "", COUNTIF(Volunteer_Import!G933, "*Tuesday*"))</f>
        <v/>
      </c>
      <c r="O933" s="19" t="str">
        <f> IF(ISBLANK(B933), "", COUNTIF(Volunteer_Import!G933, "*Wednesday*"))</f>
        <v/>
      </c>
      <c r="P933" s="19" t="str">
        <f> IF(ISBLANK(B933), "", COUNTIF(Volunteer_Import!G933, "*Thursday*"))</f>
        <v/>
      </c>
      <c r="Q933" s="19" t="str">
        <f> IF(ISBLANK(B933), "", COUNTIF(Volunteer_Import!G933, "*Friday*"))</f>
        <v/>
      </c>
      <c r="R933" s="19" t="str">
        <f> IF(ISBLANK(B933), "", COUNTIF(Volunteer_Import!G933, "*Saturday*"))</f>
        <v/>
      </c>
      <c r="S933" s="19" t="str">
        <f> IF(ISBLANK(B933), "", COUNTIF(Volunteer_Import!G933, "*Sunday*"))</f>
        <v/>
      </c>
      <c r="T933" s="1" t="str">
        <f> IF(ISBLANK(B933), "", COUNTIF(Volunteer_Import!H933, "*6am - 8am*"))</f>
        <v/>
      </c>
      <c r="U933" s="19" t="str">
        <f> IF(ISBLANK(B933), "", COUNTIF(Volunteer_Import!H933, "*8am - 12pm*"))</f>
        <v/>
      </c>
      <c r="V933" s="19" t="str">
        <f> IF(ISBLANK(B933), "", COUNTIF(Volunteer_Import!H933, "*12pm - 3pm*"))</f>
        <v/>
      </c>
      <c r="W933" s="19" t="str">
        <f> IF(ISBLANK(B933), "", COUNTIF(Volunteer_Import!H933, "*3pm - 6pm*"))</f>
        <v/>
      </c>
      <c r="X933" s="19" t="str">
        <f> IF(ISBLANK(B933), "", COUNTIF(Volunteer_Import!H933, "*6pm - 9pm*"))</f>
        <v/>
      </c>
      <c r="Y933" s="19" t="str">
        <f> IF(ISBLANK(B933), "", COUNTIF(Volunteer_Import!H933, "*9pm - 11pm*"))</f>
        <v/>
      </c>
    </row>
    <row r="934">
      <c r="A934" s="1" t="str">
        <f t="array" ref="A934">IF(ISBLANK(B934), "", concatenate("V", ROW()))</f>
        <v/>
      </c>
      <c r="B934" s="1" t="str">
        <f>IFERROR(__xludf.DUMMYFUNCTION(" QUERY(Volunteer_Import!A934:H934, ""Select B"")"),"")</f>
        <v/>
      </c>
      <c r="C934" s="1" t="str">
        <f>IFERROR(__xludf.DUMMYFUNCTION(" IF(ISBLANK(B934), """", QUERY(Volunteer_Import!B934:I934, ""Select C""))"),"")</f>
        <v/>
      </c>
      <c r="D934" s="1" t="str">
        <f>IFERROR(__xludf.DUMMYFUNCTION(" IF(ISBLANK(B934), """", QUERY(Volunteer_Import!B934:I934, ""Select D""))"),"")</f>
        <v/>
      </c>
      <c r="E934" s="1" t="str">
        <f>IFERROR(__xludf.DUMMYFUNCTION(" IF(ISBLANK(B934), """", QUERY(Volunteer_Import!B934:I934, ""Select E""))"),"")</f>
        <v/>
      </c>
      <c r="F934" s="9" t="str">
        <f> IF(ISBLANK(B934), "", COUNTIF(Volunteer_Import!F934, "*Central Berkeley Trader Joe’s*"))</f>
        <v/>
      </c>
      <c r="G934" s="1" t="str">
        <f> IF(ISBLANK(B934), "", COUNTIF(Volunteer_Import!F934, "*North Berkeley Safeway*"))</f>
        <v/>
      </c>
      <c r="H934" s="1" t="str">
        <f> IF(ISBLANK(B934), "", COUNTIF(Volunteer_Import!F934, "*North Berkeley Trader Joe’s*"))</f>
        <v/>
      </c>
      <c r="I934" s="9" t="str">
        <f> IF(ISBLANK(B934), "", COUNTIF(Volunteer_Import!F934, "*South Berkeley Berkeley Bowl*"))</f>
        <v/>
      </c>
      <c r="J934" s="1" t="str">
        <f> IF(ISBLANK(B934), "", COUNTIF(Volunteer_Import!F934, "*South Berkeley/Oakland Safeway*"))</f>
        <v/>
      </c>
      <c r="K934" s="1" t="str">
        <f> IF(ISBLANK(B934), "", COUNTIF(Volunteer_Import!F934, "*Southwest Berkeley Berkeley Bowl*"))</f>
        <v/>
      </c>
      <c r="L934" s="1" t="str">
        <f> IF(ISBLANK(B934), "", COUNTIF(Volunteer_Import!F934, "*Other (open to local stores unlisted above)*"))</f>
        <v/>
      </c>
      <c r="M934" s="19" t="str">
        <f> IF(ISBLANK(B934), "", COUNTIF(Volunteer_Import!G934, "*Monday*"))</f>
        <v/>
      </c>
      <c r="N934" s="19" t="str">
        <f> IF(ISBLANK(B934), "", COUNTIF(Volunteer_Import!G934, "*Tuesday*"))</f>
        <v/>
      </c>
      <c r="O934" s="19" t="str">
        <f> IF(ISBLANK(B934), "", COUNTIF(Volunteer_Import!G934, "*Wednesday*"))</f>
        <v/>
      </c>
      <c r="P934" s="19" t="str">
        <f> IF(ISBLANK(B934), "", COUNTIF(Volunteer_Import!G934, "*Thursday*"))</f>
        <v/>
      </c>
      <c r="Q934" s="19" t="str">
        <f> IF(ISBLANK(B934), "", COUNTIF(Volunteer_Import!G934, "*Friday*"))</f>
        <v/>
      </c>
      <c r="R934" s="19" t="str">
        <f> IF(ISBLANK(B934), "", COUNTIF(Volunteer_Import!G934, "*Saturday*"))</f>
        <v/>
      </c>
      <c r="S934" s="19" t="str">
        <f> IF(ISBLANK(B934), "", COUNTIF(Volunteer_Import!G934, "*Sunday*"))</f>
        <v/>
      </c>
      <c r="T934" s="1" t="str">
        <f> IF(ISBLANK(B934), "", COUNTIF(Volunteer_Import!H934, "*6am - 8am*"))</f>
        <v/>
      </c>
      <c r="U934" s="19" t="str">
        <f> IF(ISBLANK(B934), "", COUNTIF(Volunteer_Import!H934, "*8am - 12pm*"))</f>
        <v/>
      </c>
      <c r="V934" s="19" t="str">
        <f> IF(ISBLANK(B934), "", COUNTIF(Volunteer_Import!H934, "*12pm - 3pm*"))</f>
        <v/>
      </c>
      <c r="W934" s="19" t="str">
        <f> IF(ISBLANK(B934), "", COUNTIF(Volunteer_Import!H934, "*3pm - 6pm*"))</f>
        <v/>
      </c>
      <c r="X934" s="19" t="str">
        <f> IF(ISBLANK(B934), "", COUNTIF(Volunteer_Import!H934, "*6pm - 9pm*"))</f>
        <v/>
      </c>
      <c r="Y934" s="19" t="str">
        <f> IF(ISBLANK(B934), "", COUNTIF(Volunteer_Import!H934, "*9pm - 11pm*"))</f>
        <v/>
      </c>
    </row>
    <row r="935">
      <c r="A935" s="1" t="str">
        <f t="array" ref="A935">IF(ISBLANK(B935), "", concatenate("V", ROW()))</f>
        <v/>
      </c>
      <c r="B935" s="1" t="str">
        <f>IFERROR(__xludf.DUMMYFUNCTION(" QUERY(Volunteer_Import!A935:H935, ""Select B"")"),"")</f>
        <v/>
      </c>
      <c r="C935" s="1" t="str">
        <f>IFERROR(__xludf.DUMMYFUNCTION(" IF(ISBLANK(B935), """", QUERY(Volunteer_Import!B935:I935, ""Select C""))"),"")</f>
        <v/>
      </c>
      <c r="D935" s="1" t="str">
        <f>IFERROR(__xludf.DUMMYFUNCTION(" IF(ISBLANK(B935), """", QUERY(Volunteer_Import!B935:I935, ""Select D""))"),"")</f>
        <v/>
      </c>
      <c r="E935" s="1" t="str">
        <f>IFERROR(__xludf.DUMMYFUNCTION(" IF(ISBLANK(B935), """", QUERY(Volunteer_Import!B935:I935, ""Select E""))"),"")</f>
        <v/>
      </c>
      <c r="F935" s="9" t="str">
        <f> IF(ISBLANK(B935), "", COUNTIF(Volunteer_Import!F935, "*Central Berkeley Trader Joe’s*"))</f>
        <v/>
      </c>
      <c r="G935" s="1" t="str">
        <f> IF(ISBLANK(B935), "", COUNTIF(Volunteer_Import!F935, "*North Berkeley Safeway*"))</f>
        <v/>
      </c>
      <c r="H935" s="1" t="str">
        <f> IF(ISBLANK(B935), "", COUNTIF(Volunteer_Import!F935, "*North Berkeley Trader Joe’s*"))</f>
        <v/>
      </c>
      <c r="I935" s="9" t="str">
        <f> IF(ISBLANK(B935), "", COUNTIF(Volunteer_Import!F935, "*South Berkeley Berkeley Bowl*"))</f>
        <v/>
      </c>
      <c r="J935" s="1" t="str">
        <f> IF(ISBLANK(B935), "", COUNTIF(Volunteer_Import!F935, "*South Berkeley/Oakland Safeway*"))</f>
        <v/>
      </c>
      <c r="K935" s="1" t="str">
        <f> IF(ISBLANK(B935), "", COUNTIF(Volunteer_Import!F935, "*Southwest Berkeley Berkeley Bowl*"))</f>
        <v/>
      </c>
      <c r="L935" s="1" t="str">
        <f> IF(ISBLANK(B935), "", COUNTIF(Volunteer_Import!F935, "*Other (open to local stores unlisted above)*"))</f>
        <v/>
      </c>
      <c r="M935" s="19" t="str">
        <f> IF(ISBLANK(B935), "", COUNTIF(Volunteer_Import!G935, "*Monday*"))</f>
        <v/>
      </c>
      <c r="N935" s="19" t="str">
        <f> IF(ISBLANK(B935), "", COUNTIF(Volunteer_Import!G935, "*Tuesday*"))</f>
        <v/>
      </c>
      <c r="O935" s="19" t="str">
        <f> IF(ISBLANK(B935), "", COUNTIF(Volunteer_Import!G935, "*Wednesday*"))</f>
        <v/>
      </c>
      <c r="P935" s="19" t="str">
        <f> IF(ISBLANK(B935), "", COUNTIF(Volunteer_Import!G935, "*Thursday*"))</f>
        <v/>
      </c>
      <c r="Q935" s="19" t="str">
        <f> IF(ISBLANK(B935), "", COUNTIF(Volunteer_Import!G935, "*Friday*"))</f>
        <v/>
      </c>
      <c r="R935" s="19" t="str">
        <f> IF(ISBLANK(B935), "", COUNTIF(Volunteer_Import!G935, "*Saturday*"))</f>
        <v/>
      </c>
      <c r="S935" s="19" t="str">
        <f> IF(ISBLANK(B935), "", COUNTIF(Volunteer_Import!G935, "*Sunday*"))</f>
        <v/>
      </c>
      <c r="T935" s="1" t="str">
        <f> IF(ISBLANK(B935), "", COUNTIF(Volunteer_Import!H935, "*6am - 8am*"))</f>
        <v/>
      </c>
      <c r="U935" s="19" t="str">
        <f> IF(ISBLANK(B935), "", COUNTIF(Volunteer_Import!H935, "*8am - 12pm*"))</f>
        <v/>
      </c>
      <c r="V935" s="19" t="str">
        <f> IF(ISBLANK(B935), "", COUNTIF(Volunteer_Import!H935, "*12pm - 3pm*"))</f>
        <v/>
      </c>
      <c r="W935" s="19" t="str">
        <f> IF(ISBLANK(B935), "", COUNTIF(Volunteer_Import!H935, "*3pm - 6pm*"))</f>
        <v/>
      </c>
      <c r="X935" s="19" t="str">
        <f> IF(ISBLANK(B935), "", COUNTIF(Volunteer_Import!H935, "*6pm - 9pm*"))</f>
        <v/>
      </c>
      <c r="Y935" s="19" t="str">
        <f> IF(ISBLANK(B935), "", COUNTIF(Volunteer_Import!H935, "*9pm - 11pm*"))</f>
        <v/>
      </c>
    </row>
    <row r="936">
      <c r="A936" s="1" t="str">
        <f t="array" ref="A936">IF(ISBLANK(B936), "", concatenate("V", ROW()))</f>
        <v/>
      </c>
      <c r="B936" s="1" t="str">
        <f>IFERROR(__xludf.DUMMYFUNCTION(" QUERY(Volunteer_Import!A936:H936, ""Select B"")"),"")</f>
        <v/>
      </c>
      <c r="C936" s="1" t="str">
        <f>IFERROR(__xludf.DUMMYFUNCTION(" IF(ISBLANK(B936), """", QUERY(Volunteer_Import!B936:I936, ""Select C""))"),"")</f>
        <v/>
      </c>
      <c r="D936" s="1" t="str">
        <f>IFERROR(__xludf.DUMMYFUNCTION(" IF(ISBLANK(B936), """", QUERY(Volunteer_Import!B936:I936, ""Select D""))"),"")</f>
        <v/>
      </c>
      <c r="E936" s="1" t="str">
        <f>IFERROR(__xludf.DUMMYFUNCTION(" IF(ISBLANK(B936), """", QUERY(Volunteer_Import!B936:I936, ""Select E""))"),"")</f>
        <v/>
      </c>
      <c r="F936" s="9" t="str">
        <f> IF(ISBLANK(B936), "", COUNTIF(Volunteer_Import!F936, "*Central Berkeley Trader Joe’s*"))</f>
        <v/>
      </c>
      <c r="G936" s="1" t="str">
        <f> IF(ISBLANK(B936), "", COUNTIF(Volunteer_Import!F936, "*North Berkeley Safeway*"))</f>
        <v/>
      </c>
      <c r="H936" s="1" t="str">
        <f> IF(ISBLANK(B936), "", COUNTIF(Volunteer_Import!F936, "*North Berkeley Trader Joe’s*"))</f>
        <v/>
      </c>
      <c r="I936" s="9" t="str">
        <f> IF(ISBLANK(B936), "", COUNTIF(Volunteer_Import!F936, "*South Berkeley Berkeley Bowl*"))</f>
        <v/>
      </c>
      <c r="J936" s="1" t="str">
        <f> IF(ISBLANK(B936), "", COUNTIF(Volunteer_Import!F936, "*South Berkeley/Oakland Safeway*"))</f>
        <v/>
      </c>
      <c r="K936" s="1" t="str">
        <f> IF(ISBLANK(B936), "", COUNTIF(Volunteer_Import!F936, "*Southwest Berkeley Berkeley Bowl*"))</f>
        <v/>
      </c>
      <c r="L936" s="1" t="str">
        <f> IF(ISBLANK(B936), "", COUNTIF(Volunteer_Import!F936, "*Other (open to local stores unlisted above)*"))</f>
        <v/>
      </c>
      <c r="M936" s="19" t="str">
        <f> IF(ISBLANK(B936), "", COUNTIF(Volunteer_Import!G936, "*Monday*"))</f>
        <v/>
      </c>
      <c r="N936" s="19" t="str">
        <f> IF(ISBLANK(B936), "", COUNTIF(Volunteer_Import!G936, "*Tuesday*"))</f>
        <v/>
      </c>
      <c r="O936" s="19" t="str">
        <f> IF(ISBLANK(B936), "", COUNTIF(Volunteer_Import!G936, "*Wednesday*"))</f>
        <v/>
      </c>
      <c r="P936" s="19" t="str">
        <f> IF(ISBLANK(B936), "", COUNTIF(Volunteer_Import!G936, "*Thursday*"))</f>
        <v/>
      </c>
      <c r="Q936" s="19" t="str">
        <f> IF(ISBLANK(B936), "", COUNTIF(Volunteer_Import!G936, "*Friday*"))</f>
        <v/>
      </c>
      <c r="R936" s="19" t="str">
        <f> IF(ISBLANK(B936), "", COUNTIF(Volunteer_Import!G936, "*Saturday*"))</f>
        <v/>
      </c>
      <c r="S936" s="19" t="str">
        <f> IF(ISBLANK(B936), "", COUNTIF(Volunteer_Import!G936, "*Sunday*"))</f>
        <v/>
      </c>
      <c r="T936" s="1" t="str">
        <f> IF(ISBLANK(B936), "", COUNTIF(Volunteer_Import!H936, "*6am - 8am*"))</f>
        <v/>
      </c>
      <c r="U936" s="19" t="str">
        <f> IF(ISBLANK(B936), "", COUNTIF(Volunteer_Import!H936, "*8am - 12pm*"))</f>
        <v/>
      </c>
      <c r="V936" s="19" t="str">
        <f> IF(ISBLANK(B936), "", COUNTIF(Volunteer_Import!H936, "*12pm - 3pm*"))</f>
        <v/>
      </c>
      <c r="W936" s="19" t="str">
        <f> IF(ISBLANK(B936), "", COUNTIF(Volunteer_Import!H936, "*3pm - 6pm*"))</f>
        <v/>
      </c>
      <c r="X936" s="19" t="str">
        <f> IF(ISBLANK(B936), "", COUNTIF(Volunteer_Import!H936, "*6pm - 9pm*"))</f>
        <v/>
      </c>
      <c r="Y936" s="19" t="str">
        <f> IF(ISBLANK(B936), "", COUNTIF(Volunteer_Import!H936, "*9pm - 11pm*"))</f>
        <v/>
      </c>
    </row>
    <row r="937">
      <c r="A937" s="1" t="str">
        <f t="array" ref="A937">IF(ISBLANK(B937), "", concatenate("V", ROW()))</f>
        <v/>
      </c>
      <c r="B937" s="1" t="str">
        <f>IFERROR(__xludf.DUMMYFUNCTION(" QUERY(Volunteer_Import!A937:H937, ""Select B"")"),"")</f>
        <v/>
      </c>
      <c r="C937" s="1" t="str">
        <f>IFERROR(__xludf.DUMMYFUNCTION(" IF(ISBLANK(B937), """", QUERY(Volunteer_Import!B937:I937, ""Select C""))"),"")</f>
        <v/>
      </c>
      <c r="D937" s="1" t="str">
        <f>IFERROR(__xludf.DUMMYFUNCTION(" IF(ISBLANK(B937), """", QUERY(Volunteer_Import!B937:I937, ""Select D""))"),"")</f>
        <v/>
      </c>
      <c r="E937" s="1" t="str">
        <f>IFERROR(__xludf.DUMMYFUNCTION(" IF(ISBLANK(B937), """", QUERY(Volunteer_Import!B937:I937, ""Select E""))"),"")</f>
        <v/>
      </c>
      <c r="F937" s="9" t="str">
        <f> IF(ISBLANK(B937), "", COUNTIF(Volunteer_Import!F937, "*Central Berkeley Trader Joe’s*"))</f>
        <v/>
      </c>
      <c r="G937" s="1" t="str">
        <f> IF(ISBLANK(B937), "", COUNTIF(Volunteer_Import!F937, "*North Berkeley Safeway*"))</f>
        <v/>
      </c>
      <c r="H937" s="1" t="str">
        <f> IF(ISBLANK(B937), "", COUNTIF(Volunteer_Import!F937, "*North Berkeley Trader Joe’s*"))</f>
        <v/>
      </c>
      <c r="I937" s="9" t="str">
        <f> IF(ISBLANK(B937), "", COUNTIF(Volunteer_Import!F937, "*South Berkeley Berkeley Bowl*"))</f>
        <v/>
      </c>
      <c r="J937" s="1" t="str">
        <f> IF(ISBLANK(B937), "", COUNTIF(Volunteer_Import!F937, "*South Berkeley/Oakland Safeway*"))</f>
        <v/>
      </c>
      <c r="K937" s="1" t="str">
        <f> IF(ISBLANK(B937), "", COUNTIF(Volunteer_Import!F937, "*Southwest Berkeley Berkeley Bowl*"))</f>
        <v/>
      </c>
      <c r="L937" s="1" t="str">
        <f> IF(ISBLANK(B937), "", COUNTIF(Volunteer_Import!F937, "*Other (open to local stores unlisted above)*"))</f>
        <v/>
      </c>
      <c r="M937" s="19" t="str">
        <f> IF(ISBLANK(B937), "", COUNTIF(Volunteer_Import!G937, "*Monday*"))</f>
        <v/>
      </c>
      <c r="N937" s="19" t="str">
        <f> IF(ISBLANK(B937), "", COUNTIF(Volunteer_Import!G937, "*Tuesday*"))</f>
        <v/>
      </c>
      <c r="O937" s="19" t="str">
        <f> IF(ISBLANK(B937), "", COUNTIF(Volunteer_Import!G937, "*Wednesday*"))</f>
        <v/>
      </c>
      <c r="P937" s="19" t="str">
        <f> IF(ISBLANK(B937), "", COUNTIF(Volunteer_Import!G937, "*Thursday*"))</f>
        <v/>
      </c>
      <c r="Q937" s="19" t="str">
        <f> IF(ISBLANK(B937), "", COUNTIF(Volunteer_Import!G937, "*Friday*"))</f>
        <v/>
      </c>
      <c r="R937" s="19" t="str">
        <f> IF(ISBLANK(B937), "", COUNTIF(Volunteer_Import!G937, "*Saturday*"))</f>
        <v/>
      </c>
      <c r="S937" s="19" t="str">
        <f> IF(ISBLANK(B937), "", COUNTIF(Volunteer_Import!G937, "*Sunday*"))</f>
        <v/>
      </c>
      <c r="T937" s="1" t="str">
        <f> IF(ISBLANK(B937), "", COUNTIF(Volunteer_Import!H937, "*6am - 8am*"))</f>
        <v/>
      </c>
      <c r="U937" s="19" t="str">
        <f> IF(ISBLANK(B937), "", COUNTIF(Volunteer_Import!H937, "*8am - 12pm*"))</f>
        <v/>
      </c>
      <c r="V937" s="19" t="str">
        <f> IF(ISBLANK(B937), "", COUNTIF(Volunteer_Import!H937, "*12pm - 3pm*"))</f>
        <v/>
      </c>
      <c r="W937" s="19" t="str">
        <f> IF(ISBLANK(B937), "", COUNTIF(Volunteer_Import!H937, "*3pm - 6pm*"))</f>
        <v/>
      </c>
      <c r="X937" s="19" t="str">
        <f> IF(ISBLANK(B937), "", COUNTIF(Volunteer_Import!H937, "*6pm - 9pm*"))</f>
        <v/>
      </c>
      <c r="Y937" s="19" t="str">
        <f> IF(ISBLANK(B937), "", COUNTIF(Volunteer_Import!H937, "*9pm - 11pm*"))</f>
        <v/>
      </c>
    </row>
    <row r="938">
      <c r="A938" s="1" t="str">
        <f t="array" ref="A938">IF(ISBLANK(B938), "", concatenate("V", ROW()))</f>
        <v/>
      </c>
      <c r="B938" s="1" t="str">
        <f>IFERROR(__xludf.DUMMYFUNCTION(" QUERY(Volunteer_Import!A938:H938, ""Select B"")"),"")</f>
        <v/>
      </c>
      <c r="C938" s="1" t="str">
        <f>IFERROR(__xludf.DUMMYFUNCTION(" IF(ISBLANK(B938), """", QUERY(Volunteer_Import!B938:I938, ""Select C""))"),"")</f>
        <v/>
      </c>
      <c r="D938" s="1" t="str">
        <f>IFERROR(__xludf.DUMMYFUNCTION(" IF(ISBLANK(B938), """", QUERY(Volunteer_Import!B938:I938, ""Select D""))"),"")</f>
        <v/>
      </c>
      <c r="E938" s="1" t="str">
        <f>IFERROR(__xludf.DUMMYFUNCTION(" IF(ISBLANK(B938), """", QUERY(Volunteer_Import!B938:I938, ""Select E""))"),"")</f>
        <v/>
      </c>
      <c r="F938" s="9" t="str">
        <f> IF(ISBLANK(B938), "", COUNTIF(Volunteer_Import!F938, "*Central Berkeley Trader Joe’s*"))</f>
        <v/>
      </c>
      <c r="G938" s="1" t="str">
        <f> IF(ISBLANK(B938), "", COUNTIF(Volunteer_Import!F938, "*North Berkeley Safeway*"))</f>
        <v/>
      </c>
      <c r="H938" s="1" t="str">
        <f> IF(ISBLANK(B938), "", COUNTIF(Volunteer_Import!F938, "*North Berkeley Trader Joe’s*"))</f>
        <v/>
      </c>
      <c r="I938" s="9" t="str">
        <f> IF(ISBLANK(B938), "", COUNTIF(Volunteer_Import!F938, "*South Berkeley Berkeley Bowl*"))</f>
        <v/>
      </c>
      <c r="J938" s="1" t="str">
        <f> IF(ISBLANK(B938), "", COUNTIF(Volunteer_Import!F938, "*South Berkeley/Oakland Safeway*"))</f>
        <v/>
      </c>
      <c r="K938" s="1" t="str">
        <f> IF(ISBLANK(B938), "", COUNTIF(Volunteer_Import!F938, "*Southwest Berkeley Berkeley Bowl*"))</f>
        <v/>
      </c>
      <c r="L938" s="1" t="str">
        <f> IF(ISBLANK(B938), "", COUNTIF(Volunteer_Import!F938, "*Other (open to local stores unlisted above)*"))</f>
        <v/>
      </c>
      <c r="M938" s="19" t="str">
        <f> IF(ISBLANK(B938), "", COUNTIF(Volunteer_Import!G938, "*Monday*"))</f>
        <v/>
      </c>
      <c r="N938" s="19" t="str">
        <f> IF(ISBLANK(B938), "", COUNTIF(Volunteer_Import!G938, "*Tuesday*"))</f>
        <v/>
      </c>
      <c r="O938" s="19" t="str">
        <f> IF(ISBLANK(B938), "", COUNTIF(Volunteer_Import!G938, "*Wednesday*"))</f>
        <v/>
      </c>
      <c r="P938" s="19" t="str">
        <f> IF(ISBLANK(B938), "", COUNTIF(Volunteer_Import!G938, "*Thursday*"))</f>
        <v/>
      </c>
      <c r="Q938" s="19" t="str">
        <f> IF(ISBLANK(B938), "", COUNTIF(Volunteer_Import!G938, "*Friday*"))</f>
        <v/>
      </c>
      <c r="R938" s="19" t="str">
        <f> IF(ISBLANK(B938), "", COUNTIF(Volunteer_Import!G938, "*Saturday*"))</f>
        <v/>
      </c>
      <c r="S938" s="19" t="str">
        <f> IF(ISBLANK(B938), "", COUNTIF(Volunteer_Import!G938, "*Sunday*"))</f>
        <v/>
      </c>
      <c r="T938" s="1" t="str">
        <f> IF(ISBLANK(B938), "", COUNTIF(Volunteer_Import!H938, "*6am - 8am*"))</f>
        <v/>
      </c>
      <c r="U938" s="19" t="str">
        <f> IF(ISBLANK(B938), "", COUNTIF(Volunteer_Import!H938, "*8am - 12pm*"))</f>
        <v/>
      </c>
      <c r="V938" s="19" t="str">
        <f> IF(ISBLANK(B938), "", COUNTIF(Volunteer_Import!H938, "*12pm - 3pm*"))</f>
        <v/>
      </c>
      <c r="W938" s="19" t="str">
        <f> IF(ISBLANK(B938), "", COUNTIF(Volunteer_Import!H938, "*3pm - 6pm*"))</f>
        <v/>
      </c>
      <c r="X938" s="19" t="str">
        <f> IF(ISBLANK(B938), "", COUNTIF(Volunteer_Import!H938, "*6pm - 9pm*"))</f>
        <v/>
      </c>
      <c r="Y938" s="19" t="str">
        <f> IF(ISBLANK(B938), "", COUNTIF(Volunteer_Import!H938, "*9pm - 11pm*"))</f>
        <v/>
      </c>
    </row>
    <row r="939">
      <c r="A939" s="1" t="str">
        <f t="array" ref="A939">IF(ISBLANK(B939), "", concatenate("V", ROW()))</f>
        <v/>
      </c>
      <c r="B939" s="1" t="str">
        <f>IFERROR(__xludf.DUMMYFUNCTION(" QUERY(Volunteer_Import!A939:H939, ""Select B"")"),"")</f>
        <v/>
      </c>
      <c r="C939" s="1" t="str">
        <f>IFERROR(__xludf.DUMMYFUNCTION(" IF(ISBLANK(B939), """", QUERY(Volunteer_Import!B939:I939, ""Select C""))"),"")</f>
        <v/>
      </c>
      <c r="D939" s="1" t="str">
        <f>IFERROR(__xludf.DUMMYFUNCTION(" IF(ISBLANK(B939), """", QUERY(Volunteer_Import!B939:I939, ""Select D""))"),"")</f>
        <v/>
      </c>
      <c r="E939" s="1" t="str">
        <f>IFERROR(__xludf.DUMMYFUNCTION(" IF(ISBLANK(B939), """", QUERY(Volunteer_Import!B939:I939, ""Select E""))"),"")</f>
        <v/>
      </c>
      <c r="F939" s="9" t="str">
        <f> IF(ISBLANK(B939), "", COUNTIF(Volunteer_Import!F939, "*Central Berkeley Trader Joe’s*"))</f>
        <v/>
      </c>
      <c r="G939" s="1" t="str">
        <f> IF(ISBLANK(B939), "", COUNTIF(Volunteer_Import!F939, "*North Berkeley Safeway*"))</f>
        <v/>
      </c>
      <c r="H939" s="1" t="str">
        <f> IF(ISBLANK(B939), "", COUNTIF(Volunteer_Import!F939, "*North Berkeley Trader Joe’s*"))</f>
        <v/>
      </c>
      <c r="I939" s="9" t="str">
        <f> IF(ISBLANK(B939), "", COUNTIF(Volunteer_Import!F939, "*South Berkeley Berkeley Bowl*"))</f>
        <v/>
      </c>
      <c r="J939" s="1" t="str">
        <f> IF(ISBLANK(B939), "", COUNTIF(Volunteer_Import!F939, "*South Berkeley/Oakland Safeway*"))</f>
        <v/>
      </c>
      <c r="K939" s="1" t="str">
        <f> IF(ISBLANK(B939), "", COUNTIF(Volunteer_Import!F939, "*Southwest Berkeley Berkeley Bowl*"))</f>
        <v/>
      </c>
      <c r="L939" s="1" t="str">
        <f> IF(ISBLANK(B939), "", COUNTIF(Volunteer_Import!F939, "*Other (open to local stores unlisted above)*"))</f>
        <v/>
      </c>
      <c r="M939" s="19" t="str">
        <f> IF(ISBLANK(B939), "", COUNTIF(Volunteer_Import!G939, "*Monday*"))</f>
        <v/>
      </c>
      <c r="N939" s="19" t="str">
        <f> IF(ISBLANK(B939), "", COUNTIF(Volunteer_Import!G939, "*Tuesday*"))</f>
        <v/>
      </c>
      <c r="O939" s="19" t="str">
        <f> IF(ISBLANK(B939), "", COUNTIF(Volunteer_Import!G939, "*Wednesday*"))</f>
        <v/>
      </c>
      <c r="P939" s="19" t="str">
        <f> IF(ISBLANK(B939), "", COUNTIF(Volunteer_Import!G939, "*Thursday*"))</f>
        <v/>
      </c>
      <c r="Q939" s="19" t="str">
        <f> IF(ISBLANK(B939), "", COUNTIF(Volunteer_Import!G939, "*Friday*"))</f>
        <v/>
      </c>
      <c r="R939" s="19" t="str">
        <f> IF(ISBLANK(B939), "", COUNTIF(Volunteer_Import!G939, "*Saturday*"))</f>
        <v/>
      </c>
      <c r="S939" s="19" t="str">
        <f> IF(ISBLANK(B939), "", COUNTIF(Volunteer_Import!G939, "*Sunday*"))</f>
        <v/>
      </c>
      <c r="T939" s="1" t="str">
        <f> IF(ISBLANK(B939), "", COUNTIF(Volunteer_Import!H939, "*6am - 8am*"))</f>
        <v/>
      </c>
      <c r="U939" s="19" t="str">
        <f> IF(ISBLANK(B939), "", COUNTIF(Volunteer_Import!H939, "*8am - 12pm*"))</f>
        <v/>
      </c>
      <c r="V939" s="19" t="str">
        <f> IF(ISBLANK(B939), "", COUNTIF(Volunteer_Import!H939, "*12pm - 3pm*"))</f>
        <v/>
      </c>
      <c r="W939" s="19" t="str">
        <f> IF(ISBLANK(B939), "", COUNTIF(Volunteer_Import!H939, "*3pm - 6pm*"))</f>
        <v/>
      </c>
      <c r="X939" s="19" t="str">
        <f> IF(ISBLANK(B939), "", COUNTIF(Volunteer_Import!H939, "*6pm - 9pm*"))</f>
        <v/>
      </c>
      <c r="Y939" s="19" t="str">
        <f> IF(ISBLANK(B939), "", COUNTIF(Volunteer_Import!H939, "*9pm - 11pm*"))</f>
        <v/>
      </c>
    </row>
    <row r="940">
      <c r="A940" s="1" t="str">
        <f t="array" ref="A940">IF(ISBLANK(B940), "", concatenate("V", ROW()))</f>
        <v/>
      </c>
      <c r="B940" s="1" t="str">
        <f>IFERROR(__xludf.DUMMYFUNCTION(" QUERY(Volunteer_Import!A940:H940, ""Select B"")"),"")</f>
        <v/>
      </c>
      <c r="C940" s="1" t="str">
        <f>IFERROR(__xludf.DUMMYFUNCTION(" IF(ISBLANK(B940), """", QUERY(Volunteer_Import!B940:I940, ""Select C""))"),"")</f>
        <v/>
      </c>
      <c r="D940" s="1" t="str">
        <f>IFERROR(__xludf.DUMMYFUNCTION(" IF(ISBLANK(B940), """", QUERY(Volunteer_Import!B940:I940, ""Select D""))"),"")</f>
        <v/>
      </c>
      <c r="E940" s="1" t="str">
        <f>IFERROR(__xludf.DUMMYFUNCTION(" IF(ISBLANK(B940), """", QUERY(Volunteer_Import!B940:I940, ""Select E""))"),"")</f>
        <v/>
      </c>
      <c r="F940" s="9" t="str">
        <f> IF(ISBLANK(B940), "", COUNTIF(Volunteer_Import!F940, "*Central Berkeley Trader Joe’s*"))</f>
        <v/>
      </c>
      <c r="G940" s="1" t="str">
        <f> IF(ISBLANK(B940), "", COUNTIF(Volunteer_Import!F940, "*North Berkeley Safeway*"))</f>
        <v/>
      </c>
      <c r="H940" s="1" t="str">
        <f> IF(ISBLANK(B940), "", COUNTIF(Volunteer_Import!F940, "*North Berkeley Trader Joe’s*"))</f>
        <v/>
      </c>
      <c r="I940" s="9" t="str">
        <f> IF(ISBLANK(B940), "", COUNTIF(Volunteer_Import!F940, "*South Berkeley Berkeley Bowl*"))</f>
        <v/>
      </c>
      <c r="J940" s="1" t="str">
        <f> IF(ISBLANK(B940), "", COUNTIF(Volunteer_Import!F940, "*South Berkeley/Oakland Safeway*"))</f>
        <v/>
      </c>
      <c r="K940" s="1" t="str">
        <f> IF(ISBLANK(B940), "", COUNTIF(Volunteer_Import!F940, "*Southwest Berkeley Berkeley Bowl*"))</f>
        <v/>
      </c>
      <c r="L940" s="1" t="str">
        <f> IF(ISBLANK(B940), "", COUNTIF(Volunteer_Import!F940, "*Other (open to local stores unlisted above)*"))</f>
        <v/>
      </c>
      <c r="M940" s="19" t="str">
        <f> IF(ISBLANK(B940), "", COUNTIF(Volunteer_Import!G940, "*Monday*"))</f>
        <v/>
      </c>
      <c r="N940" s="19" t="str">
        <f> IF(ISBLANK(B940), "", COUNTIF(Volunteer_Import!G940, "*Tuesday*"))</f>
        <v/>
      </c>
      <c r="O940" s="19" t="str">
        <f> IF(ISBLANK(B940), "", COUNTIF(Volunteer_Import!G940, "*Wednesday*"))</f>
        <v/>
      </c>
      <c r="P940" s="19" t="str">
        <f> IF(ISBLANK(B940), "", COUNTIF(Volunteer_Import!G940, "*Thursday*"))</f>
        <v/>
      </c>
      <c r="Q940" s="19" t="str">
        <f> IF(ISBLANK(B940), "", COUNTIF(Volunteer_Import!G940, "*Friday*"))</f>
        <v/>
      </c>
      <c r="R940" s="19" t="str">
        <f> IF(ISBLANK(B940), "", COUNTIF(Volunteer_Import!G940, "*Saturday*"))</f>
        <v/>
      </c>
      <c r="S940" s="19" t="str">
        <f> IF(ISBLANK(B940), "", COUNTIF(Volunteer_Import!G940, "*Sunday*"))</f>
        <v/>
      </c>
      <c r="T940" s="1" t="str">
        <f> IF(ISBLANK(B940), "", COUNTIF(Volunteer_Import!H940, "*6am - 8am*"))</f>
        <v/>
      </c>
      <c r="U940" s="19" t="str">
        <f> IF(ISBLANK(B940), "", COUNTIF(Volunteer_Import!H940, "*8am - 12pm*"))</f>
        <v/>
      </c>
      <c r="V940" s="19" t="str">
        <f> IF(ISBLANK(B940), "", COUNTIF(Volunteer_Import!H940, "*12pm - 3pm*"))</f>
        <v/>
      </c>
      <c r="W940" s="19" t="str">
        <f> IF(ISBLANK(B940), "", COUNTIF(Volunteer_Import!H940, "*3pm - 6pm*"))</f>
        <v/>
      </c>
      <c r="X940" s="19" t="str">
        <f> IF(ISBLANK(B940), "", COUNTIF(Volunteer_Import!H940, "*6pm - 9pm*"))</f>
        <v/>
      </c>
      <c r="Y940" s="19" t="str">
        <f> IF(ISBLANK(B940), "", COUNTIF(Volunteer_Import!H940, "*9pm - 11pm*"))</f>
        <v/>
      </c>
    </row>
    <row r="941">
      <c r="A941" s="1" t="str">
        <f t="array" ref="A941">IF(ISBLANK(B941), "", concatenate("V", ROW()))</f>
        <v/>
      </c>
      <c r="B941" s="1" t="str">
        <f>IFERROR(__xludf.DUMMYFUNCTION(" QUERY(Volunteer_Import!A941:H941, ""Select B"")"),"")</f>
        <v/>
      </c>
      <c r="C941" s="1" t="str">
        <f>IFERROR(__xludf.DUMMYFUNCTION(" IF(ISBLANK(B941), """", QUERY(Volunteer_Import!B941:I941, ""Select C""))"),"")</f>
        <v/>
      </c>
      <c r="D941" s="1" t="str">
        <f>IFERROR(__xludf.DUMMYFUNCTION(" IF(ISBLANK(B941), """", QUERY(Volunteer_Import!B941:I941, ""Select D""))"),"")</f>
        <v/>
      </c>
      <c r="E941" s="1" t="str">
        <f>IFERROR(__xludf.DUMMYFUNCTION(" IF(ISBLANK(B941), """", QUERY(Volunteer_Import!B941:I941, ""Select E""))"),"")</f>
        <v/>
      </c>
      <c r="F941" s="9" t="str">
        <f> IF(ISBLANK(B941), "", COUNTIF(Volunteer_Import!F941, "*Central Berkeley Trader Joe’s*"))</f>
        <v/>
      </c>
      <c r="G941" s="1" t="str">
        <f> IF(ISBLANK(B941), "", COUNTIF(Volunteer_Import!F941, "*North Berkeley Safeway*"))</f>
        <v/>
      </c>
      <c r="H941" s="1" t="str">
        <f> IF(ISBLANK(B941), "", COUNTIF(Volunteer_Import!F941, "*North Berkeley Trader Joe’s*"))</f>
        <v/>
      </c>
      <c r="I941" s="9" t="str">
        <f> IF(ISBLANK(B941), "", COUNTIF(Volunteer_Import!F941, "*South Berkeley Berkeley Bowl*"))</f>
        <v/>
      </c>
      <c r="J941" s="1" t="str">
        <f> IF(ISBLANK(B941), "", COUNTIF(Volunteer_Import!F941, "*South Berkeley/Oakland Safeway*"))</f>
        <v/>
      </c>
      <c r="K941" s="1" t="str">
        <f> IF(ISBLANK(B941), "", COUNTIF(Volunteer_Import!F941, "*Southwest Berkeley Berkeley Bowl*"))</f>
        <v/>
      </c>
      <c r="L941" s="1" t="str">
        <f> IF(ISBLANK(B941), "", COUNTIF(Volunteer_Import!F941, "*Other (open to local stores unlisted above)*"))</f>
        <v/>
      </c>
      <c r="M941" s="19" t="str">
        <f> IF(ISBLANK(B941), "", COUNTIF(Volunteer_Import!G941, "*Monday*"))</f>
        <v/>
      </c>
      <c r="N941" s="19" t="str">
        <f> IF(ISBLANK(B941), "", COUNTIF(Volunteer_Import!G941, "*Tuesday*"))</f>
        <v/>
      </c>
      <c r="O941" s="19" t="str">
        <f> IF(ISBLANK(B941), "", COUNTIF(Volunteer_Import!G941, "*Wednesday*"))</f>
        <v/>
      </c>
      <c r="P941" s="19" t="str">
        <f> IF(ISBLANK(B941), "", COUNTIF(Volunteer_Import!G941, "*Thursday*"))</f>
        <v/>
      </c>
      <c r="Q941" s="19" t="str">
        <f> IF(ISBLANK(B941), "", COUNTIF(Volunteer_Import!G941, "*Friday*"))</f>
        <v/>
      </c>
      <c r="R941" s="19" t="str">
        <f> IF(ISBLANK(B941), "", COUNTIF(Volunteer_Import!G941, "*Saturday*"))</f>
        <v/>
      </c>
      <c r="S941" s="19" t="str">
        <f> IF(ISBLANK(B941), "", COUNTIF(Volunteer_Import!G941, "*Sunday*"))</f>
        <v/>
      </c>
      <c r="T941" s="1" t="str">
        <f> IF(ISBLANK(B941), "", COUNTIF(Volunteer_Import!H941, "*6am - 8am*"))</f>
        <v/>
      </c>
      <c r="U941" s="19" t="str">
        <f> IF(ISBLANK(B941), "", COUNTIF(Volunteer_Import!H941, "*8am - 12pm*"))</f>
        <v/>
      </c>
      <c r="V941" s="19" t="str">
        <f> IF(ISBLANK(B941), "", COUNTIF(Volunteer_Import!H941, "*12pm - 3pm*"))</f>
        <v/>
      </c>
      <c r="W941" s="19" t="str">
        <f> IF(ISBLANK(B941), "", COUNTIF(Volunteer_Import!H941, "*3pm - 6pm*"))</f>
        <v/>
      </c>
      <c r="X941" s="19" t="str">
        <f> IF(ISBLANK(B941), "", COUNTIF(Volunteer_Import!H941, "*6pm - 9pm*"))</f>
        <v/>
      </c>
      <c r="Y941" s="19" t="str">
        <f> IF(ISBLANK(B941), "", COUNTIF(Volunteer_Import!H941, "*9pm - 11pm*"))</f>
        <v/>
      </c>
    </row>
    <row r="942">
      <c r="A942" s="1" t="str">
        <f t="array" ref="A942">IF(ISBLANK(B942), "", concatenate("V", ROW()))</f>
        <v/>
      </c>
      <c r="B942" s="1" t="str">
        <f>IFERROR(__xludf.DUMMYFUNCTION(" QUERY(Volunteer_Import!A942:H942, ""Select B"")"),"")</f>
        <v/>
      </c>
      <c r="C942" s="1" t="str">
        <f>IFERROR(__xludf.DUMMYFUNCTION(" IF(ISBLANK(B942), """", QUERY(Volunteer_Import!B942:I942, ""Select C""))"),"")</f>
        <v/>
      </c>
      <c r="D942" s="1" t="str">
        <f>IFERROR(__xludf.DUMMYFUNCTION(" IF(ISBLANK(B942), """", QUERY(Volunteer_Import!B942:I942, ""Select D""))"),"")</f>
        <v/>
      </c>
      <c r="E942" s="1" t="str">
        <f>IFERROR(__xludf.DUMMYFUNCTION(" IF(ISBLANK(B942), """", QUERY(Volunteer_Import!B942:I942, ""Select E""))"),"")</f>
        <v/>
      </c>
      <c r="F942" s="9" t="str">
        <f> IF(ISBLANK(B942), "", COUNTIF(Volunteer_Import!F942, "*Central Berkeley Trader Joe’s*"))</f>
        <v/>
      </c>
      <c r="G942" s="1" t="str">
        <f> IF(ISBLANK(B942), "", COUNTIF(Volunteer_Import!F942, "*North Berkeley Safeway*"))</f>
        <v/>
      </c>
      <c r="H942" s="1" t="str">
        <f> IF(ISBLANK(B942), "", COUNTIF(Volunteer_Import!F942, "*North Berkeley Trader Joe’s*"))</f>
        <v/>
      </c>
      <c r="I942" s="9" t="str">
        <f> IF(ISBLANK(B942), "", COUNTIF(Volunteer_Import!F942, "*South Berkeley Berkeley Bowl*"))</f>
        <v/>
      </c>
      <c r="J942" s="1" t="str">
        <f> IF(ISBLANK(B942), "", COUNTIF(Volunteer_Import!F942, "*South Berkeley/Oakland Safeway*"))</f>
        <v/>
      </c>
      <c r="K942" s="1" t="str">
        <f> IF(ISBLANK(B942), "", COUNTIF(Volunteer_Import!F942, "*Southwest Berkeley Berkeley Bowl*"))</f>
        <v/>
      </c>
      <c r="L942" s="1" t="str">
        <f> IF(ISBLANK(B942), "", COUNTIF(Volunteer_Import!F942, "*Other (open to local stores unlisted above)*"))</f>
        <v/>
      </c>
      <c r="M942" s="19" t="str">
        <f> IF(ISBLANK(B942), "", COUNTIF(Volunteer_Import!G942, "*Monday*"))</f>
        <v/>
      </c>
      <c r="N942" s="19" t="str">
        <f> IF(ISBLANK(B942), "", COUNTIF(Volunteer_Import!G942, "*Tuesday*"))</f>
        <v/>
      </c>
      <c r="O942" s="19" t="str">
        <f> IF(ISBLANK(B942), "", COUNTIF(Volunteer_Import!G942, "*Wednesday*"))</f>
        <v/>
      </c>
      <c r="P942" s="19" t="str">
        <f> IF(ISBLANK(B942), "", COUNTIF(Volunteer_Import!G942, "*Thursday*"))</f>
        <v/>
      </c>
      <c r="Q942" s="19" t="str">
        <f> IF(ISBLANK(B942), "", COUNTIF(Volunteer_Import!G942, "*Friday*"))</f>
        <v/>
      </c>
      <c r="R942" s="19" t="str">
        <f> IF(ISBLANK(B942), "", COUNTIF(Volunteer_Import!G942, "*Saturday*"))</f>
        <v/>
      </c>
      <c r="S942" s="19" t="str">
        <f> IF(ISBLANK(B942), "", COUNTIF(Volunteer_Import!G942, "*Sunday*"))</f>
        <v/>
      </c>
      <c r="T942" s="1" t="str">
        <f> IF(ISBLANK(B942), "", COUNTIF(Volunteer_Import!H942, "*6am - 8am*"))</f>
        <v/>
      </c>
      <c r="U942" s="19" t="str">
        <f> IF(ISBLANK(B942), "", COUNTIF(Volunteer_Import!H942, "*8am - 12pm*"))</f>
        <v/>
      </c>
      <c r="V942" s="19" t="str">
        <f> IF(ISBLANK(B942), "", COUNTIF(Volunteer_Import!H942, "*12pm - 3pm*"))</f>
        <v/>
      </c>
      <c r="W942" s="19" t="str">
        <f> IF(ISBLANK(B942), "", COUNTIF(Volunteer_Import!H942, "*3pm - 6pm*"))</f>
        <v/>
      </c>
      <c r="X942" s="19" t="str">
        <f> IF(ISBLANK(B942), "", COUNTIF(Volunteer_Import!H942, "*6pm - 9pm*"))</f>
        <v/>
      </c>
      <c r="Y942" s="19" t="str">
        <f> IF(ISBLANK(B942), "", COUNTIF(Volunteer_Import!H942, "*9pm - 11pm*"))</f>
        <v/>
      </c>
    </row>
    <row r="943">
      <c r="A943" s="1" t="str">
        <f t="array" ref="A943">IF(ISBLANK(B943), "", concatenate("V", ROW()))</f>
        <v/>
      </c>
      <c r="B943" s="1" t="str">
        <f>IFERROR(__xludf.DUMMYFUNCTION(" QUERY(Volunteer_Import!A943:H943, ""Select B"")"),"")</f>
        <v/>
      </c>
      <c r="C943" s="1" t="str">
        <f>IFERROR(__xludf.DUMMYFUNCTION(" IF(ISBLANK(B943), """", QUERY(Volunteer_Import!B943:I943, ""Select C""))"),"")</f>
        <v/>
      </c>
      <c r="D943" s="1" t="str">
        <f>IFERROR(__xludf.DUMMYFUNCTION(" IF(ISBLANK(B943), """", QUERY(Volunteer_Import!B943:I943, ""Select D""))"),"")</f>
        <v/>
      </c>
      <c r="E943" s="1" t="str">
        <f>IFERROR(__xludf.DUMMYFUNCTION(" IF(ISBLANK(B943), """", QUERY(Volunteer_Import!B943:I943, ""Select E""))"),"")</f>
        <v/>
      </c>
      <c r="F943" s="9" t="str">
        <f> IF(ISBLANK(B943), "", COUNTIF(Volunteer_Import!F943, "*Central Berkeley Trader Joe’s*"))</f>
        <v/>
      </c>
      <c r="G943" s="1" t="str">
        <f> IF(ISBLANK(B943), "", COUNTIF(Volunteer_Import!F943, "*North Berkeley Safeway*"))</f>
        <v/>
      </c>
      <c r="H943" s="1" t="str">
        <f> IF(ISBLANK(B943), "", COUNTIF(Volunteer_Import!F943, "*North Berkeley Trader Joe’s*"))</f>
        <v/>
      </c>
      <c r="I943" s="9" t="str">
        <f> IF(ISBLANK(B943), "", COUNTIF(Volunteer_Import!F943, "*South Berkeley Berkeley Bowl*"))</f>
        <v/>
      </c>
      <c r="J943" s="1" t="str">
        <f> IF(ISBLANK(B943), "", COUNTIF(Volunteer_Import!F943, "*South Berkeley/Oakland Safeway*"))</f>
        <v/>
      </c>
      <c r="K943" s="1" t="str">
        <f> IF(ISBLANK(B943), "", COUNTIF(Volunteer_Import!F943, "*Southwest Berkeley Berkeley Bowl*"))</f>
        <v/>
      </c>
      <c r="L943" s="1" t="str">
        <f> IF(ISBLANK(B943), "", COUNTIF(Volunteer_Import!F943, "*Other (open to local stores unlisted above)*"))</f>
        <v/>
      </c>
      <c r="M943" s="19" t="str">
        <f> IF(ISBLANK(B943), "", COUNTIF(Volunteer_Import!G943, "*Monday*"))</f>
        <v/>
      </c>
      <c r="N943" s="19" t="str">
        <f> IF(ISBLANK(B943), "", COUNTIF(Volunteer_Import!G943, "*Tuesday*"))</f>
        <v/>
      </c>
      <c r="O943" s="19" t="str">
        <f> IF(ISBLANK(B943), "", COUNTIF(Volunteer_Import!G943, "*Wednesday*"))</f>
        <v/>
      </c>
      <c r="P943" s="19" t="str">
        <f> IF(ISBLANK(B943), "", COUNTIF(Volunteer_Import!G943, "*Thursday*"))</f>
        <v/>
      </c>
      <c r="Q943" s="19" t="str">
        <f> IF(ISBLANK(B943), "", COUNTIF(Volunteer_Import!G943, "*Friday*"))</f>
        <v/>
      </c>
      <c r="R943" s="19" t="str">
        <f> IF(ISBLANK(B943), "", COUNTIF(Volunteer_Import!G943, "*Saturday*"))</f>
        <v/>
      </c>
      <c r="S943" s="19" t="str">
        <f> IF(ISBLANK(B943), "", COUNTIF(Volunteer_Import!G943, "*Sunday*"))</f>
        <v/>
      </c>
      <c r="T943" s="1" t="str">
        <f> IF(ISBLANK(B943), "", COUNTIF(Volunteer_Import!H943, "*6am - 8am*"))</f>
        <v/>
      </c>
      <c r="U943" s="19" t="str">
        <f> IF(ISBLANK(B943), "", COUNTIF(Volunteer_Import!H943, "*8am - 12pm*"))</f>
        <v/>
      </c>
      <c r="V943" s="19" t="str">
        <f> IF(ISBLANK(B943), "", COUNTIF(Volunteer_Import!H943, "*12pm - 3pm*"))</f>
        <v/>
      </c>
      <c r="W943" s="19" t="str">
        <f> IF(ISBLANK(B943), "", COUNTIF(Volunteer_Import!H943, "*3pm - 6pm*"))</f>
        <v/>
      </c>
      <c r="X943" s="19" t="str">
        <f> IF(ISBLANK(B943), "", COUNTIF(Volunteer_Import!H943, "*6pm - 9pm*"))</f>
        <v/>
      </c>
      <c r="Y943" s="19" t="str">
        <f> IF(ISBLANK(B943), "", COUNTIF(Volunteer_Import!H943, "*9pm - 11pm*"))</f>
        <v/>
      </c>
    </row>
    <row r="944">
      <c r="A944" s="1" t="str">
        <f t="array" ref="A944">IF(ISBLANK(B944), "", concatenate("V", ROW()))</f>
        <v/>
      </c>
      <c r="B944" s="1" t="str">
        <f>IFERROR(__xludf.DUMMYFUNCTION(" QUERY(Volunteer_Import!A944:H944, ""Select B"")"),"")</f>
        <v/>
      </c>
      <c r="C944" s="1" t="str">
        <f>IFERROR(__xludf.DUMMYFUNCTION(" IF(ISBLANK(B944), """", QUERY(Volunteer_Import!B944:I944, ""Select C""))"),"")</f>
        <v/>
      </c>
      <c r="D944" s="1" t="str">
        <f>IFERROR(__xludf.DUMMYFUNCTION(" IF(ISBLANK(B944), """", QUERY(Volunteer_Import!B944:I944, ""Select D""))"),"")</f>
        <v/>
      </c>
      <c r="E944" s="1" t="str">
        <f>IFERROR(__xludf.DUMMYFUNCTION(" IF(ISBLANK(B944), """", QUERY(Volunteer_Import!B944:I944, ""Select E""))"),"")</f>
        <v/>
      </c>
      <c r="F944" s="9" t="str">
        <f> IF(ISBLANK(B944), "", COUNTIF(Volunteer_Import!F944, "*Central Berkeley Trader Joe’s*"))</f>
        <v/>
      </c>
      <c r="G944" s="1" t="str">
        <f> IF(ISBLANK(B944), "", COUNTIF(Volunteer_Import!F944, "*North Berkeley Safeway*"))</f>
        <v/>
      </c>
      <c r="H944" s="1" t="str">
        <f> IF(ISBLANK(B944), "", COUNTIF(Volunteer_Import!F944, "*North Berkeley Trader Joe’s*"))</f>
        <v/>
      </c>
      <c r="I944" s="9" t="str">
        <f> IF(ISBLANK(B944), "", COUNTIF(Volunteer_Import!F944, "*South Berkeley Berkeley Bowl*"))</f>
        <v/>
      </c>
      <c r="J944" s="1" t="str">
        <f> IF(ISBLANK(B944), "", COUNTIF(Volunteer_Import!F944, "*South Berkeley/Oakland Safeway*"))</f>
        <v/>
      </c>
      <c r="K944" s="1" t="str">
        <f> IF(ISBLANK(B944), "", COUNTIF(Volunteer_Import!F944, "*Southwest Berkeley Berkeley Bowl*"))</f>
        <v/>
      </c>
      <c r="L944" s="1" t="str">
        <f> IF(ISBLANK(B944), "", COUNTIF(Volunteer_Import!F944, "*Other (open to local stores unlisted above)*"))</f>
        <v/>
      </c>
      <c r="M944" s="19" t="str">
        <f> IF(ISBLANK(B944), "", COUNTIF(Volunteer_Import!G944, "*Monday*"))</f>
        <v/>
      </c>
      <c r="N944" s="19" t="str">
        <f> IF(ISBLANK(B944), "", COUNTIF(Volunteer_Import!G944, "*Tuesday*"))</f>
        <v/>
      </c>
      <c r="O944" s="19" t="str">
        <f> IF(ISBLANK(B944), "", COUNTIF(Volunteer_Import!G944, "*Wednesday*"))</f>
        <v/>
      </c>
      <c r="P944" s="19" t="str">
        <f> IF(ISBLANK(B944), "", COUNTIF(Volunteer_Import!G944, "*Thursday*"))</f>
        <v/>
      </c>
      <c r="Q944" s="19" t="str">
        <f> IF(ISBLANK(B944), "", COUNTIF(Volunteer_Import!G944, "*Friday*"))</f>
        <v/>
      </c>
      <c r="R944" s="19" t="str">
        <f> IF(ISBLANK(B944), "", COUNTIF(Volunteer_Import!G944, "*Saturday*"))</f>
        <v/>
      </c>
      <c r="S944" s="19" t="str">
        <f> IF(ISBLANK(B944), "", COUNTIF(Volunteer_Import!G944, "*Sunday*"))</f>
        <v/>
      </c>
      <c r="T944" s="1" t="str">
        <f> IF(ISBLANK(B944), "", COUNTIF(Volunteer_Import!H944, "*6am - 8am*"))</f>
        <v/>
      </c>
      <c r="U944" s="19" t="str">
        <f> IF(ISBLANK(B944), "", COUNTIF(Volunteer_Import!H944, "*8am - 12pm*"))</f>
        <v/>
      </c>
      <c r="V944" s="19" t="str">
        <f> IF(ISBLANK(B944), "", COUNTIF(Volunteer_Import!H944, "*12pm - 3pm*"))</f>
        <v/>
      </c>
      <c r="W944" s="19" t="str">
        <f> IF(ISBLANK(B944), "", COUNTIF(Volunteer_Import!H944, "*3pm - 6pm*"))</f>
        <v/>
      </c>
      <c r="X944" s="19" t="str">
        <f> IF(ISBLANK(B944), "", COUNTIF(Volunteer_Import!H944, "*6pm - 9pm*"))</f>
        <v/>
      </c>
      <c r="Y944" s="19" t="str">
        <f> IF(ISBLANK(B944), "", COUNTIF(Volunteer_Import!H944, "*9pm - 11pm*"))</f>
        <v/>
      </c>
    </row>
    <row r="945">
      <c r="A945" s="1" t="str">
        <f t="array" ref="A945">IF(ISBLANK(B945), "", concatenate("V", ROW()))</f>
        <v/>
      </c>
      <c r="B945" s="1" t="str">
        <f>IFERROR(__xludf.DUMMYFUNCTION(" QUERY(Volunteer_Import!A945:H945, ""Select B"")"),"")</f>
        <v/>
      </c>
      <c r="C945" s="1" t="str">
        <f>IFERROR(__xludf.DUMMYFUNCTION(" IF(ISBLANK(B945), """", QUERY(Volunteer_Import!B945:I945, ""Select C""))"),"")</f>
        <v/>
      </c>
      <c r="D945" s="1" t="str">
        <f>IFERROR(__xludf.DUMMYFUNCTION(" IF(ISBLANK(B945), """", QUERY(Volunteer_Import!B945:I945, ""Select D""))"),"")</f>
        <v/>
      </c>
      <c r="E945" s="1" t="str">
        <f>IFERROR(__xludf.DUMMYFUNCTION(" IF(ISBLANK(B945), """", QUERY(Volunteer_Import!B945:I945, ""Select E""))"),"")</f>
        <v/>
      </c>
      <c r="F945" s="9" t="str">
        <f> IF(ISBLANK(B945), "", COUNTIF(Volunteer_Import!F945, "*Central Berkeley Trader Joe’s*"))</f>
        <v/>
      </c>
      <c r="G945" s="1" t="str">
        <f> IF(ISBLANK(B945), "", COUNTIF(Volunteer_Import!F945, "*North Berkeley Safeway*"))</f>
        <v/>
      </c>
      <c r="H945" s="1" t="str">
        <f> IF(ISBLANK(B945), "", COUNTIF(Volunteer_Import!F945, "*North Berkeley Trader Joe’s*"))</f>
        <v/>
      </c>
      <c r="I945" s="9" t="str">
        <f> IF(ISBLANK(B945), "", COUNTIF(Volunteer_Import!F945, "*South Berkeley Berkeley Bowl*"))</f>
        <v/>
      </c>
      <c r="J945" s="1" t="str">
        <f> IF(ISBLANK(B945), "", COUNTIF(Volunteer_Import!F945, "*South Berkeley/Oakland Safeway*"))</f>
        <v/>
      </c>
      <c r="K945" s="1" t="str">
        <f> IF(ISBLANK(B945), "", COUNTIF(Volunteer_Import!F945, "*Southwest Berkeley Berkeley Bowl*"))</f>
        <v/>
      </c>
      <c r="L945" s="1" t="str">
        <f> IF(ISBLANK(B945), "", COUNTIF(Volunteer_Import!F945, "*Other (open to local stores unlisted above)*"))</f>
        <v/>
      </c>
      <c r="M945" s="19" t="str">
        <f> IF(ISBLANK(B945), "", COUNTIF(Volunteer_Import!G945, "*Monday*"))</f>
        <v/>
      </c>
      <c r="N945" s="19" t="str">
        <f> IF(ISBLANK(B945), "", COUNTIF(Volunteer_Import!G945, "*Tuesday*"))</f>
        <v/>
      </c>
      <c r="O945" s="19" t="str">
        <f> IF(ISBLANK(B945), "", COUNTIF(Volunteer_Import!G945, "*Wednesday*"))</f>
        <v/>
      </c>
      <c r="P945" s="19" t="str">
        <f> IF(ISBLANK(B945), "", COUNTIF(Volunteer_Import!G945, "*Thursday*"))</f>
        <v/>
      </c>
      <c r="Q945" s="19" t="str">
        <f> IF(ISBLANK(B945), "", COUNTIF(Volunteer_Import!G945, "*Friday*"))</f>
        <v/>
      </c>
      <c r="R945" s="19" t="str">
        <f> IF(ISBLANK(B945), "", COUNTIF(Volunteer_Import!G945, "*Saturday*"))</f>
        <v/>
      </c>
      <c r="S945" s="19" t="str">
        <f> IF(ISBLANK(B945), "", COUNTIF(Volunteer_Import!G945, "*Sunday*"))</f>
        <v/>
      </c>
      <c r="T945" s="1" t="str">
        <f> IF(ISBLANK(B945), "", COUNTIF(Volunteer_Import!H945, "*6am - 8am*"))</f>
        <v/>
      </c>
      <c r="U945" s="19" t="str">
        <f> IF(ISBLANK(B945), "", COUNTIF(Volunteer_Import!H945, "*8am - 12pm*"))</f>
        <v/>
      </c>
      <c r="V945" s="19" t="str">
        <f> IF(ISBLANK(B945), "", COUNTIF(Volunteer_Import!H945, "*12pm - 3pm*"))</f>
        <v/>
      </c>
      <c r="W945" s="19" t="str">
        <f> IF(ISBLANK(B945), "", COUNTIF(Volunteer_Import!H945, "*3pm - 6pm*"))</f>
        <v/>
      </c>
      <c r="X945" s="19" t="str">
        <f> IF(ISBLANK(B945), "", COUNTIF(Volunteer_Import!H945, "*6pm - 9pm*"))</f>
        <v/>
      </c>
      <c r="Y945" s="19" t="str">
        <f> IF(ISBLANK(B945), "", COUNTIF(Volunteer_Import!H945, "*9pm - 11pm*"))</f>
        <v/>
      </c>
    </row>
    <row r="946">
      <c r="A946" s="1" t="str">
        <f t="array" ref="A946">IF(ISBLANK(B946), "", concatenate("V", ROW()))</f>
        <v/>
      </c>
      <c r="B946" s="1" t="str">
        <f>IFERROR(__xludf.DUMMYFUNCTION(" QUERY(Volunteer_Import!A946:H946, ""Select B"")"),"")</f>
        <v/>
      </c>
      <c r="C946" s="1" t="str">
        <f>IFERROR(__xludf.DUMMYFUNCTION(" IF(ISBLANK(B946), """", QUERY(Volunteer_Import!B946:I946, ""Select C""))"),"")</f>
        <v/>
      </c>
      <c r="D946" s="1" t="str">
        <f>IFERROR(__xludf.DUMMYFUNCTION(" IF(ISBLANK(B946), """", QUERY(Volunteer_Import!B946:I946, ""Select D""))"),"")</f>
        <v/>
      </c>
      <c r="E946" s="1" t="str">
        <f>IFERROR(__xludf.DUMMYFUNCTION(" IF(ISBLANK(B946), """", QUERY(Volunteer_Import!B946:I946, ""Select E""))"),"")</f>
        <v/>
      </c>
      <c r="F946" s="9" t="str">
        <f> IF(ISBLANK(B946), "", COUNTIF(Volunteer_Import!F946, "*Central Berkeley Trader Joe’s*"))</f>
        <v/>
      </c>
      <c r="G946" s="1" t="str">
        <f> IF(ISBLANK(B946), "", COUNTIF(Volunteer_Import!F946, "*North Berkeley Safeway*"))</f>
        <v/>
      </c>
      <c r="H946" s="1" t="str">
        <f> IF(ISBLANK(B946), "", COUNTIF(Volunteer_Import!F946, "*North Berkeley Trader Joe’s*"))</f>
        <v/>
      </c>
      <c r="I946" s="9" t="str">
        <f> IF(ISBLANK(B946), "", COUNTIF(Volunteer_Import!F946, "*South Berkeley Berkeley Bowl*"))</f>
        <v/>
      </c>
      <c r="J946" s="1" t="str">
        <f> IF(ISBLANK(B946), "", COUNTIF(Volunteer_Import!F946, "*South Berkeley/Oakland Safeway*"))</f>
        <v/>
      </c>
      <c r="K946" s="1" t="str">
        <f> IF(ISBLANK(B946), "", COUNTIF(Volunteer_Import!F946, "*Southwest Berkeley Berkeley Bowl*"))</f>
        <v/>
      </c>
      <c r="L946" s="1" t="str">
        <f> IF(ISBLANK(B946), "", COUNTIF(Volunteer_Import!F946, "*Other (open to local stores unlisted above)*"))</f>
        <v/>
      </c>
      <c r="M946" s="19" t="str">
        <f> IF(ISBLANK(B946), "", COUNTIF(Volunteer_Import!G946, "*Monday*"))</f>
        <v/>
      </c>
      <c r="N946" s="19" t="str">
        <f> IF(ISBLANK(B946), "", COUNTIF(Volunteer_Import!G946, "*Tuesday*"))</f>
        <v/>
      </c>
      <c r="O946" s="19" t="str">
        <f> IF(ISBLANK(B946), "", COUNTIF(Volunteer_Import!G946, "*Wednesday*"))</f>
        <v/>
      </c>
      <c r="P946" s="19" t="str">
        <f> IF(ISBLANK(B946), "", COUNTIF(Volunteer_Import!G946, "*Thursday*"))</f>
        <v/>
      </c>
      <c r="Q946" s="19" t="str">
        <f> IF(ISBLANK(B946), "", COUNTIF(Volunteer_Import!G946, "*Friday*"))</f>
        <v/>
      </c>
      <c r="R946" s="19" t="str">
        <f> IF(ISBLANK(B946), "", COUNTIF(Volunteer_Import!G946, "*Saturday*"))</f>
        <v/>
      </c>
      <c r="S946" s="19" t="str">
        <f> IF(ISBLANK(B946), "", COUNTIF(Volunteer_Import!G946, "*Sunday*"))</f>
        <v/>
      </c>
      <c r="T946" s="1" t="str">
        <f> IF(ISBLANK(B946), "", COUNTIF(Volunteer_Import!H946, "*6am - 8am*"))</f>
        <v/>
      </c>
      <c r="U946" s="19" t="str">
        <f> IF(ISBLANK(B946), "", COUNTIF(Volunteer_Import!H946, "*8am - 12pm*"))</f>
        <v/>
      </c>
      <c r="V946" s="19" t="str">
        <f> IF(ISBLANK(B946), "", COUNTIF(Volunteer_Import!H946, "*12pm - 3pm*"))</f>
        <v/>
      </c>
      <c r="W946" s="19" t="str">
        <f> IF(ISBLANK(B946), "", COUNTIF(Volunteer_Import!H946, "*3pm - 6pm*"))</f>
        <v/>
      </c>
      <c r="X946" s="19" t="str">
        <f> IF(ISBLANK(B946), "", COUNTIF(Volunteer_Import!H946, "*6pm - 9pm*"))</f>
        <v/>
      </c>
      <c r="Y946" s="19" t="str">
        <f> IF(ISBLANK(B946), "", COUNTIF(Volunteer_Import!H946, "*9pm - 11pm*"))</f>
        <v/>
      </c>
    </row>
    <row r="947">
      <c r="A947" s="1" t="str">
        <f t="array" ref="A947">IF(ISBLANK(B947), "", concatenate("V", ROW()))</f>
        <v/>
      </c>
      <c r="B947" s="1" t="str">
        <f>IFERROR(__xludf.DUMMYFUNCTION(" QUERY(Volunteer_Import!A947:H947, ""Select B"")"),"")</f>
        <v/>
      </c>
      <c r="C947" s="1" t="str">
        <f>IFERROR(__xludf.DUMMYFUNCTION(" IF(ISBLANK(B947), """", QUERY(Volunteer_Import!B947:I947, ""Select C""))"),"")</f>
        <v/>
      </c>
      <c r="D947" s="1" t="str">
        <f>IFERROR(__xludf.DUMMYFUNCTION(" IF(ISBLANK(B947), """", QUERY(Volunteer_Import!B947:I947, ""Select D""))"),"")</f>
        <v/>
      </c>
      <c r="E947" s="1" t="str">
        <f>IFERROR(__xludf.DUMMYFUNCTION(" IF(ISBLANK(B947), """", QUERY(Volunteer_Import!B947:I947, ""Select E""))"),"")</f>
        <v/>
      </c>
      <c r="F947" s="9" t="str">
        <f> IF(ISBLANK(B947), "", COUNTIF(Volunteer_Import!F947, "*Central Berkeley Trader Joe’s*"))</f>
        <v/>
      </c>
      <c r="G947" s="1" t="str">
        <f> IF(ISBLANK(B947), "", COUNTIF(Volunteer_Import!F947, "*North Berkeley Safeway*"))</f>
        <v/>
      </c>
      <c r="H947" s="1" t="str">
        <f> IF(ISBLANK(B947), "", COUNTIF(Volunteer_Import!F947, "*North Berkeley Trader Joe’s*"))</f>
        <v/>
      </c>
      <c r="I947" s="9" t="str">
        <f> IF(ISBLANK(B947), "", COUNTIF(Volunteer_Import!F947, "*South Berkeley Berkeley Bowl*"))</f>
        <v/>
      </c>
      <c r="J947" s="1" t="str">
        <f> IF(ISBLANK(B947), "", COUNTIF(Volunteer_Import!F947, "*South Berkeley/Oakland Safeway*"))</f>
        <v/>
      </c>
      <c r="K947" s="1" t="str">
        <f> IF(ISBLANK(B947), "", COUNTIF(Volunteer_Import!F947, "*Southwest Berkeley Berkeley Bowl*"))</f>
        <v/>
      </c>
      <c r="L947" s="1" t="str">
        <f> IF(ISBLANK(B947), "", COUNTIF(Volunteer_Import!F947, "*Other (open to local stores unlisted above)*"))</f>
        <v/>
      </c>
      <c r="M947" s="19" t="str">
        <f> IF(ISBLANK(B947), "", COUNTIF(Volunteer_Import!G947, "*Monday*"))</f>
        <v/>
      </c>
      <c r="N947" s="19" t="str">
        <f> IF(ISBLANK(B947), "", COUNTIF(Volunteer_Import!G947, "*Tuesday*"))</f>
        <v/>
      </c>
      <c r="O947" s="19" t="str">
        <f> IF(ISBLANK(B947), "", COUNTIF(Volunteer_Import!G947, "*Wednesday*"))</f>
        <v/>
      </c>
      <c r="P947" s="19" t="str">
        <f> IF(ISBLANK(B947), "", COUNTIF(Volunteer_Import!G947, "*Thursday*"))</f>
        <v/>
      </c>
      <c r="Q947" s="19" t="str">
        <f> IF(ISBLANK(B947), "", COUNTIF(Volunteer_Import!G947, "*Friday*"))</f>
        <v/>
      </c>
      <c r="R947" s="19" t="str">
        <f> IF(ISBLANK(B947), "", COUNTIF(Volunteer_Import!G947, "*Saturday*"))</f>
        <v/>
      </c>
      <c r="S947" s="19" t="str">
        <f> IF(ISBLANK(B947), "", COUNTIF(Volunteer_Import!G947, "*Sunday*"))</f>
        <v/>
      </c>
      <c r="T947" s="1" t="str">
        <f> IF(ISBLANK(B947), "", COUNTIF(Volunteer_Import!H947, "*6am - 8am*"))</f>
        <v/>
      </c>
      <c r="U947" s="19" t="str">
        <f> IF(ISBLANK(B947), "", COUNTIF(Volunteer_Import!H947, "*8am - 12pm*"))</f>
        <v/>
      </c>
      <c r="V947" s="19" t="str">
        <f> IF(ISBLANK(B947), "", COUNTIF(Volunteer_Import!H947, "*12pm - 3pm*"))</f>
        <v/>
      </c>
      <c r="W947" s="19" t="str">
        <f> IF(ISBLANK(B947), "", COUNTIF(Volunteer_Import!H947, "*3pm - 6pm*"))</f>
        <v/>
      </c>
      <c r="X947" s="19" t="str">
        <f> IF(ISBLANK(B947), "", COUNTIF(Volunteer_Import!H947, "*6pm - 9pm*"))</f>
        <v/>
      </c>
      <c r="Y947" s="19" t="str">
        <f> IF(ISBLANK(B947), "", COUNTIF(Volunteer_Import!H947, "*9pm - 11pm*"))</f>
        <v/>
      </c>
    </row>
    <row r="948">
      <c r="A948" s="1" t="str">
        <f t="array" ref="A948">IF(ISBLANK(B948), "", concatenate("V", ROW()))</f>
        <v/>
      </c>
      <c r="B948" s="1" t="str">
        <f>IFERROR(__xludf.DUMMYFUNCTION(" QUERY(Volunteer_Import!A948:H948, ""Select B"")"),"")</f>
        <v/>
      </c>
      <c r="C948" s="1" t="str">
        <f>IFERROR(__xludf.DUMMYFUNCTION(" IF(ISBLANK(B948), """", QUERY(Volunteer_Import!B948:I948, ""Select C""))"),"")</f>
        <v/>
      </c>
      <c r="D948" s="1" t="str">
        <f>IFERROR(__xludf.DUMMYFUNCTION(" IF(ISBLANK(B948), """", QUERY(Volunteer_Import!B948:I948, ""Select D""))"),"")</f>
        <v/>
      </c>
      <c r="E948" s="1" t="str">
        <f>IFERROR(__xludf.DUMMYFUNCTION(" IF(ISBLANK(B948), """", QUERY(Volunteer_Import!B948:I948, ""Select E""))"),"")</f>
        <v/>
      </c>
      <c r="F948" s="9" t="str">
        <f> IF(ISBLANK(B948), "", COUNTIF(Volunteer_Import!F948, "*Central Berkeley Trader Joe’s*"))</f>
        <v/>
      </c>
      <c r="G948" s="1" t="str">
        <f> IF(ISBLANK(B948), "", COUNTIF(Volunteer_Import!F948, "*North Berkeley Safeway*"))</f>
        <v/>
      </c>
      <c r="H948" s="1" t="str">
        <f> IF(ISBLANK(B948), "", COUNTIF(Volunteer_Import!F948, "*North Berkeley Trader Joe’s*"))</f>
        <v/>
      </c>
      <c r="I948" s="9" t="str">
        <f> IF(ISBLANK(B948), "", COUNTIF(Volunteer_Import!F948, "*South Berkeley Berkeley Bowl*"))</f>
        <v/>
      </c>
      <c r="J948" s="1" t="str">
        <f> IF(ISBLANK(B948), "", COUNTIF(Volunteer_Import!F948, "*South Berkeley/Oakland Safeway*"))</f>
        <v/>
      </c>
      <c r="K948" s="1" t="str">
        <f> IF(ISBLANK(B948), "", COUNTIF(Volunteer_Import!F948, "*Southwest Berkeley Berkeley Bowl*"))</f>
        <v/>
      </c>
      <c r="L948" s="1" t="str">
        <f> IF(ISBLANK(B948), "", COUNTIF(Volunteer_Import!F948, "*Other (open to local stores unlisted above)*"))</f>
        <v/>
      </c>
      <c r="M948" s="19" t="str">
        <f> IF(ISBLANK(B948), "", COUNTIF(Volunteer_Import!G948, "*Monday*"))</f>
        <v/>
      </c>
      <c r="N948" s="19" t="str">
        <f> IF(ISBLANK(B948), "", COUNTIF(Volunteer_Import!G948, "*Tuesday*"))</f>
        <v/>
      </c>
      <c r="O948" s="19" t="str">
        <f> IF(ISBLANK(B948), "", COUNTIF(Volunteer_Import!G948, "*Wednesday*"))</f>
        <v/>
      </c>
      <c r="P948" s="19" t="str">
        <f> IF(ISBLANK(B948), "", COUNTIF(Volunteer_Import!G948, "*Thursday*"))</f>
        <v/>
      </c>
      <c r="Q948" s="19" t="str">
        <f> IF(ISBLANK(B948), "", COUNTIF(Volunteer_Import!G948, "*Friday*"))</f>
        <v/>
      </c>
      <c r="R948" s="19" t="str">
        <f> IF(ISBLANK(B948), "", COUNTIF(Volunteer_Import!G948, "*Saturday*"))</f>
        <v/>
      </c>
      <c r="S948" s="19" t="str">
        <f> IF(ISBLANK(B948), "", COUNTIF(Volunteer_Import!G948, "*Sunday*"))</f>
        <v/>
      </c>
      <c r="T948" s="1" t="str">
        <f> IF(ISBLANK(B948), "", COUNTIF(Volunteer_Import!H948, "*6am - 8am*"))</f>
        <v/>
      </c>
      <c r="U948" s="19" t="str">
        <f> IF(ISBLANK(B948), "", COUNTIF(Volunteer_Import!H948, "*8am - 12pm*"))</f>
        <v/>
      </c>
      <c r="V948" s="19" t="str">
        <f> IF(ISBLANK(B948), "", COUNTIF(Volunteer_Import!H948, "*12pm - 3pm*"))</f>
        <v/>
      </c>
      <c r="W948" s="19" t="str">
        <f> IF(ISBLANK(B948), "", COUNTIF(Volunteer_Import!H948, "*3pm - 6pm*"))</f>
        <v/>
      </c>
      <c r="X948" s="19" t="str">
        <f> IF(ISBLANK(B948), "", COUNTIF(Volunteer_Import!H948, "*6pm - 9pm*"))</f>
        <v/>
      </c>
      <c r="Y948" s="19" t="str">
        <f> IF(ISBLANK(B948), "", COUNTIF(Volunteer_Import!H948, "*9pm - 11pm*"))</f>
        <v/>
      </c>
    </row>
    <row r="949">
      <c r="A949" s="1" t="str">
        <f t="array" ref="A949">IF(ISBLANK(B949), "", concatenate("V", ROW()))</f>
        <v/>
      </c>
      <c r="B949" s="1" t="str">
        <f>IFERROR(__xludf.DUMMYFUNCTION(" QUERY(Volunteer_Import!A949:H949, ""Select B"")"),"")</f>
        <v/>
      </c>
      <c r="C949" s="1" t="str">
        <f>IFERROR(__xludf.DUMMYFUNCTION(" IF(ISBLANK(B949), """", QUERY(Volunteer_Import!B949:I949, ""Select C""))"),"")</f>
        <v/>
      </c>
      <c r="D949" s="1" t="str">
        <f>IFERROR(__xludf.DUMMYFUNCTION(" IF(ISBLANK(B949), """", QUERY(Volunteer_Import!B949:I949, ""Select D""))"),"")</f>
        <v/>
      </c>
      <c r="E949" s="1" t="str">
        <f>IFERROR(__xludf.DUMMYFUNCTION(" IF(ISBLANK(B949), """", QUERY(Volunteer_Import!B949:I949, ""Select E""))"),"")</f>
        <v/>
      </c>
      <c r="F949" s="9" t="str">
        <f> IF(ISBLANK(B949), "", COUNTIF(Volunteer_Import!F949, "*Central Berkeley Trader Joe’s*"))</f>
        <v/>
      </c>
      <c r="G949" s="1" t="str">
        <f> IF(ISBLANK(B949), "", COUNTIF(Volunteer_Import!F949, "*North Berkeley Safeway*"))</f>
        <v/>
      </c>
      <c r="H949" s="1" t="str">
        <f> IF(ISBLANK(B949), "", COUNTIF(Volunteer_Import!F949, "*North Berkeley Trader Joe’s*"))</f>
        <v/>
      </c>
      <c r="I949" s="9" t="str">
        <f> IF(ISBLANK(B949), "", COUNTIF(Volunteer_Import!F949, "*South Berkeley Berkeley Bowl*"))</f>
        <v/>
      </c>
      <c r="J949" s="1" t="str">
        <f> IF(ISBLANK(B949), "", COUNTIF(Volunteer_Import!F949, "*South Berkeley/Oakland Safeway*"))</f>
        <v/>
      </c>
      <c r="K949" s="1" t="str">
        <f> IF(ISBLANK(B949), "", COUNTIF(Volunteer_Import!F949, "*Southwest Berkeley Berkeley Bowl*"))</f>
        <v/>
      </c>
      <c r="L949" s="1" t="str">
        <f> IF(ISBLANK(B949), "", COUNTIF(Volunteer_Import!F949, "*Other (open to local stores unlisted above)*"))</f>
        <v/>
      </c>
      <c r="M949" s="19" t="str">
        <f> IF(ISBLANK(B949), "", COUNTIF(Volunteer_Import!G949, "*Monday*"))</f>
        <v/>
      </c>
      <c r="N949" s="19" t="str">
        <f> IF(ISBLANK(B949), "", COUNTIF(Volunteer_Import!G949, "*Tuesday*"))</f>
        <v/>
      </c>
      <c r="O949" s="19" t="str">
        <f> IF(ISBLANK(B949), "", COUNTIF(Volunteer_Import!G949, "*Wednesday*"))</f>
        <v/>
      </c>
      <c r="P949" s="19" t="str">
        <f> IF(ISBLANK(B949), "", COUNTIF(Volunteer_Import!G949, "*Thursday*"))</f>
        <v/>
      </c>
      <c r="Q949" s="19" t="str">
        <f> IF(ISBLANK(B949), "", COUNTIF(Volunteer_Import!G949, "*Friday*"))</f>
        <v/>
      </c>
      <c r="R949" s="19" t="str">
        <f> IF(ISBLANK(B949), "", COUNTIF(Volunteer_Import!G949, "*Saturday*"))</f>
        <v/>
      </c>
      <c r="S949" s="19" t="str">
        <f> IF(ISBLANK(B949), "", COUNTIF(Volunteer_Import!G949, "*Sunday*"))</f>
        <v/>
      </c>
      <c r="T949" s="1" t="str">
        <f> IF(ISBLANK(B949), "", COUNTIF(Volunteer_Import!H949, "*6am - 8am*"))</f>
        <v/>
      </c>
      <c r="U949" s="19" t="str">
        <f> IF(ISBLANK(B949), "", COUNTIF(Volunteer_Import!H949, "*8am - 12pm*"))</f>
        <v/>
      </c>
      <c r="V949" s="19" t="str">
        <f> IF(ISBLANK(B949), "", COUNTIF(Volunteer_Import!H949, "*12pm - 3pm*"))</f>
        <v/>
      </c>
      <c r="W949" s="19" t="str">
        <f> IF(ISBLANK(B949), "", COUNTIF(Volunteer_Import!H949, "*3pm - 6pm*"))</f>
        <v/>
      </c>
      <c r="X949" s="19" t="str">
        <f> IF(ISBLANK(B949), "", COUNTIF(Volunteer_Import!H949, "*6pm - 9pm*"))</f>
        <v/>
      </c>
      <c r="Y949" s="19" t="str">
        <f> IF(ISBLANK(B949), "", COUNTIF(Volunteer_Import!H949, "*9pm - 11pm*"))</f>
        <v/>
      </c>
    </row>
    <row r="950">
      <c r="A950" s="1" t="str">
        <f t="array" ref="A950">IF(ISBLANK(B950), "", concatenate("V", ROW()))</f>
        <v/>
      </c>
      <c r="B950" s="1" t="str">
        <f>IFERROR(__xludf.DUMMYFUNCTION(" QUERY(Volunteer_Import!A950:H950, ""Select B"")"),"")</f>
        <v/>
      </c>
      <c r="C950" s="1" t="str">
        <f>IFERROR(__xludf.DUMMYFUNCTION(" IF(ISBLANK(B950), """", QUERY(Volunteer_Import!B950:I950, ""Select C""))"),"")</f>
        <v/>
      </c>
      <c r="D950" s="1" t="str">
        <f>IFERROR(__xludf.DUMMYFUNCTION(" IF(ISBLANK(B950), """", QUERY(Volunteer_Import!B950:I950, ""Select D""))"),"")</f>
        <v/>
      </c>
      <c r="E950" s="1" t="str">
        <f>IFERROR(__xludf.DUMMYFUNCTION(" IF(ISBLANK(B950), """", QUERY(Volunteer_Import!B950:I950, ""Select E""))"),"")</f>
        <v/>
      </c>
      <c r="F950" s="9" t="str">
        <f> IF(ISBLANK(B950), "", COUNTIF(Volunteer_Import!F950, "*Central Berkeley Trader Joe’s*"))</f>
        <v/>
      </c>
      <c r="G950" s="1" t="str">
        <f> IF(ISBLANK(B950), "", COUNTIF(Volunteer_Import!F950, "*North Berkeley Safeway*"))</f>
        <v/>
      </c>
      <c r="H950" s="1" t="str">
        <f> IF(ISBLANK(B950), "", COUNTIF(Volunteer_Import!F950, "*North Berkeley Trader Joe’s*"))</f>
        <v/>
      </c>
      <c r="I950" s="9" t="str">
        <f> IF(ISBLANK(B950), "", COUNTIF(Volunteer_Import!F950, "*South Berkeley Berkeley Bowl*"))</f>
        <v/>
      </c>
      <c r="J950" s="1" t="str">
        <f> IF(ISBLANK(B950), "", COUNTIF(Volunteer_Import!F950, "*South Berkeley/Oakland Safeway*"))</f>
        <v/>
      </c>
      <c r="K950" s="1" t="str">
        <f> IF(ISBLANK(B950), "", COUNTIF(Volunteer_Import!F950, "*Southwest Berkeley Berkeley Bowl*"))</f>
        <v/>
      </c>
      <c r="L950" s="1" t="str">
        <f> IF(ISBLANK(B950), "", COUNTIF(Volunteer_Import!F950, "*Other (open to local stores unlisted above)*"))</f>
        <v/>
      </c>
      <c r="M950" s="19" t="str">
        <f> IF(ISBLANK(B950), "", COUNTIF(Volunteer_Import!G950, "*Monday*"))</f>
        <v/>
      </c>
      <c r="N950" s="19" t="str">
        <f> IF(ISBLANK(B950), "", COUNTIF(Volunteer_Import!G950, "*Tuesday*"))</f>
        <v/>
      </c>
      <c r="O950" s="19" t="str">
        <f> IF(ISBLANK(B950), "", COUNTIF(Volunteer_Import!G950, "*Wednesday*"))</f>
        <v/>
      </c>
      <c r="P950" s="19" t="str">
        <f> IF(ISBLANK(B950), "", COUNTIF(Volunteer_Import!G950, "*Thursday*"))</f>
        <v/>
      </c>
      <c r="Q950" s="19" t="str">
        <f> IF(ISBLANK(B950), "", COUNTIF(Volunteer_Import!G950, "*Friday*"))</f>
        <v/>
      </c>
      <c r="R950" s="19" t="str">
        <f> IF(ISBLANK(B950), "", COUNTIF(Volunteer_Import!G950, "*Saturday*"))</f>
        <v/>
      </c>
      <c r="S950" s="19" t="str">
        <f> IF(ISBLANK(B950), "", COUNTIF(Volunteer_Import!G950, "*Sunday*"))</f>
        <v/>
      </c>
      <c r="T950" s="1" t="str">
        <f> IF(ISBLANK(B950), "", COUNTIF(Volunteer_Import!H950, "*6am - 8am*"))</f>
        <v/>
      </c>
      <c r="U950" s="19" t="str">
        <f> IF(ISBLANK(B950), "", COUNTIF(Volunteer_Import!H950, "*8am - 12pm*"))</f>
        <v/>
      </c>
      <c r="V950" s="19" t="str">
        <f> IF(ISBLANK(B950), "", COUNTIF(Volunteer_Import!H950, "*12pm - 3pm*"))</f>
        <v/>
      </c>
      <c r="W950" s="19" t="str">
        <f> IF(ISBLANK(B950), "", COUNTIF(Volunteer_Import!H950, "*3pm - 6pm*"))</f>
        <v/>
      </c>
      <c r="X950" s="19" t="str">
        <f> IF(ISBLANK(B950), "", COUNTIF(Volunteer_Import!H950, "*6pm - 9pm*"))</f>
        <v/>
      </c>
      <c r="Y950" s="19" t="str">
        <f> IF(ISBLANK(B950), "", COUNTIF(Volunteer_Import!H950, "*9pm - 11pm*"))</f>
        <v/>
      </c>
    </row>
    <row r="951">
      <c r="A951" s="1" t="str">
        <f t="array" ref="A951">IF(ISBLANK(B951), "", concatenate("V", ROW()))</f>
        <v/>
      </c>
      <c r="B951" s="1" t="str">
        <f>IFERROR(__xludf.DUMMYFUNCTION(" QUERY(Volunteer_Import!A951:H951, ""Select B"")"),"")</f>
        <v/>
      </c>
      <c r="C951" s="1" t="str">
        <f>IFERROR(__xludf.DUMMYFUNCTION(" IF(ISBLANK(B951), """", QUERY(Volunteer_Import!B951:I951, ""Select C""))"),"")</f>
        <v/>
      </c>
      <c r="D951" s="1" t="str">
        <f>IFERROR(__xludf.DUMMYFUNCTION(" IF(ISBLANK(B951), """", QUERY(Volunteer_Import!B951:I951, ""Select D""))"),"")</f>
        <v/>
      </c>
      <c r="E951" s="1" t="str">
        <f>IFERROR(__xludf.DUMMYFUNCTION(" IF(ISBLANK(B951), """", QUERY(Volunteer_Import!B951:I951, ""Select E""))"),"")</f>
        <v/>
      </c>
      <c r="F951" s="9" t="str">
        <f> IF(ISBLANK(B951), "", COUNTIF(Volunteer_Import!F951, "*Central Berkeley Trader Joe’s*"))</f>
        <v/>
      </c>
      <c r="G951" s="1" t="str">
        <f> IF(ISBLANK(B951), "", COUNTIF(Volunteer_Import!F951, "*North Berkeley Safeway*"))</f>
        <v/>
      </c>
      <c r="H951" s="1" t="str">
        <f> IF(ISBLANK(B951), "", COUNTIF(Volunteer_Import!F951, "*North Berkeley Trader Joe’s*"))</f>
        <v/>
      </c>
      <c r="I951" s="9" t="str">
        <f> IF(ISBLANK(B951), "", COUNTIF(Volunteer_Import!F951, "*South Berkeley Berkeley Bowl*"))</f>
        <v/>
      </c>
      <c r="J951" s="1" t="str">
        <f> IF(ISBLANK(B951), "", COUNTIF(Volunteer_Import!F951, "*South Berkeley/Oakland Safeway*"))</f>
        <v/>
      </c>
      <c r="K951" s="1" t="str">
        <f> IF(ISBLANK(B951), "", COUNTIF(Volunteer_Import!F951, "*Southwest Berkeley Berkeley Bowl*"))</f>
        <v/>
      </c>
      <c r="L951" s="1" t="str">
        <f> IF(ISBLANK(B951), "", COUNTIF(Volunteer_Import!F951, "*Other (open to local stores unlisted above)*"))</f>
        <v/>
      </c>
      <c r="M951" s="19" t="str">
        <f> IF(ISBLANK(B951), "", COUNTIF(Volunteer_Import!G951, "*Monday*"))</f>
        <v/>
      </c>
      <c r="N951" s="19" t="str">
        <f> IF(ISBLANK(B951), "", COUNTIF(Volunteer_Import!G951, "*Tuesday*"))</f>
        <v/>
      </c>
      <c r="O951" s="19" t="str">
        <f> IF(ISBLANK(B951), "", COUNTIF(Volunteer_Import!G951, "*Wednesday*"))</f>
        <v/>
      </c>
      <c r="P951" s="19" t="str">
        <f> IF(ISBLANK(B951), "", COUNTIF(Volunteer_Import!G951, "*Thursday*"))</f>
        <v/>
      </c>
      <c r="Q951" s="19" t="str">
        <f> IF(ISBLANK(B951), "", COUNTIF(Volunteer_Import!G951, "*Friday*"))</f>
        <v/>
      </c>
      <c r="R951" s="19" t="str">
        <f> IF(ISBLANK(B951), "", COUNTIF(Volunteer_Import!G951, "*Saturday*"))</f>
        <v/>
      </c>
      <c r="S951" s="19" t="str">
        <f> IF(ISBLANK(B951), "", COUNTIF(Volunteer_Import!G951, "*Sunday*"))</f>
        <v/>
      </c>
      <c r="T951" s="1" t="str">
        <f> IF(ISBLANK(B951), "", COUNTIF(Volunteer_Import!H951, "*6am - 8am*"))</f>
        <v/>
      </c>
      <c r="U951" s="19" t="str">
        <f> IF(ISBLANK(B951), "", COUNTIF(Volunteer_Import!H951, "*8am - 12pm*"))</f>
        <v/>
      </c>
      <c r="V951" s="19" t="str">
        <f> IF(ISBLANK(B951), "", COUNTIF(Volunteer_Import!H951, "*12pm - 3pm*"))</f>
        <v/>
      </c>
      <c r="W951" s="19" t="str">
        <f> IF(ISBLANK(B951), "", COUNTIF(Volunteer_Import!H951, "*3pm - 6pm*"))</f>
        <v/>
      </c>
      <c r="X951" s="19" t="str">
        <f> IF(ISBLANK(B951), "", COUNTIF(Volunteer_Import!H951, "*6pm - 9pm*"))</f>
        <v/>
      </c>
      <c r="Y951" s="19" t="str">
        <f> IF(ISBLANK(B951), "", COUNTIF(Volunteer_Import!H951, "*9pm - 11pm*"))</f>
        <v/>
      </c>
    </row>
    <row r="952">
      <c r="A952" s="1" t="str">
        <f t="array" ref="A952">IF(ISBLANK(B952), "", concatenate("V", ROW()))</f>
        <v/>
      </c>
      <c r="B952" s="1" t="str">
        <f>IFERROR(__xludf.DUMMYFUNCTION(" QUERY(Volunteer_Import!A952:H952, ""Select B"")"),"")</f>
        <v/>
      </c>
      <c r="C952" s="1" t="str">
        <f>IFERROR(__xludf.DUMMYFUNCTION(" IF(ISBLANK(B952), """", QUERY(Volunteer_Import!B952:I952, ""Select C""))"),"")</f>
        <v/>
      </c>
      <c r="D952" s="1" t="str">
        <f>IFERROR(__xludf.DUMMYFUNCTION(" IF(ISBLANK(B952), """", QUERY(Volunteer_Import!B952:I952, ""Select D""))"),"")</f>
        <v/>
      </c>
      <c r="E952" s="1" t="str">
        <f>IFERROR(__xludf.DUMMYFUNCTION(" IF(ISBLANK(B952), """", QUERY(Volunteer_Import!B952:I952, ""Select E""))"),"")</f>
        <v/>
      </c>
      <c r="F952" s="9" t="str">
        <f> IF(ISBLANK(B952), "", COUNTIF(Volunteer_Import!F952, "*Central Berkeley Trader Joe’s*"))</f>
        <v/>
      </c>
      <c r="G952" s="1" t="str">
        <f> IF(ISBLANK(B952), "", COUNTIF(Volunteer_Import!F952, "*North Berkeley Safeway*"))</f>
        <v/>
      </c>
      <c r="H952" s="1" t="str">
        <f> IF(ISBLANK(B952), "", COUNTIF(Volunteer_Import!F952, "*North Berkeley Trader Joe’s*"))</f>
        <v/>
      </c>
      <c r="I952" s="9" t="str">
        <f> IF(ISBLANK(B952), "", COUNTIF(Volunteer_Import!F952, "*South Berkeley Berkeley Bowl*"))</f>
        <v/>
      </c>
      <c r="J952" s="1" t="str">
        <f> IF(ISBLANK(B952), "", COUNTIF(Volunteer_Import!F952, "*South Berkeley/Oakland Safeway*"))</f>
        <v/>
      </c>
      <c r="K952" s="1" t="str">
        <f> IF(ISBLANK(B952), "", COUNTIF(Volunteer_Import!F952, "*Southwest Berkeley Berkeley Bowl*"))</f>
        <v/>
      </c>
      <c r="L952" s="1" t="str">
        <f> IF(ISBLANK(B952), "", COUNTIF(Volunteer_Import!F952, "*Other (open to local stores unlisted above)*"))</f>
        <v/>
      </c>
      <c r="M952" s="19" t="str">
        <f> IF(ISBLANK(B952), "", COUNTIF(Volunteer_Import!G952, "*Monday*"))</f>
        <v/>
      </c>
      <c r="N952" s="19" t="str">
        <f> IF(ISBLANK(B952), "", COUNTIF(Volunteer_Import!G952, "*Tuesday*"))</f>
        <v/>
      </c>
      <c r="O952" s="19" t="str">
        <f> IF(ISBLANK(B952), "", COUNTIF(Volunteer_Import!G952, "*Wednesday*"))</f>
        <v/>
      </c>
      <c r="P952" s="19" t="str">
        <f> IF(ISBLANK(B952), "", COUNTIF(Volunteer_Import!G952, "*Thursday*"))</f>
        <v/>
      </c>
      <c r="Q952" s="19" t="str">
        <f> IF(ISBLANK(B952), "", COUNTIF(Volunteer_Import!G952, "*Friday*"))</f>
        <v/>
      </c>
      <c r="R952" s="19" t="str">
        <f> IF(ISBLANK(B952), "", COUNTIF(Volunteer_Import!G952, "*Saturday*"))</f>
        <v/>
      </c>
      <c r="S952" s="19" t="str">
        <f> IF(ISBLANK(B952), "", COUNTIF(Volunteer_Import!G952, "*Sunday*"))</f>
        <v/>
      </c>
      <c r="T952" s="1" t="str">
        <f> IF(ISBLANK(B952), "", COUNTIF(Volunteer_Import!H952, "*6am - 8am*"))</f>
        <v/>
      </c>
      <c r="U952" s="19" t="str">
        <f> IF(ISBLANK(B952), "", COUNTIF(Volunteer_Import!H952, "*8am - 12pm*"))</f>
        <v/>
      </c>
      <c r="V952" s="19" t="str">
        <f> IF(ISBLANK(B952), "", COUNTIF(Volunteer_Import!H952, "*12pm - 3pm*"))</f>
        <v/>
      </c>
      <c r="W952" s="19" t="str">
        <f> IF(ISBLANK(B952), "", COUNTIF(Volunteer_Import!H952, "*3pm - 6pm*"))</f>
        <v/>
      </c>
      <c r="X952" s="19" t="str">
        <f> IF(ISBLANK(B952), "", COUNTIF(Volunteer_Import!H952, "*6pm - 9pm*"))</f>
        <v/>
      </c>
      <c r="Y952" s="19" t="str">
        <f> IF(ISBLANK(B952), "", COUNTIF(Volunteer_Import!H952, "*9pm - 11pm*"))</f>
        <v/>
      </c>
    </row>
    <row r="953">
      <c r="A953" s="1" t="str">
        <f t="array" ref="A953">IF(ISBLANK(B953), "", concatenate("V", ROW()))</f>
        <v/>
      </c>
      <c r="B953" s="1" t="str">
        <f>IFERROR(__xludf.DUMMYFUNCTION(" QUERY(Volunteer_Import!A953:H953, ""Select B"")"),"")</f>
        <v/>
      </c>
      <c r="C953" s="1" t="str">
        <f>IFERROR(__xludf.DUMMYFUNCTION(" IF(ISBLANK(B953), """", QUERY(Volunteer_Import!B953:I953, ""Select C""))"),"")</f>
        <v/>
      </c>
      <c r="D953" s="1" t="str">
        <f>IFERROR(__xludf.DUMMYFUNCTION(" IF(ISBLANK(B953), """", QUERY(Volunteer_Import!B953:I953, ""Select D""))"),"")</f>
        <v/>
      </c>
      <c r="E953" s="1" t="str">
        <f>IFERROR(__xludf.DUMMYFUNCTION(" IF(ISBLANK(B953), """", QUERY(Volunteer_Import!B953:I953, ""Select E""))"),"")</f>
        <v/>
      </c>
      <c r="F953" s="9" t="str">
        <f> IF(ISBLANK(B953), "", COUNTIF(Volunteer_Import!F953, "*Central Berkeley Trader Joe’s*"))</f>
        <v/>
      </c>
      <c r="G953" s="1" t="str">
        <f> IF(ISBLANK(B953), "", COUNTIF(Volunteer_Import!F953, "*North Berkeley Safeway*"))</f>
        <v/>
      </c>
      <c r="H953" s="1" t="str">
        <f> IF(ISBLANK(B953), "", COUNTIF(Volunteer_Import!F953, "*North Berkeley Trader Joe’s*"))</f>
        <v/>
      </c>
      <c r="I953" s="9" t="str">
        <f> IF(ISBLANK(B953), "", COUNTIF(Volunteer_Import!F953, "*South Berkeley Berkeley Bowl*"))</f>
        <v/>
      </c>
      <c r="J953" s="1" t="str">
        <f> IF(ISBLANK(B953), "", COUNTIF(Volunteer_Import!F953, "*South Berkeley/Oakland Safeway*"))</f>
        <v/>
      </c>
      <c r="K953" s="1" t="str">
        <f> IF(ISBLANK(B953), "", COUNTIF(Volunteer_Import!F953, "*Southwest Berkeley Berkeley Bowl*"))</f>
        <v/>
      </c>
      <c r="L953" s="1" t="str">
        <f> IF(ISBLANK(B953), "", COUNTIF(Volunteer_Import!F953, "*Other (open to local stores unlisted above)*"))</f>
        <v/>
      </c>
      <c r="M953" s="19" t="str">
        <f> IF(ISBLANK(B953), "", COUNTIF(Volunteer_Import!G953, "*Monday*"))</f>
        <v/>
      </c>
      <c r="N953" s="19" t="str">
        <f> IF(ISBLANK(B953), "", COUNTIF(Volunteer_Import!G953, "*Tuesday*"))</f>
        <v/>
      </c>
      <c r="O953" s="19" t="str">
        <f> IF(ISBLANK(B953), "", COUNTIF(Volunteer_Import!G953, "*Wednesday*"))</f>
        <v/>
      </c>
      <c r="P953" s="19" t="str">
        <f> IF(ISBLANK(B953), "", COUNTIF(Volunteer_Import!G953, "*Thursday*"))</f>
        <v/>
      </c>
      <c r="Q953" s="19" t="str">
        <f> IF(ISBLANK(B953), "", COUNTIF(Volunteer_Import!G953, "*Friday*"))</f>
        <v/>
      </c>
      <c r="R953" s="19" t="str">
        <f> IF(ISBLANK(B953), "", COUNTIF(Volunteer_Import!G953, "*Saturday*"))</f>
        <v/>
      </c>
      <c r="S953" s="19" t="str">
        <f> IF(ISBLANK(B953), "", COUNTIF(Volunteer_Import!G953, "*Sunday*"))</f>
        <v/>
      </c>
      <c r="T953" s="1" t="str">
        <f> IF(ISBLANK(B953), "", COUNTIF(Volunteer_Import!H953, "*6am - 8am*"))</f>
        <v/>
      </c>
      <c r="U953" s="19" t="str">
        <f> IF(ISBLANK(B953), "", COUNTIF(Volunteer_Import!H953, "*8am - 12pm*"))</f>
        <v/>
      </c>
      <c r="V953" s="19" t="str">
        <f> IF(ISBLANK(B953), "", COUNTIF(Volunteer_Import!H953, "*12pm - 3pm*"))</f>
        <v/>
      </c>
      <c r="W953" s="19" t="str">
        <f> IF(ISBLANK(B953), "", COUNTIF(Volunteer_Import!H953, "*3pm - 6pm*"))</f>
        <v/>
      </c>
      <c r="X953" s="19" t="str">
        <f> IF(ISBLANK(B953), "", COUNTIF(Volunteer_Import!H953, "*6pm - 9pm*"))</f>
        <v/>
      </c>
      <c r="Y953" s="19" t="str">
        <f> IF(ISBLANK(B953), "", COUNTIF(Volunteer_Import!H953, "*9pm - 11pm*"))</f>
        <v/>
      </c>
    </row>
    <row r="954">
      <c r="A954" s="1" t="str">
        <f t="array" ref="A954">IF(ISBLANK(B954), "", concatenate("V", ROW()))</f>
        <v/>
      </c>
      <c r="B954" s="1" t="str">
        <f>IFERROR(__xludf.DUMMYFUNCTION(" QUERY(Volunteer_Import!A954:H954, ""Select B"")"),"")</f>
        <v/>
      </c>
      <c r="C954" s="1" t="str">
        <f>IFERROR(__xludf.DUMMYFUNCTION(" IF(ISBLANK(B954), """", QUERY(Volunteer_Import!B954:I954, ""Select C""))"),"")</f>
        <v/>
      </c>
      <c r="D954" s="1" t="str">
        <f>IFERROR(__xludf.DUMMYFUNCTION(" IF(ISBLANK(B954), """", QUERY(Volunteer_Import!B954:I954, ""Select D""))"),"")</f>
        <v/>
      </c>
      <c r="E954" s="1" t="str">
        <f>IFERROR(__xludf.DUMMYFUNCTION(" IF(ISBLANK(B954), """", QUERY(Volunteer_Import!B954:I954, ""Select E""))"),"")</f>
        <v/>
      </c>
      <c r="F954" s="9" t="str">
        <f> IF(ISBLANK(B954), "", COUNTIF(Volunteer_Import!F954, "*Central Berkeley Trader Joe’s*"))</f>
        <v/>
      </c>
      <c r="G954" s="1" t="str">
        <f> IF(ISBLANK(B954), "", COUNTIF(Volunteer_Import!F954, "*North Berkeley Safeway*"))</f>
        <v/>
      </c>
      <c r="H954" s="1" t="str">
        <f> IF(ISBLANK(B954), "", COUNTIF(Volunteer_Import!F954, "*North Berkeley Trader Joe’s*"))</f>
        <v/>
      </c>
      <c r="I954" s="9" t="str">
        <f> IF(ISBLANK(B954), "", COUNTIF(Volunteer_Import!F954, "*South Berkeley Berkeley Bowl*"))</f>
        <v/>
      </c>
      <c r="J954" s="1" t="str">
        <f> IF(ISBLANK(B954), "", COUNTIF(Volunteer_Import!F954, "*South Berkeley/Oakland Safeway*"))</f>
        <v/>
      </c>
      <c r="K954" s="1" t="str">
        <f> IF(ISBLANK(B954), "", COUNTIF(Volunteer_Import!F954, "*Southwest Berkeley Berkeley Bowl*"))</f>
        <v/>
      </c>
      <c r="L954" s="1" t="str">
        <f> IF(ISBLANK(B954), "", COUNTIF(Volunteer_Import!F954, "*Other (open to local stores unlisted above)*"))</f>
        <v/>
      </c>
      <c r="M954" s="19" t="str">
        <f> IF(ISBLANK(B954), "", COUNTIF(Volunteer_Import!G954, "*Monday*"))</f>
        <v/>
      </c>
      <c r="N954" s="19" t="str">
        <f> IF(ISBLANK(B954), "", COUNTIF(Volunteer_Import!G954, "*Tuesday*"))</f>
        <v/>
      </c>
      <c r="O954" s="19" t="str">
        <f> IF(ISBLANK(B954), "", COUNTIF(Volunteer_Import!G954, "*Wednesday*"))</f>
        <v/>
      </c>
      <c r="P954" s="19" t="str">
        <f> IF(ISBLANK(B954), "", COUNTIF(Volunteer_Import!G954, "*Thursday*"))</f>
        <v/>
      </c>
      <c r="Q954" s="19" t="str">
        <f> IF(ISBLANK(B954), "", COUNTIF(Volunteer_Import!G954, "*Friday*"))</f>
        <v/>
      </c>
      <c r="R954" s="19" t="str">
        <f> IF(ISBLANK(B954), "", COUNTIF(Volunteer_Import!G954, "*Saturday*"))</f>
        <v/>
      </c>
      <c r="S954" s="19" t="str">
        <f> IF(ISBLANK(B954), "", COUNTIF(Volunteer_Import!G954, "*Sunday*"))</f>
        <v/>
      </c>
      <c r="T954" s="1" t="str">
        <f> IF(ISBLANK(B954), "", COUNTIF(Volunteer_Import!H954, "*6am - 8am*"))</f>
        <v/>
      </c>
      <c r="U954" s="19" t="str">
        <f> IF(ISBLANK(B954), "", COUNTIF(Volunteer_Import!H954, "*8am - 12pm*"))</f>
        <v/>
      </c>
      <c r="V954" s="19" t="str">
        <f> IF(ISBLANK(B954), "", COUNTIF(Volunteer_Import!H954, "*12pm - 3pm*"))</f>
        <v/>
      </c>
      <c r="W954" s="19" t="str">
        <f> IF(ISBLANK(B954), "", COUNTIF(Volunteer_Import!H954, "*3pm - 6pm*"))</f>
        <v/>
      </c>
      <c r="X954" s="19" t="str">
        <f> IF(ISBLANK(B954), "", COUNTIF(Volunteer_Import!H954, "*6pm - 9pm*"))</f>
        <v/>
      </c>
      <c r="Y954" s="19" t="str">
        <f> IF(ISBLANK(B954), "", COUNTIF(Volunteer_Import!H954, "*9pm - 11pm*"))</f>
        <v/>
      </c>
    </row>
    <row r="955">
      <c r="A955" s="1" t="str">
        <f t="array" ref="A955">IF(ISBLANK(B955), "", concatenate("V", ROW()))</f>
        <v/>
      </c>
      <c r="B955" s="1" t="str">
        <f>IFERROR(__xludf.DUMMYFUNCTION(" QUERY(Volunteer_Import!A955:H955, ""Select B"")"),"")</f>
        <v/>
      </c>
      <c r="C955" s="1" t="str">
        <f>IFERROR(__xludf.DUMMYFUNCTION(" IF(ISBLANK(B955), """", QUERY(Volunteer_Import!B955:I955, ""Select C""))"),"")</f>
        <v/>
      </c>
      <c r="D955" s="1" t="str">
        <f>IFERROR(__xludf.DUMMYFUNCTION(" IF(ISBLANK(B955), """", QUERY(Volunteer_Import!B955:I955, ""Select D""))"),"")</f>
        <v/>
      </c>
      <c r="E955" s="1" t="str">
        <f>IFERROR(__xludf.DUMMYFUNCTION(" IF(ISBLANK(B955), """", QUERY(Volunteer_Import!B955:I955, ""Select E""))"),"")</f>
        <v/>
      </c>
      <c r="F955" s="9" t="str">
        <f> IF(ISBLANK(B955), "", COUNTIF(Volunteer_Import!F955, "*Central Berkeley Trader Joe’s*"))</f>
        <v/>
      </c>
      <c r="G955" s="1" t="str">
        <f> IF(ISBLANK(B955), "", COUNTIF(Volunteer_Import!F955, "*North Berkeley Safeway*"))</f>
        <v/>
      </c>
      <c r="H955" s="1" t="str">
        <f> IF(ISBLANK(B955), "", COUNTIF(Volunteer_Import!F955, "*North Berkeley Trader Joe’s*"))</f>
        <v/>
      </c>
      <c r="I955" s="9" t="str">
        <f> IF(ISBLANK(B955), "", COUNTIF(Volunteer_Import!F955, "*South Berkeley Berkeley Bowl*"))</f>
        <v/>
      </c>
      <c r="J955" s="1" t="str">
        <f> IF(ISBLANK(B955), "", COUNTIF(Volunteer_Import!F955, "*South Berkeley/Oakland Safeway*"))</f>
        <v/>
      </c>
      <c r="K955" s="1" t="str">
        <f> IF(ISBLANK(B955), "", COUNTIF(Volunteer_Import!F955, "*Southwest Berkeley Berkeley Bowl*"))</f>
        <v/>
      </c>
      <c r="L955" s="1" t="str">
        <f> IF(ISBLANK(B955), "", COUNTIF(Volunteer_Import!F955, "*Other (open to local stores unlisted above)*"))</f>
        <v/>
      </c>
      <c r="M955" s="19" t="str">
        <f> IF(ISBLANK(B955), "", COUNTIF(Volunteer_Import!G955, "*Monday*"))</f>
        <v/>
      </c>
      <c r="N955" s="19" t="str">
        <f> IF(ISBLANK(B955), "", COUNTIF(Volunteer_Import!G955, "*Tuesday*"))</f>
        <v/>
      </c>
      <c r="O955" s="19" t="str">
        <f> IF(ISBLANK(B955), "", COUNTIF(Volunteer_Import!G955, "*Wednesday*"))</f>
        <v/>
      </c>
      <c r="P955" s="19" t="str">
        <f> IF(ISBLANK(B955), "", COUNTIF(Volunteer_Import!G955, "*Thursday*"))</f>
        <v/>
      </c>
      <c r="Q955" s="19" t="str">
        <f> IF(ISBLANK(B955), "", COUNTIF(Volunteer_Import!G955, "*Friday*"))</f>
        <v/>
      </c>
      <c r="R955" s="19" t="str">
        <f> IF(ISBLANK(B955), "", COUNTIF(Volunteer_Import!G955, "*Saturday*"))</f>
        <v/>
      </c>
      <c r="S955" s="19" t="str">
        <f> IF(ISBLANK(B955), "", COUNTIF(Volunteer_Import!G955, "*Sunday*"))</f>
        <v/>
      </c>
      <c r="T955" s="1" t="str">
        <f> IF(ISBLANK(B955), "", COUNTIF(Volunteer_Import!H955, "*6am - 8am*"))</f>
        <v/>
      </c>
      <c r="U955" s="19" t="str">
        <f> IF(ISBLANK(B955), "", COUNTIF(Volunteer_Import!H955, "*8am - 12pm*"))</f>
        <v/>
      </c>
      <c r="V955" s="19" t="str">
        <f> IF(ISBLANK(B955), "", COUNTIF(Volunteer_Import!H955, "*12pm - 3pm*"))</f>
        <v/>
      </c>
      <c r="W955" s="19" t="str">
        <f> IF(ISBLANK(B955), "", COUNTIF(Volunteer_Import!H955, "*3pm - 6pm*"))</f>
        <v/>
      </c>
      <c r="X955" s="19" t="str">
        <f> IF(ISBLANK(B955), "", COUNTIF(Volunteer_Import!H955, "*6pm - 9pm*"))</f>
        <v/>
      </c>
      <c r="Y955" s="19" t="str">
        <f> IF(ISBLANK(B955), "", COUNTIF(Volunteer_Import!H955, "*9pm - 11pm*"))</f>
        <v/>
      </c>
    </row>
    <row r="956">
      <c r="A956" s="1" t="str">
        <f t="array" ref="A956">IF(ISBLANK(B956), "", concatenate("V", ROW()))</f>
        <v/>
      </c>
      <c r="B956" s="1" t="str">
        <f>IFERROR(__xludf.DUMMYFUNCTION(" QUERY(Volunteer_Import!A956:H956, ""Select B"")"),"")</f>
        <v/>
      </c>
      <c r="C956" s="1" t="str">
        <f>IFERROR(__xludf.DUMMYFUNCTION(" IF(ISBLANK(B956), """", QUERY(Volunteer_Import!B956:I956, ""Select C""))"),"")</f>
        <v/>
      </c>
      <c r="D956" s="1" t="str">
        <f>IFERROR(__xludf.DUMMYFUNCTION(" IF(ISBLANK(B956), """", QUERY(Volunteer_Import!B956:I956, ""Select D""))"),"")</f>
        <v/>
      </c>
      <c r="E956" s="1" t="str">
        <f>IFERROR(__xludf.DUMMYFUNCTION(" IF(ISBLANK(B956), """", QUERY(Volunteer_Import!B956:I956, ""Select E""))"),"")</f>
        <v/>
      </c>
      <c r="F956" s="9" t="str">
        <f> IF(ISBLANK(B956), "", COUNTIF(Volunteer_Import!F956, "*Central Berkeley Trader Joe’s*"))</f>
        <v/>
      </c>
      <c r="G956" s="1" t="str">
        <f> IF(ISBLANK(B956), "", COUNTIF(Volunteer_Import!F956, "*North Berkeley Safeway*"))</f>
        <v/>
      </c>
      <c r="H956" s="1" t="str">
        <f> IF(ISBLANK(B956), "", COUNTIF(Volunteer_Import!F956, "*North Berkeley Trader Joe’s*"))</f>
        <v/>
      </c>
      <c r="I956" s="9" t="str">
        <f> IF(ISBLANK(B956), "", COUNTIF(Volunteer_Import!F956, "*South Berkeley Berkeley Bowl*"))</f>
        <v/>
      </c>
      <c r="J956" s="1" t="str">
        <f> IF(ISBLANK(B956), "", COUNTIF(Volunteer_Import!F956, "*South Berkeley/Oakland Safeway*"))</f>
        <v/>
      </c>
      <c r="K956" s="1" t="str">
        <f> IF(ISBLANK(B956), "", COUNTIF(Volunteer_Import!F956, "*Southwest Berkeley Berkeley Bowl*"))</f>
        <v/>
      </c>
      <c r="L956" s="1" t="str">
        <f> IF(ISBLANK(B956), "", COUNTIF(Volunteer_Import!F956, "*Other (open to local stores unlisted above)*"))</f>
        <v/>
      </c>
      <c r="M956" s="19" t="str">
        <f> IF(ISBLANK(B956), "", COUNTIF(Volunteer_Import!G956, "*Monday*"))</f>
        <v/>
      </c>
      <c r="N956" s="19" t="str">
        <f> IF(ISBLANK(B956), "", COUNTIF(Volunteer_Import!G956, "*Tuesday*"))</f>
        <v/>
      </c>
      <c r="O956" s="19" t="str">
        <f> IF(ISBLANK(B956), "", COUNTIF(Volunteer_Import!G956, "*Wednesday*"))</f>
        <v/>
      </c>
      <c r="P956" s="19" t="str">
        <f> IF(ISBLANK(B956), "", COUNTIF(Volunteer_Import!G956, "*Thursday*"))</f>
        <v/>
      </c>
      <c r="Q956" s="19" t="str">
        <f> IF(ISBLANK(B956), "", COUNTIF(Volunteer_Import!G956, "*Friday*"))</f>
        <v/>
      </c>
      <c r="R956" s="19" t="str">
        <f> IF(ISBLANK(B956), "", COUNTIF(Volunteer_Import!G956, "*Saturday*"))</f>
        <v/>
      </c>
      <c r="S956" s="19" t="str">
        <f> IF(ISBLANK(B956), "", COUNTIF(Volunteer_Import!G956, "*Sunday*"))</f>
        <v/>
      </c>
      <c r="T956" s="1" t="str">
        <f> IF(ISBLANK(B956), "", COUNTIF(Volunteer_Import!H956, "*6am - 8am*"))</f>
        <v/>
      </c>
      <c r="U956" s="19" t="str">
        <f> IF(ISBLANK(B956), "", COUNTIF(Volunteer_Import!H956, "*8am - 12pm*"))</f>
        <v/>
      </c>
      <c r="V956" s="19" t="str">
        <f> IF(ISBLANK(B956), "", COUNTIF(Volunteer_Import!H956, "*12pm - 3pm*"))</f>
        <v/>
      </c>
      <c r="W956" s="19" t="str">
        <f> IF(ISBLANK(B956), "", COUNTIF(Volunteer_Import!H956, "*3pm - 6pm*"))</f>
        <v/>
      </c>
      <c r="X956" s="19" t="str">
        <f> IF(ISBLANK(B956), "", COUNTIF(Volunteer_Import!H956, "*6pm - 9pm*"))</f>
        <v/>
      </c>
      <c r="Y956" s="19" t="str">
        <f> IF(ISBLANK(B956), "", COUNTIF(Volunteer_Import!H956, "*9pm - 11pm*"))</f>
        <v/>
      </c>
    </row>
    <row r="957">
      <c r="A957" s="1" t="str">
        <f t="array" ref="A957">IF(ISBLANK(B957), "", concatenate("V", ROW()))</f>
        <v/>
      </c>
      <c r="B957" s="1" t="str">
        <f>IFERROR(__xludf.DUMMYFUNCTION(" QUERY(Volunteer_Import!A957:H957, ""Select B"")"),"")</f>
        <v/>
      </c>
      <c r="C957" s="1" t="str">
        <f>IFERROR(__xludf.DUMMYFUNCTION(" IF(ISBLANK(B957), """", QUERY(Volunteer_Import!B957:I957, ""Select C""))"),"")</f>
        <v/>
      </c>
      <c r="D957" s="1" t="str">
        <f>IFERROR(__xludf.DUMMYFUNCTION(" IF(ISBLANK(B957), """", QUERY(Volunteer_Import!B957:I957, ""Select D""))"),"")</f>
        <v/>
      </c>
      <c r="E957" s="1" t="str">
        <f>IFERROR(__xludf.DUMMYFUNCTION(" IF(ISBLANK(B957), """", QUERY(Volunteer_Import!B957:I957, ""Select E""))"),"")</f>
        <v/>
      </c>
      <c r="F957" s="9" t="str">
        <f> IF(ISBLANK(B957), "", COUNTIF(Volunteer_Import!F957, "*Central Berkeley Trader Joe’s*"))</f>
        <v/>
      </c>
      <c r="G957" s="1" t="str">
        <f> IF(ISBLANK(B957), "", COUNTIF(Volunteer_Import!F957, "*North Berkeley Safeway*"))</f>
        <v/>
      </c>
      <c r="H957" s="1" t="str">
        <f> IF(ISBLANK(B957), "", COUNTIF(Volunteer_Import!F957, "*North Berkeley Trader Joe’s*"))</f>
        <v/>
      </c>
      <c r="I957" s="9" t="str">
        <f> IF(ISBLANK(B957), "", COUNTIF(Volunteer_Import!F957, "*South Berkeley Berkeley Bowl*"))</f>
        <v/>
      </c>
      <c r="J957" s="1" t="str">
        <f> IF(ISBLANK(B957), "", COUNTIF(Volunteer_Import!F957, "*South Berkeley/Oakland Safeway*"))</f>
        <v/>
      </c>
      <c r="K957" s="1" t="str">
        <f> IF(ISBLANK(B957), "", COUNTIF(Volunteer_Import!F957, "*Southwest Berkeley Berkeley Bowl*"))</f>
        <v/>
      </c>
      <c r="L957" s="1" t="str">
        <f> IF(ISBLANK(B957), "", COUNTIF(Volunteer_Import!F957, "*Other (open to local stores unlisted above)*"))</f>
        <v/>
      </c>
      <c r="M957" s="19" t="str">
        <f> IF(ISBLANK(B957), "", COUNTIF(Volunteer_Import!G957, "*Monday*"))</f>
        <v/>
      </c>
      <c r="N957" s="19" t="str">
        <f> IF(ISBLANK(B957), "", COUNTIF(Volunteer_Import!G957, "*Tuesday*"))</f>
        <v/>
      </c>
      <c r="O957" s="19" t="str">
        <f> IF(ISBLANK(B957), "", COUNTIF(Volunteer_Import!G957, "*Wednesday*"))</f>
        <v/>
      </c>
      <c r="P957" s="19" t="str">
        <f> IF(ISBLANK(B957), "", COUNTIF(Volunteer_Import!G957, "*Thursday*"))</f>
        <v/>
      </c>
      <c r="Q957" s="19" t="str">
        <f> IF(ISBLANK(B957), "", COUNTIF(Volunteer_Import!G957, "*Friday*"))</f>
        <v/>
      </c>
      <c r="R957" s="19" t="str">
        <f> IF(ISBLANK(B957), "", COUNTIF(Volunteer_Import!G957, "*Saturday*"))</f>
        <v/>
      </c>
      <c r="S957" s="19" t="str">
        <f> IF(ISBLANK(B957), "", COUNTIF(Volunteer_Import!G957, "*Sunday*"))</f>
        <v/>
      </c>
      <c r="T957" s="1" t="str">
        <f> IF(ISBLANK(B957), "", COUNTIF(Volunteer_Import!H957, "*6am - 8am*"))</f>
        <v/>
      </c>
      <c r="U957" s="19" t="str">
        <f> IF(ISBLANK(B957), "", COUNTIF(Volunteer_Import!H957, "*8am - 12pm*"))</f>
        <v/>
      </c>
      <c r="V957" s="19" t="str">
        <f> IF(ISBLANK(B957), "", COUNTIF(Volunteer_Import!H957, "*12pm - 3pm*"))</f>
        <v/>
      </c>
      <c r="W957" s="19" t="str">
        <f> IF(ISBLANK(B957), "", COUNTIF(Volunteer_Import!H957, "*3pm - 6pm*"))</f>
        <v/>
      </c>
      <c r="X957" s="19" t="str">
        <f> IF(ISBLANK(B957), "", COUNTIF(Volunteer_Import!H957, "*6pm - 9pm*"))</f>
        <v/>
      </c>
      <c r="Y957" s="19" t="str">
        <f> IF(ISBLANK(B957), "", COUNTIF(Volunteer_Import!H957, "*9pm - 11pm*"))</f>
        <v/>
      </c>
    </row>
    <row r="958">
      <c r="A958" s="1" t="str">
        <f t="array" ref="A958">IF(ISBLANK(B958), "", concatenate("V", ROW()))</f>
        <v/>
      </c>
      <c r="B958" s="1" t="str">
        <f>IFERROR(__xludf.DUMMYFUNCTION(" QUERY(Volunteer_Import!A958:H958, ""Select B"")"),"")</f>
        <v/>
      </c>
      <c r="C958" s="1" t="str">
        <f>IFERROR(__xludf.DUMMYFUNCTION(" IF(ISBLANK(B958), """", QUERY(Volunteer_Import!B958:I958, ""Select C""))"),"")</f>
        <v/>
      </c>
      <c r="D958" s="1" t="str">
        <f>IFERROR(__xludf.DUMMYFUNCTION(" IF(ISBLANK(B958), """", QUERY(Volunteer_Import!B958:I958, ""Select D""))"),"")</f>
        <v/>
      </c>
      <c r="E958" s="1" t="str">
        <f>IFERROR(__xludf.DUMMYFUNCTION(" IF(ISBLANK(B958), """", QUERY(Volunteer_Import!B958:I958, ""Select E""))"),"")</f>
        <v/>
      </c>
      <c r="F958" s="9" t="str">
        <f> IF(ISBLANK(B958), "", COUNTIF(Volunteer_Import!F958, "*Central Berkeley Trader Joe’s*"))</f>
        <v/>
      </c>
      <c r="G958" s="1" t="str">
        <f> IF(ISBLANK(B958), "", COUNTIF(Volunteer_Import!F958, "*North Berkeley Safeway*"))</f>
        <v/>
      </c>
      <c r="H958" s="1" t="str">
        <f> IF(ISBLANK(B958), "", COUNTIF(Volunteer_Import!F958, "*North Berkeley Trader Joe’s*"))</f>
        <v/>
      </c>
      <c r="I958" s="9" t="str">
        <f> IF(ISBLANK(B958), "", COUNTIF(Volunteer_Import!F958, "*South Berkeley Berkeley Bowl*"))</f>
        <v/>
      </c>
      <c r="J958" s="1" t="str">
        <f> IF(ISBLANK(B958), "", COUNTIF(Volunteer_Import!F958, "*South Berkeley/Oakland Safeway*"))</f>
        <v/>
      </c>
      <c r="K958" s="1" t="str">
        <f> IF(ISBLANK(B958), "", COUNTIF(Volunteer_Import!F958, "*Southwest Berkeley Berkeley Bowl*"))</f>
        <v/>
      </c>
      <c r="L958" s="1" t="str">
        <f> IF(ISBLANK(B958), "", COUNTIF(Volunteer_Import!F958, "*Other (open to local stores unlisted above)*"))</f>
        <v/>
      </c>
      <c r="M958" s="19" t="str">
        <f> IF(ISBLANK(B958), "", COUNTIF(Volunteer_Import!G958, "*Monday*"))</f>
        <v/>
      </c>
      <c r="N958" s="19" t="str">
        <f> IF(ISBLANK(B958), "", COUNTIF(Volunteer_Import!G958, "*Tuesday*"))</f>
        <v/>
      </c>
      <c r="O958" s="19" t="str">
        <f> IF(ISBLANK(B958), "", COUNTIF(Volunteer_Import!G958, "*Wednesday*"))</f>
        <v/>
      </c>
      <c r="P958" s="19" t="str">
        <f> IF(ISBLANK(B958), "", COUNTIF(Volunteer_Import!G958, "*Thursday*"))</f>
        <v/>
      </c>
      <c r="Q958" s="19" t="str">
        <f> IF(ISBLANK(B958), "", COUNTIF(Volunteer_Import!G958, "*Friday*"))</f>
        <v/>
      </c>
      <c r="R958" s="19" t="str">
        <f> IF(ISBLANK(B958), "", COUNTIF(Volunteer_Import!G958, "*Saturday*"))</f>
        <v/>
      </c>
      <c r="S958" s="19" t="str">
        <f> IF(ISBLANK(B958), "", COUNTIF(Volunteer_Import!G958, "*Sunday*"))</f>
        <v/>
      </c>
      <c r="T958" s="1" t="str">
        <f> IF(ISBLANK(B958), "", COUNTIF(Volunteer_Import!H958, "*6am - 8am*"))</f>
        <v/>
      </c>
      <c r="U958" s="19" t="str">
        <f> IF(ISBLANK(B958), "", COUNTIF(Volunteer_Import!H958, "*8am - 12pm*"))</f>
        <v/>
      </c>
      <c r="V958" s="19" t="str">
        <f> IF(ISBLANK(B958), "", COUNTIF(Volunteer_Import!H958, "*12pm - 3pm*"))</f>
        <v/>
      </c>
      <c r="W958" s="19" t="str">
        <f> IF(ISBLANK(B958), "", COUNTIF(Volunteer_Import!H958, "*3pm - 6pm*"))</f>
        <v/>
      </c>
      <c r="X958" s="19" t="str">
        <f> IF(ISBLANK(B958), "", COUNTIF(Volunteer_Import!H958, "*6pm - 9pm*"))</f>
        <v/>
      </c>
      <c r="Y958" s="19" t="str">
        <f> IF(ISBLANK(B958), "", COUNTIF(Volunteer_Import!H958, "*9pm - 11pm*"))</f>
        <v/>
      </c>
    </row>
    <row r="959">
      <c r="A959" s="1" t="str">
        <f t="array" ref="A959">IF(ISBLANK(B959), "", concatenate("V", ROW()))</f>
        <v/>
      </c>
      <c r="B959" s="1" t="str">
        <f>IFERROR(__xludf.DUMMYFUNCTION(" QUERY(Volunteer_Import!A959:H959, ""Select B"")"),"")</f>
        <v/>
      </c>
      <c r="C959" s="1" t="str">
        <f>IFERROR(__xludf.DUMMYFUNCTION(" IF(ISBLANK(B959), """", QUERY(Volunteer_Import!B959:I959, ""Select C""))"),"")</f>
        <v/>
      </c>
      <c r="D959" s="1" t="str">
        <f>IFERROR(__xludf.DUMMYFUNCTION(" IF(ISBLANK(B959), """", QUERY(Volunteer_Import!B959:I959, ""Select D""))"),"")</f>
        <v/>
      </c>
      <c r="E959" s="1" t="str">
        <f>IFERROR(__xludf.DUMMYFUNCTION(" IF(ISBLANK(B959), """", QUERY(Volunteer_Import!B959:I959, ""Select E""))"),"")</f>
        <v/>
      </c>
      <c r="F959" s="9" t="str">
        <f> IF(ISBLANK(B959), "", COUNTIF(Volunteer_Import!F959, "*Central Berkeley Trader Joe’s*"))</f>
        <v/>
      </c>
      <c r="G959" s="1" t="str">
        <f> IF(ISBLANK(B959), "", COUNTIF(Volunteer_Import!F959, "*North Berkeley Safeway*"))</f>
        <v/>
      </c>
      <c r="H959" s="1" t="str">
        <f> IF(ISBLANK(B959), "", COUNTIF(Volunteer_Import!F959, "*North Berkeley Trader Joe’s*"))</f>
        <v/>
      </c>
      <c r="I959" s="9" t="str">
        <f> IF(ISBLANK(B959), "", COUNTIF(Volunteer_Import!F959, "*South Berkeley Berkeley Bowl*"))</f>
        <v/>
      </c>
      <c r="J959" s="1" t="str">
        <f> IF(ISBLANK(B959), "", COUNTIF(Volunteer_Import!F959, "*South Berkeley/Oakland Safeway*"))</f>
        <v/>
      </c>
      <c r="K959" s="1" t="str">
        <f> IF(ISBLANK(B959), "", COUNTIF(Volunteer_Import!F959, "*Southwest Berkeley Berkeley Bowl*"))</f>
        <v/>
      </c>
      <c r="L959" s="1" t="str">
        <f> IF(ISBLANK(B959), "", COUNTIF(Volunteer_Import!F959, "*Other (open to local stores unlisted above)*"))</f>
        <v/>
      </c>
      <c r="M959" s="19" t="str">
        <f> IF(ISBLANK(B959), "", COUNTIF(Volunteer_Import!G959, "*Monday*"))</f>
        <v/>
      </c>
      <c r="N959" s="19" t="str">
        <f> IF(ISBLANK(B959), "", COUNTIF(Volunteer_Import!G959, "*Tuesday*"))</f>
        <v/>
      </c>
      <c r="O959" s="19" t="str">
        <f> IF(ISBLANK(B959), "", COUNTIF(Volunteer_Import!G959, "*Wednesday*"))</f>
        <v/>
      </c>
      <c r="P959" s="19" t="str">
        <f> IF(ISBLANK(B959), "", COUNTIF(Volunteer_Import!G959, "*Thursday*"))</f>
        <v/>
      </c>
      <c r="Q959" s="19" t="str">
        <f> IF(ISBLANK(B959), "", COUNTIF(Volunteer_Import!G959, "*Friday*"))</f>
        <v/>
      </c>
      <c r="R959" s="19" t="str">
        <f> IF(ISBLANK(B959), "", COUNTIF(Volunteer_Import!G959, "*Saturday*"))</f>
        <v/>
      </c>
      <c r="S959" s="19" t="str">
        <f> IF(ISBLANK(B959), "", COUNTIF(Volunteer_Import!G959, "*Sunday*"))</f>
        <v/>
      </c>
      <c r="T959" s="1" t="str">
        <f> IF(ISBLANK(B959), "", COUNTIF(Volunteer_Import!H959, "*6am - 8am*"))</f>
        <v/>
      </c>
      <c r="U959" s="19" t="str">
        <f> IF(ISBLANK(B959), "", COUNTIF(Volunteer_Import!H959, "*8am - 12pm*"))</f>
        <v/>
      </c>
      <c r="V959" s="19" t="str">
        <f> IF(ISBLANK(B959), "", COUNTIF(Volunteer_Import!H959, "*12pm - 3pm*"))</f>
        <v/>
      </c>
      <c r="W959" s="19" t="str">
        <f> IF(ISBLANK(B959), "", COUNTIF(Volunteer_Import!H959, "*3pm - 6pm*"))</f>
        <v/>
      </c>
      <c r="X959" s="19" t="str">
        <f> IF(ISBLANK(B959), "", COUNTIF(Volunteer_Import!H959, "*6pm - 9pm*"))</f>
        <v/>
      </c>
      <c r="Y959" s="19" t="str">
        <f> IF(ISBLANK(B959), "", COUNTIF(Volunteer_Import!H959, "*9pm - 11pm*"))</f>
        <v/>
      </c>
    </row>
    <row r="960">
      <c r="A960" s="1" t="str">
        <f t="array" ref="A960">IF(ISBLANK(B960), "", concatenate("V", ROW()))</f>
        <v/>
      </c>
      <c r="B960" s="1" t="str">
        <f>IFERROR(__xludf.DUMMYFUNCTION(" QUERY(Volunteer_Import!A960:H960, ""Select B"")"),"")</f>
        <v/>
      </c>
      <c r="C960" s="1" t="str">
        <f>IFERROR(__xludf.DUMMYFUNCTION(" IF(ISBLANK(B960), """", QUERY(Volunteer_Import!B960:I960, ""Select C""))"),"")</f>
        <v/>
      </c>
      <c r="D960" s="1" t="str">
        <f>IFERROR(__xludf.DUMMYFUNCTION(" IF(ISBLANK(B960), """", QUERY(Volunteer_Import!B960:I960, ""Select D""))"),"")</f>
        <v/>
      </c>
      <c r="E960" s="1" t="str">
        <f>IFERROR(__xludf.DUMMYFUNCTION(" IF(ISBLANK(B960), """", QUERY(Volunteer_Import!B960:I960, ""Select E""))"),"")</f>
        <v/>
      </c>
      <c r="F960" s="9" t="str">
        <f> IF(ISBLANK(B960), "", COUNTIF(Volunteer_Import!F960, "*Central Berkeley Trader Joe’s*"))</f>
        <v/>
      </c>
      <c r="G960" s="1" t="str">
        <f> IF(ISBLANK(B960), "", COUNTIF(Volunteer_Import!F960, "*North Berkeley Safeway*"))</f>
        <v/>
      </c>
      <c r="H960" s="1" t="str">
        <f> IF(ISBLANK(B960), "", COUNTIF(Volunteer_Import!F960, "*North Berkeley Trader Joe’s*"))</f>
        <v/>
      </c>
      <c r="I960" s="9" t="str">
        <f> IF(ISBLANK(B960), "", COUNTIF(Volunteer_Import!F960, "*South Berkeley Berkeley Bowl*"))</f>
        <v/>
      </c>
      <c r="J960" s="1" t="str">
        <f> IF(ISBLANK(B960), "", COUNTIF(Volunteer_Import!F960, "*South Berkeley/Oakland Safeway*"))</f>
        <v/>
      </c>
      <c r="K960" s="1" t="str">
        <f> IF(ISBLANK(B960), "", COUNTIF(Volunteer_Import!F960, "*Southwest Berkeley Berkeley Bowl*"))</f>
        <v/>
      </c>
      <c r="L960" s="1" t="str">
        <f> IF(ISBLANK(B960), "", COUNTIF(Volunteer_Import!F960, "*Other (open to local stores unlisted above)*"))</f>
        <v/>
      </c>
      <c r="M960" s="19" t="str">
        <f> IF(ISBLANK(B960), "", COUNTIF(Volunteer_Import!G960, "*Monday*"))</f>
        <v/>
      </c>
      <c r="N960" s="19" t="str">
        <f> IF(ISBLANK(B960), "", COUNTIF(Volunteer_Import!G960, "*Tuesday*"))</f>
        <v/>
      </c>
      <c r="O960" s="19" t="str">
        <f> IF(ISBLANK(B960), "", COUNTIF(Volunteer_Import!G960, "*Wednesday*"))</f>
        <v/>
      </c>
      <c r="P960" s="19" t="str">
        <f> IF(ISBLANK(B960), "", COUNTIF(Volunteer_Import!G960, "*Thursday*"))</f>
        <v/>
      </c>
      <c r="Q960" s="19" t="str">
        <f> IF(ISBLANK(B960), "", COUNTIF(Volunteer_Import!G960, "*Friday*"))</f>
        <v/>
      </c>
      <c r="R960" s="19" t="str">
        <f> IF(ISBLANK(B960), "", COUNTIF(Volunteer_Import!G960, "*Saturday*"))</f>
        <v/>
      </c>
      <c r="S960" s="19" t="str">
        <f> IF(ISBLANK(B960), "", COUNTIF(Volunteer_Import!G960, "*Sunday*"))</f>
        <v/>
      </c>
      <c r="T960" s="1" t="str">
        <f> IF(ISBLANK(B960), "", COUNTIF(Volunteer_Import!H960, "*6am - 8am*"))</f>
        <v/>
      </c>
      <c r="U960" s="19" t="str">
        <f> IF(ISBLANK(B960), "", COUNTIF(Volunteer_Import!H960, "*8am - 12pm*"))</f>
        <v/>
      </c>
      <c r="V960" s="19" t="str">
        <f> IF(ISBLANK(B960), "", COUNTIF(Volunteer_Import!H960, "*12pm - 3pm*"))</f>
        <v/>
      </c>
      <c r="W960" s="19" t="str">
        <f> IF(ISBLANK(B960), "", COUNTIF(Volunteer_Import!H960, "*3pm - 6pm*"))</f>
        <v/>
      </c>
      <c r="X960" s="19" t="str">
        <f> IF(ISBLANK(B960), "", COUNTIF(Volunteer_Import!H960, "*6pm - 9pm*"))</f>
        <v/>
      </c>
      <c r="Y960" s="19" t="str">
        <f> IF(ISBLANK(B960), "", COUNTIF(Volunteer_Import!H960, "*9pm - 11pm*"))</f>
        <v/>
      </c>
    </row>
    <row r="961">
      <c r="A961" s="1" t="str">
        <f t="array" ref="A961">IF(ISBLANK(B961), "", concatenate("V", ROW()))</f>
        <v/>
      </c>
      <c r="B961" s="1" t="str">
        <f>IFERROR(__xludf.DUMMYFUNCTION(" QUERY(Volunteer_Import!A961:H961, ""Select B"")"),"")</f>
        <v/>
      </c>
      <c r="C961" s="1" t="str">
        <f>IFERROR(__xludf.DUMMYFUNCTION(" IF(ISBLANK(B961), """", QUERY(Volunteer_Import!B961:I961, ""Select C""))"),"")</f>
        <v/>
      </c>
      <c r="D961" s="1" t="str">
        <f>IFERROR(__xludf.DUMMYFUNCTION(" IF(ISBLANK(B961), """", QUERY(Volunteer_Import!B961:I961, ""Select D""))"),"")</f>
        <v/>
      </c>
      <c r="E961" s="1" t="str">
        <f>IFERROR(__xludf.DUMMYFUNCTION(" IF(ISBLANK(B961), """", QUERY(Volunteer_Import!B961:I961, ""Select E""))"),"")</f>
        <v/>
      </c>
      <c r="F961" s="9" t="str">
        <f> IF(ISBLANK(B961), "", COUNTIF(Volunteer_Import!F961, "*Central Berkeley Trader Joe’s*"))</f>
        <v/>
      </c>
      <c r="G961" s="1" t="str">
        <f> IF(ISBLANK(B961), "", COUNTIF(Volunteer_Import!F961, "*North Berkeley Safeway*"))</f>
        <v/>
      </c>
      <c r="H961" s="1" t="str">
        <f> IF(ISBLANK(B961), "", COUNTIF(Volunteer_Import!F961, "*North Berkeley Trader Joe’s*"))</f>
        <v/>
      </c>
      <c r="I961" s="9" t="str">
        <f> IF(ISBLANK(B961), "", COUNTIF(Volunteer_Import!F961, "*South Berkeley Berkeley Bowl*"))</f>
        <v/>
      </c>
      <c r="J961" s="1" t="str">
        <f> IF(ISBLANK(B961), "", COUNTIF(Volunteer_Import!F961, "*South Berkeley/Oakland Safeway*"))</f>
        <v/>
      </c>
      <c r="K961" s="1" t="str">
        <f> IF(ISBLANK(B961), "", COUNTIF(Volunteer_Import!F961, "*Southwest Berkeley Berkeley Bowl*"))</f>
        <v/>
      </c>
      <c r="L961" s="1" t="str">
        <f> IF(ISBLANK(B961), "", COUNTIF(Volunteer_Import!F961, "*Other (open to local stores unlisted above)*"))</f>
        <v/>
      </c>
      <c r="M961" s="19" t="str">
        <f> IF(ISBLANK(B961), "", COUNTIF(Volunteer_Import!G961, "*Monday*"))</f>
        <v/>
      </c>
      <c r="N961" s="19" t="str">
        <f> IF(ISBLANK(B961), "", COUNTIF(Volunteer_Import!G961, "*Tuesday*"))</f>
        <v/>
      </c>
      <c r="O961" s="19" t="str">
        <f> IF(ISBLANK(B961), "", COUNTIF(Volunteer_Import!G961, "*Wednesday*"))</f>
        <v/>
      </c>
      <c r="P961" s="19" t="str">
        <f> IF(ISBLANK(B961), "", COUNTIF(Volunteer_Import!G961, "*Thursday*"))</f>
        <v/>
      </c>
      <c r="Q961" s="19" t="str">
        <f> IF(ISBLANK(B961), "", COUNTIF(Volunteer_Import!G961, "*Friday*"))</f>
        <v/>
      </c>
      <c r="R961" s="19" t="str">
        <f> IF(ISBLANK(B961), "", COUNTIF(Volunteer_Import!G961, "*Saturday*"))</f>
        <v/>
      </c>
      <c r="S961" s="19" t="str">
        <f> IF(ISBLANK(B961), "", COUNTIF(Volunteer_Import!G961, "*Sunday*"))</f>
        <v/>
      </c>
      <c r="T961" s="1" t="str">
        <f> IF(ISBLANK(B961), "", COUNTIF(Volunteer_Import!H961, "*6am - 8am*"))</f>
        <v/>
      </c>
      <c r="U961" s="19" t="str">
        <f> IF(ISBLANK(B961), "", COUNTIF(Volunteer_Import!H961, "*8am - 12pm*"))</f>
        <v/>
      </c>
      <c r="V961" s="19" t="str">
        <f> IF(ISBLANK(B961), "", COUNTIF(Volunteer_Import!H961, "*12pm - 3pm*"))</f>
        <v/>
      </c>
      <c r="W961" s="19" t="str">
        <f> IF(ISBLANK(B961), "", COUNTIF(Volunteer_Import!H961, "*3pm - 6pm*"))</f>
        <v/>
      </c>
      <c r="X961" s="19" t="str">
        <f> IF(ISBLANK(B961), "", COUNTIF(Volunteer_Import!H961, "*6pm - 9pm*"))</f>
        <v/>
      </c>
      <c r="Y961" s="19" t="str">
        <f> IF(ISBLANK(B961), "", COUNTIF(Volunteer_Import!H961, "*9pm - 11pm*"))</f>
        <v/>
      </c>
    </row>
    <row r="962">
      <c r="A962" s="1" t="str">
        <f t="array" ref="A962">IF(ISBLANK(B962), "", concatenate("V", ROW()))</f>
        <v/>
      </c>
      <c r="B962" s="1" t="str">
        <f>IFERROR(__xludf.DUMMYFUNCTION(" QUERY(Volunteer_Import!A962:H962, ""Select B"")"),"")</f>
        <v/>
      </c>
      <c r="C962" s="1" t="str">
        <f>IFERROR(__xludf.DUMMYFUNCTION(" IF(ISBLANK(B962), """", QUERY(Volunteer_Import!B962:I962, ""Select C""))"),"")</f>
        <v/>
      </c>
      <c r="D962" s="1" t="str">
        <f>IFERROR(__xludf.DUMMYFUNCTION(" IF(ISBLANK(B962), """", QUERY(Volunteer_Import!B962:I962, ""Select D""))"),"")</f>
        <v/>
      </c>
      <c r="E962" s="1" t="str">
        <f>IFERROR(__xludf.DUMMYFUNCTION(" IF(ISBLANK(B962), """", QUERY(Volunteer_Import!B962:I962, ""Select E""))"),"")</f>
        <v/>
      </c>
      <c r="F962" s="9" t="str">
        <f> IF(ISBLANK(B962), "", COUNTIF(Volunteer_Import!F962, "*Central Berkeley Trader Joe’s*"))</f>
        <v/>
      </c>
      <c r="G962" s="1" t="str">
        <f> IF(ISBLANK(B962), "", COUNTIF(Volunteer_Import!F962, "*North Berkeley Safeway*"))</f>
        <v/>
      </c>
      <c r="H962" s="1" t="str">
        <f> IF(ISBLANK(B962), "", COUNTIF(Volunteer_Import!F962, "*North Berkeley Trader Joe’s*"))</f>
        <v/>
      </c>
      <c r="I962" s="9" t="str">
        <f> IF(ISBLANK(B962), "", COUNTIF(Volunteer_Import!F962, "*South Berkeley Berkeley Bowl*"))</f>
        <v/>
      </c>
      <c r="J962" s="1" t="str">
        <f> IF(ISBLANK(B962), "", COUNTIF(Volunteer_Import!F962, "*South Berkeley/Oakland Safeway*"))</f>
        <v/>
      </c>
      <c r="K962" s="1" t="str">
        <f> IF(ISBLANK(B962), "", COUNTIF(Volunteer_Import!F962, "*Southwest Berkeley Berkeley Bowl*"))</f>
        <v/>
      </c>
      <c r="L962" s="1" t="str">
        <f> IF(ISBLANK(B962), "", COUNTIF(Volunteer_Import!F962, "*Other (open to local stores unlisted above)*"))</f>
        <v/>
      </c>
      <c r="M962" s="19" t="str">
        <f> IF(ISBLANK(B962), "", COUNTIF(Volunteer_Import!G962, "*Monday*"))</f>
        <v/>
      </c>
      <c r="N962" s="19" t="str">
        <f> IF(ISBLANK(B962), "", COUNTIF(Volunteer_Import!G962, "*Tuesday*"))</f>
        <v/>
      </c>
      <c r="O962" s="19" t="str">
        <f> IF(ISBLANK(B962), "", COUNTIF(Volunteer_Import!G962, "*Wednesday*"))</f>
        <v/>
      </c>
      <c r="P962" s="19" t="str">
        <f> IF(ISBLANK(B962), "", COUNTIF(Volunteer_Import!G962, "*Thursday*"))</f>
        <v/>
      </c>
      <c r="Q962" s="19" t="str">
        <f> IF(ISBLANK(B962), "", COUNTIF(Volunteer_Import!G962, "*Friday*"))</f>
        <v/>
      </c>
      <c r="R962" s="19" t="str">
        <f> IF(ISBLANK(B962), "", COUNTIF(Volunteer_Import!G962, "*Saturday*"))</f>
        <v/>
      </c>
      <c r="S962" s="19" t="str">
        <f> IF(ISBLANK(B962), "", COUNTIF(Volunteer_Import!G962, "*Sunday*"))</f>
        <v/>
      </c>
      <c r="T962" s="1" t="str">
        <f> IF(ISBLANK(B962), "", COUNTIF(Volunteer_Import!H962, "*6am - 8am*"))</f>
        <v/>
      </c>
      <c r="U962" s="19" t="str">
        <f> IF(ISBLANK(B962), "", COUNTIF(Volunteer_Import!H962, "*8am - 12pm*"))</f>
        <v/>
      </c>
      <c r="V962" s="19" t="str">
        <f> IF(ISBLANK(B962), "", COUNTIF(Volunteer_Import!H962, "*12pm - 3pm*"))</f>
        <v/>
      </c>
      <c r="W962" s="19" t="str">
        <f> IF(ISBLANK(B962), "", COUNTIF(Volunteer_Import!H962, "*3pm - 6pm*"))</f>
        <v/>
      </c>
      <c r="X962" s="19" t="str">
        <f> IF(ISBLANK(B962), "", COUNTIF(Volunteer_Import!H962, "*6pm - 9pm*"))</f>
        <v/>
      </c>
      <c r="Y962" s="19" t="str">
        <f> IF(ISBLANK(B962), "", COUNTIF(Volunteer_Import!H962, "*9pm - 11pm*"))</f>
        <v/>
      </c>
    </row>
    <row r="963">
      <c r="A963" s="1" t="str">
        <f t="array" ref="A963">IF(ISBLANK(B963), "", concatenate("V", ROW()))</f>
        <v/>
      </c>
      <c r="B963" s="1" t="str">
        <f>IFERROR(__xludf.DUMMYFUNCTION(" QUERY(Volunteer_Import!A963:H963, ""Select B"")"),"")</f>
        <v/>
      </c>
      <c r="C963" s="1" t="str">
        <f>IFERROR(__xludf.DUMMYFUNCTION(" IF(ISBLANK(B963), """", QUERY(Volunteer_Import!B963:I963, ""Select C""))"),"")</f>
        <v/>
      </c>
      <c r="D963" s="1" t="str">
        <f>IFERROR(__xludf.DUMMYFUNCTION(" IF(ISBLANK(B963), """", QUERY(Volunteer_Import!B963:I963, ""Select D""))"),"")</f>
        <v/>
      </c>
      <c r="E963" s="1" t="str">
        <f>IFERROR(__xludf.DUMMYFUNCTION(" IF(ISBLANK(B963), """", QUERY(Volunteer_Import!B963:I963, ""Select E""))"),"")</f>
        <v/>
      </c>
      <c r="F963" s="9" t="str">
        <f> IF(ISBLANK(B963), "", COUNTIF(Volunteer_Import!F963, "*Central Berkeley Trader Joe’s*"))</f>
        <v/>
      </c>
      <c r="G963" s="1" t="str">
        <f> IF(ISBLANK(B963), "", COUNTIF(Volunteer_Import!F963, "*North Berkeley Safeway*"))</f>
        <v/>
      </c>
      <c r="H963" s="1" t="str">
        <f> IF(ISBLANK(B963), "", COUNTIF(Volunteer_Import!F963, "*North Berkeley Trader Joe’s*"))</f>
        <v/>
      </c>
      <c r="I963" s="9" t="str">
        <f> IF(ISBLANK(B963), "", COUNTIF(Volunteer_Import!F963, "*South Berkeley Berkeley Bowl*"))</f>
        <v/>
      </c>
      <c r="J963" s="1" t="str">
        <f> IF(ISBLANK(B963), "", COUNTIF(Volunteer_Import!F963, "*South Berkeley/Oakland Safeway*"))</f>
        <v/>
      </c>
      <c r="K963" s="1" t="str">
        <f> IF(ISBLANK(B963), "", COUNTIF(Volunteer_Import!F963, "*Southwest Berkeley Berkeley Bowl*"))</f>
        <v/>
      </c>
      <c r="L963" s="1" t="str">
        <f> IF(ISBLANK(B963), "", COUNTIF(Volunteer_Import!F963, "*Other (open to local stores unlisted above)*"))</f>
        <v/>
      </c>
      <c r="M963" s="19" t="str">
        <f> IF(ISBLANK(B963), "", COUNTIF(Volunteer_Import!G963, "*Monday*"))</f>
        <v/>
      </c>
      <c r="N963" s="19" t="str">
        <f> IF(ISBLANK(B963), "", COUNTIF(Volunteer_Import!G963, "*Tuesday*"))</f>
        <v/>
      </c>
      <c r="O963" s="19" t="str">
        <f> IF(ISBLANK(B963), "", COUNTIF(Volunteer_Import!G963, "*Wednesday*"))</f>
        <v/>
      </c>
      <c r="P963" s="19" t="str">
        <f> IF(ISBLANK(B963), "", COUNTIF(Volunteer_Import!G963, "*Thursday*"))</f>
        <v/>
      </c>
      <c r="Q963" s="19" t="str">
        <f> IF(ISBLANK(B963), "", COUNTIF(Volunteer_Import!G963, "*Friday*"))</f>
        <v/>
      </c>
      <c r="R963" s="19" t="str">
        <f> IF(ISBLANK(B963), "", COUNTIF(Volunteer_Import!G963, "*Saturday*"))</f>
        <v/>
      </c>
      <c r="S963" s="19" t="str">
        <f> IF(ISBLANK(B963), "", COUNTIF(Volunteer_Import!G963, "*Sunday*"))</f>
        <v/>
      </c>
      <c r="T963" s="1" t="str">
        <f> IF(ISBLANK(B963), "", COUNTIF(Volunteer_Import!H963, "*6am - 8am*"))</f>
        <v/>
      </c>
      <c r="U963" s="19" t="str">
        <f> IF(ISBLANK(B963), "", COUNTIF(Volunteer_Import!H963, "*8am - 12pm*"))</f>
        <v/>
      </c>
      <c r="V963" s="19" t="str">
        <f> IF(ISBLANK(B963), "", COUNTIF(Volunteer_Import!H963, "*12pm - 3pm*"))</f>
        <v/>
      </c>
      <c r="W963" s="19" t="str">
        <f> IF(ISBLANK(B963), "", COUNTIF(Volunteer_Import!H963, "*3pm - 6pm*"))</f>
        <v/>
      </c>
      <c r="X963" s="19" t="str">
        <f> IF(ISBLANK(B963), "", COUNTIF(Volunteer_Import!H963, "*6pm - 9pm*"))</f>
        <v/>
      </c>
      <c r="Y963" s="19" t="str">
        <f> IF(ISBLANK(B963), "", COUNTIF(Volunteer_Import!H963, "*9pm - 11pm*"))</f>
        <v/>
      </c>
    </row>
    <row r="964">
      <c r="A964" s="1" t="str">
        <f t="array" ref="A964">IF(ISBLANK(B964), "", concatenate("V", ROW()))</f>
        <v/>
      </c>
      <c r="B964" s="1" t="str">
        <f>IFERROR(__xludf.DUMMYFUNCTION(" QUERY(Volunteer_Import!A964:H964, ""Select B"")"),"")</f>
        <v/>
      </c>
      <c r="C964" s="1" t="str">
        <f>IFERROR(__xludf.DUMMYFUNCTION(" IF(ISBLANK(B964), """", QUERY(Volunteer_Import!B964:I964, ""Select C""))"),"")</f>
        <v/>
      </c>
      <c r="D964" s="1" t="str">
        <f>IFERROR(__xludf.DUMMYFUNCTION(" IF(ISBLANK(B964), """", QUERY(Volunteer_Import!B964:I964, ""Select D""))"),"")</f>
        <v/>
      </c>
      <c r="E964" s="1" t="str">
        <f>IFERROR(__xludf.DUMMYFUNCTION(" IF(ISBLANK(B964), """", QUERY(Volunteer_Import!B964:I964, ""Select E""))"),"")</f>
        <v/>
      </c>
      <c r="F964" s="9" t="str">
        <f> IF(ISBLANK(B964), "", COUNTIF(Volunteer_Import!F964, "*Central Berkeley Trader Joe’s*"))</f>
        <v/>
      </c>
      <c r="G964" s="1" t="str">
        <f> IF(ISBLANK(B964), "", COUNTIF(Volunteer_Import!F964, "*North Berkeley Safeway*"))</f>
        <v/>
      </c>
      <c r="H964" s="1" t="str">
        <f> IF(ISBLANK(B964), "", COUNTIF(Volunteer_Import!F964, "*North Berkeley Trader Joe’s*"))</f>
        <v/>
      </c>
      <c r="I964" s="9" t="str">
        <f> IF(ISBLANK(B964), "", COUNTIF(Volunteer_Import!F964, "*South Berkeley Berkeley Bowl*"))</f>
        <v/>
      </c>
      <c r="J964" s="1" t="str">
        <f> IF(ISBLANK(B964), "", COUNTIF(Volunteer_Import!F964, "*South Berkeley/Oakland Safeway*"))</f>
        <v/>
      </c>
      <c r="K964" s="1" t="str">
        <f> IF(ISBLANK(B964), "", COUNTIF(Volunteer_Import!F964, "*Southwest Berkeley Berkeley Bowl*"))</f>
        <v/>
      </c>
      <c r="L964" s="1" t="str">
        <f> IF(ISBLANK(B964), "", COUNTIF(Volunteer_Import!F964, "*Other (open to local stores unlisted above)*"))</f>
        <v/>
      </c>
      <c r="M964" s="19" t="str">
        <f> IF(ISBLANK(B964), "", COUNTIF(Volunteer_Import!G964, "*Monday*"))</f>
        <v/>
      </c>
      <c r="N964" s="19" t="str">
        <f> IF(ISBLANK(B964), "", COUNTIF(Volunteer_Import!G964, "*Tuesday*"))</f>
        <v/>
      </c>
      <c r="O964" s="19" t="str">
        <f> IF(ISBLANK(B964), "", COUNTIF(Volunteer_Import!G964, "*Wednesday*"))</f>
        <v/>
      </c>
      <c r="P964" s="19" t="str">
        <f> IF(ISBLANK(B964), "", COUNTIF(Volunteer_Import!G964, "*Thursday*"))</f>
        <v/>
      </c>
      <c r="Q964" s="19" t="str">
        <f> IF(ISBLANK(B964), "", COUNTIF(Volunteer_Import!G964, "*Friday*"))</f>
        <v/>
      </c>
      <c r="R964" s="19" t="str">
        <f> IF(ISBLANK(B964), "", COUNTIF(Volunteer_Import!G964, "*Saturday*"))</f>
        <v/>
      </c>
      <c r="S964" s="19" t="str">
        <f> IF(ISBLANK(B964), "", COUNTIF(Volunteer_Import!G964, "*Sunday*"))</f>
        <v/>
      </c>
      <c r="T964" s="1" t="str">
        <f> IF(ISBLANK(B964), "", COUNTIF(Volunteer_Import!H964, "*6am - 8am*"))</f>
        <v/>
      </c>
      <c r="U964" s="19" t="str">
        <f> IF(ISBLANK(B964), "", COUNTIF(Volunteer_Import!H964, "*8am - 12pm*"))</f>
        <v/>
      </c>
      <c r="V964" s="19" t="str">
        <f> IF(ISBLANK(B964), "", COUNTIF(Volunteer_Import!H964, "*12pm - 3pm*"))</f>
        <v/>
      </c>
      <c r="W964" s="19" t="str">
        <f> IF(ISBLANK(B964), "", COUNTIF(Volunteer_Import!H964, "*3pm - 6pm*"))</f>
        <v/>
      </c>
      <c r="X964" s="19" t="str">
        <f> IF(ISBLANK(B964), "", COUNTIF(Volunteer_Import!H964, "*6pm - 9pm*"))</f>
        <v/>
      </c>
      <c r="Y964" s="19" t="str">
        <f> IF(ISBLANK(B964), "", COUNTIF(Volunteer_Import!H964, "*9pm - 11pm*"))</f>
        <v/>
      </c>
    </row>
    <row r="965">
      <c r="A965" s="1" t="str">
        <f t="array" ref="A965">IF(ISBLANK(B965), "", concatenate("V", ROW()))</f>
        <v/>
      </c>
      <c r="B965" s="1" t="str">
        <f>IFERROR(__xludf.DUMMYFUNCTION(" QUERY(Volunteer_Import!A965:H965, ""Select B"")"),"")</f>
        <v/>
      </c>
      <c r="C965" s="1" t="str">
        <f>IFERROR(__xludf.DUMMYFUNCTION(" IF(ISBLANK(B965), """", QUERY(Volunteer_Import!B965:I965, ""Select C""))"),"")</f>
        <v/>
      </c>
      <c r="D965" s="1" t="str">
        <f>IFERROR(__xludf.DUMMYFUNCTION(" IF(ISBLANK(B965), """", QUERY(Volunteer_Import!B965:I965, ""Select D""))"),"")</f>
        <v/>
      </c>
      <c r="E965" s="1" t="str">
        <f>IFERROR(__xludf.DUMMYFUNCTION(" IF(ISBLANK(B965), """", QUERY(Volunteer_Import!B965:I965, ""Select E""))"),"")</f>
        <v/>
      </c>
      <c r="F965" s="9" t="str">
        <f> IF(ISBLANK(B965), "", COUNTIF(Volunteer_Import!F965, "*Central Berkeley Trader Joe’s*"))</f>
        <v/>
      </c>
      <c r="G965" s="1" t="str">
        <f> IF(ISBLANK(B965), "", COUNTIF(Volunteer_Import!F965, "*North Berkeley Safeway*"))</f>
        <v/>
      </c>
      <c r="H965" s="1" t="str">
        <f> IF(ISBLANK(B965), "", COUNTIF(Volunteer_Import!F965, "*North Berkeley Trader Joe’s*"))</f>
        <v/>
      </c>
      <c r="I965" s="9" t="str">
        <f> IF(ISBLANK(B965), "", COUNTIF(Volunteer_Import!F965, "*South Berkeley Berkeley Bowl*"))</f>
        <v/>
      </c>
      <c r="J965" s="1" t="str">
        <f> IF(ISBLANK(B965), "", COUNTIF(Volunteer_Import!F965, "*South Berkeley/Oakland Safeway*"))</f>
        <v/>
      </c>
      <c r="K965" s="1" t="str">
        <f> IF(ISBLANK(B965), "", COUNTIF(Volunteer_Import!F965, "*Southwest Berkeley Berkeley Bowl*"))</f>
        <v/>
      </c>
      <c r="L965" s="1" t="str">
        <f> IF(ISBLANK(B965), "", COUNTIF(Volunteer_Import!F965, "*Other (open to local stores unlisted above)*"))</f>
        <v/>
      </c>
      <c r="M965" s="19" t="str">
        <f> IF(ISBLANK(B965), "", COUNTIF(Volunteer_Import!G965, "*Monday*"))</f>
        <v/>
      </c>
      <c r="N965" s="19" t="str">
        <f> IF(ISBLANK(B965), "", COUNTIF(Volunteer_Import!G965, "*Tuesday*"))</f>
        <v/>
      </c>
      <c r="O965" s="19" t="str">
        <f> IF(ISBLANK(B965), "", COUNTIF(Volunteer_Import!G965, "*Wednesday*"))</f>
        <v/>
      </c>
      <c r="P965" s="19" t="str">
        <f> IF(ISBLANK(B965), "", COUNTIF(Volunteer_Import!G965, "*Thursday*"))</f>
        <v/>
      </c>
      <c r="Q965" s="19" t="str">
        <f> IF(ISBLANK(B965), "", COUNTIF(Volunteer_Import!G965, "*Friday*"))</f>
        <v/>
      </c>
      <c r="R965" s="19" t="str">
        <f> IF(ISBLANK(B965), "", COUNTIF(Volunteer_Import!G965, "*Saturday*"))</f>
        <v/>
      </c>
      <c r="S965" s="19" t="str">
        <f> IF(ISBLANK(B965), "", COUNTIF(Volunteer_Import!G965, "*Sunday*"))</f>
        <v/>
      </c>
      <c r="T965" s="1" t="str">
        <f> IF(ISBLANK(B965), "", COUNTIF(Volunteer_Import!H965, "*6am - 8am*"))</f>
        <v/>
      </c>
      <c r="U965" s="19" t="str">
        <f> IF(ISBLANK(B965), "", COUNTIF(Volunteer_Import!H965, "*8am - 12pm*"))</f>
        <v/>
      </c>
      <c r="V965" s="19" t="str">
        <f> IF(ISBLANK(B965), "", COUNTIF(Volunteer_Import!H965, "*12pm - 3pm*"))</f>
        <v/>
      </c>
      <c r="W965" s="19" t="str">
        <f> IF(ISBLANK(B965), "", COUNTIF(Volunteer_Import!H965, "*3pm - 6pm*"))</f>
        <v/>
      </c>
      <c r="X965" s="19" t="str">
        <f> IF(ISBLANK(B965), "", COUNTIF(Volunteer_Import!H965, "*6pm - 9pm*"))</f>
        <v/>
      </c>
      <c r="Y965" s="19" t="str">
        <f> IF(ISBLANK(B965), "", COUNTIF(Volunteer_Import!H965, "*9pm - 11pm*"))</f>
        <v/>
      </c>
    </row>
    <row r="966">
      <c r="A966" s="1" t="str">
        <f t="array" ref="A966">IF(ISBLANK(B966), "", concatenate("V", ROW()))</f>
        <v/>
      </c>
      <c r="B966" s="1" t="str">
        <f>IFERROR(__xludf.DUMMYFUNCTION(" QUERY(Volunteer_Import!A966:H966, ""Select B"")"),"")</f>
        <v/>
      </c>
      <c r="C966" s="1" t="str">
        <f>IFERROR(__xludf.DUMMYFUNCTION(" IF(ISBLANK(B966), """", QUERY(Volunteer_Import!B966:I966, ""Select C""))"),"")</f>
        <v/>
      </c>
      <c r="D966" s="1" t="str">
        <f>IFERROR(__xludf.DUMMYFUNCTION(" IF(ISBLANK(B966), """", QUERY(Volunteer_Import!B966:I966, ""Select D""))"),"")</f>
        <v/>
      </c>
      <c r="E966" s="1" t="str">
        <f>IFERROR(__xludf.DUMMYFUNCTION(" IF(ISBLANK(B966), """", QUERY(Volunteer_Import!B966:I966, ""Select E""))"),"")</f>
        <v/>
      </c>
      <c r="F966" s="9" t="str">
        <f> IF(ISBLANK(B966), "", COUNTIF(Volunteer_Import!F966, "*Central Berkeley Trader Joe’s*"))</f>
        <v/>
      </c>
      <c r="G966" s="1" t="str">
        <f> IF(ISBLANK(B966), "", COUNTIF(Volunteer_Import!F966, "*North Berkeley Safeway*"))</f>
        <v/>
      </c>
      <c r="H966" s="1" t="str">
        <f> IF(ISBLANK(B966), "", COUNTIF(Volunteer_Import!F966, "*North Berkeley Trader Joe’s*"))</f>
        <v/>
      </c>
      <c r="I966" s="9" t="str">
        <f> IF(ISBLANK(B966), "", COUNTIF(Volunteer_Import!F966, "*South Berkeley Berkeley Bowl*"))</f>
        <v/>
      </c>
      <c r="J966" s="1" t="str">
        <f> IF(ISBLANK(B966), "", COUNTIF(Volunteer_Import!F966, "*South Berkeley/Oakland Safeway*"))</f>
        <v/>
      </c>
      <c r="K966" s="1" t="str">
        <f> IF(ISBLANK(B966), "", COUNTIF(Volunteer_Import!F966, "*Southwest Berkeley Berkeley Bowl*"))</f>
        <v/>
      </c>
      <c r="L966" s="1" t="str">
        <f> IF(ISBLANK(B966), "", COUNTIF(Volunteer_Import!F966, "*Other (open to local stores unlisted above)*"))</f>
        <v/>
      </c>
      <c r="M966" s="19" t="str">
        <f> IF(ISBLANK(B966), "", COUNTIF(Volunteer_Import!G966, "*Monday*"))</f>
        <v/>
      </c>
      <c r="N966" s="19" t="str">
        <f> IF(ISBLANK(B966), "", COUNTIF(Volunteer_Import!G966, "*Tuesday*"))</f>
        <v/>
      </c>
      <c r="O966" s="19" t="str">
        <f> IF(ISBLANK(B966), "", COUNTIF(Volunteer_Import!G966, "*Wednesday*"))</f>
        <v/>
      </c>
      <c r="P966" s="19" t="str">
        <f> IF(ISBLANK(B966), "", COUNTIF(Volunteer_Import!G966, "*Thursday*"))</f>
        <v/>
      </c>
      <c r="Q966" s="19" t="str">
        <f> IF(ISBLANK(B966), "", COUNTIF(Volunteer_Import!G966, "*Friday*"))</f>
        <v/>
      </c>
      <c r="R966" s="19" t="str">
        <f> IF(ISBLANK(B966), "", COUNTIF(Volunteer_Import!G966, "*Saturday*"))</f>
        <v/>
      </c>
      <c r="S966" s="19" t="str">
        <f> IF(ISBLANK(B966), "", COUNTIF(Volunteer_Import!G966, "*Sunday*"))</f>
        <v/>
      </c>
      <c r="T966" s="1" t="str">
        <f> IF(ISBLANK(B966), "", COUNTIF(Volunteer_Import!H966, "*6am - 8am*"))</f>
        <v/>
      </c>
      <c r="U966" s="19" t="str">
        <f> IF(ISBLANK(B966), "", COUNTIF(Volunteer_Import!H966, "*8am - 12pm*"))</f>
        <v/>
      </c>
      <c r="V966" s="19" t="str">
        <f> IF(ISBLANK(B966), "", COUNTIF(Volunteer_Import!H966, "*12pm - 3pm*"))</f>
        <v/>
      </c>
      <c r="W966" s="19" t="str">
        <f> IF(ISBLANK(B966), "", COUNTIF(Volunteer_Import!H966, "*3pm - 6pm*"))</f>
        <v/>
      </c>
      <c r="X966" s="19" t="str">
        <f> IF(ISBLANK(B966), "", COUNTIF(Volunteer_Import!H966, "*6pm - 9pm*"))</f>
        <v/>
      </c>
      <c r="Y966" s="19" t="str">
        <f> IF(ISBLANK(B966), "", COUNTIF(Volunteer_Import!H966, "*9pm - 11pm*"))</f>
        <v/>
      </c>
    </row>
    <row r="967">
      <c r="A967" s="1" t="str">
        <f t="array" ref="A967">IF(ISBLANK(B967), "", concatenate("V", ROW()))</f>
        <v/>
      </c>
      <c r="B967" s="1" t="str">
        <f>IFERROR(__xludf.DUMMYFUNCTION(" QUERY(Volunteer_Import!A967:H967, ""Select B"")"),"")</f>
        <v/>
      </c>
      <c r="C967" s="1" t="str">
        <f>IFERROR(__xludf.DUMMYFUNCTION(" IF(ISBLANK(B967), """", QUERY(Volunteer_Import!B967:I967, ""Select C""))"),"")</f>
        <v/>
      </c>
      <c r="D967" s="1" t="str">
        <f>IFERROR(__xludf.DUMMYFUNCTION(" IF(ISBLANK(B967), """", QUERY(Volunteer_Import!B967:I967, ""Select D""))"),"")</f>
        <v/>
      </c>
      <c r="E967" s="1" t="str">
        <f>IFERROR(__xludf.DUMMYFUNCTION(" IF(ISBLANK(B967), """", QUERY(Volunteer_Import!B967:I967, ""Select E""))"),"")</f>
        <v/>
      </c>
      <c r="F967" s="9" t="str">
        <f> IF(ISBLANK(B967), "", COUNTIF(Volunteer_Import!F967, "*Central Berkeley Trader Joe’s*"))</f>
        <v/>
      </c>
      <c r="G967" s="1" t="str">
        <f> IF(ISBLANK(B967), "", COUNTIF(Volunteer_Import!F967, "*North Berkeley Safeway*"))</f>
        <v/>
      </c>
      <c r="H967" s="1" t="str">
        <f> IF(ISBLANK(B967), "", COUNTIF(Volunteer_Import!F967, "*North Berkeley Trader Joe’s*"))</f>
        <v/>
      </c>
      <c r="I967" s="9" t="str">
        <f> IF(ISBLANK(B967), "", COUNTIF(Volunteer_Import!F967, "*South Berkeley Berkeley Bowl*"))</f>
        <v/>
      </c>
      <c r="J967" s="1" t="str">
        <f> IF(ISBLANK(B967), "", COUNTIF(Volunteer_Import!F967, "*South Berkeley/Oakland Safeway*"))</f>
        <v/>
      </c>
      <c r="K967" s="1" t="str">
        <f> IF(ISBLANK(B967), "", COUNTIF(Volunteer_Import!F967, "*Southwest Berkeley Berkeley Bowl*"))</f>
        <v/>
      </c>
      <c r="L967" s="1" t="str">
        <f> IF(ISBLANK(B967), "", COUNTIF(Volunteer_Import!F967, "*Other (open to local stores unlisted above)*"))</f>
        <v/>
      </c>
      <c r="M967" s="19" t="str">
        <f> IF(ISBLANK(B967), "", COUNTIF(Volunteer_Import!G967, "*Monday*"))</f>
        <v/>
      </c>
      <c r="N967" s="19" t="str">
        <f> IF(ISBLANK(B967), "", COUNTIF(Volunteer_Import!G967, "*Tuesday*"))</f>
        <v/>
      </c>
      <c r="O967" s="19" t="str">
        <f> IF(ISBLANK(B967), "", COUNTIF(Volunteer_Import!G967, "*Wednesday*"))</f>
        <v/>
      </c>
      <c r="P967" s="19" t="str">
        <f> IF(ISBLANK(B967), "", COUNTIF(Volunteer_Import!G967, "*Thursday*"))</f>
        <v/>
      </c>
      <c r="Q967" s="19" t="str">
        <f> IF(ISBLANK(B967), "", COUNTIF(Volunteer_Import!G967, "*Friday*"))</f>
        <v/>
      </c>
      <c r="R967" s="19" t="str">
        <f> IF(ISBLANK(B967), "", COUNTIF(Volunteer_Import!G967, "*Saturday*"))</f>
        <v/>
      </c>
      <c r="S967" s="19" t="str">
        <f> IF(ISBLANK(B967), "", COUNTIF(Volunteer_Import!G967, "*Sunday*"))</f>
        <v/>
      </c>
      <c r="T967" s="1" t="str">
        <f> IF(ISBLANK(B967), "", COUNTIF(Volunteer_Import!H967, "*6am - 8am*"))</f>
        <v/>
      </c>
      <c r="U967" s="19" t="str">
        <f> IF(ISBLANK(B967), "", COUNTIF(Volunteer_Import!H967, "*8am - 12pm*"))</f>
        <v/>
      </c>
      <c r="V967" s="19" t="str">
        <f> IF(ISBLANK(B967), "", COUNTIF(Volunteer_Import!H967, "*12pm - 3pm*"))</f>
        <v/>
      </c>
      <c r="W967" s="19" t="str">
        <f> IF(ISBLANK(B967), "", COUNTIF(Volunteer_Import!H967, "*3pm - 6pm*"))</f>
        <v/>
      </c>
      <c r="X967" s="19" t="str">
        <f> IF(ISBLANK(B967), "", COUNTIF(Volunteer_Import!H967, "*6pm - 9pm*"))</f>
        <v/>
      </c>
      <c r="Y967" s="19" t="str">
        <f> IF(ISBLANK(B967), "", COUNTIF(Volunteer_Import!H967, "*9pm - 11pm*"))</f>
        <v/>
      </c>
    </row>
    <row r="968">
      <c r="A968" s="1" t="str">
        <f t="array" ref="A968">IF(ISBLANK(B968), "", concatenate("V", ROW()))</f>
        <v/>
      </c>
      <c r="B968" s="1" t="str">
        <f>IFERROR(__xludf.DUMMYFUNCTION(" QUERY(Volunteer_Import!A968:H968, ""Select B"")"),"")</f>
        <v/>
      </c>
      <c r="C968" s="1" t="str">
        <f>IFERROR(__xludf.DUMMYFUNCTION(" IF(ISBLANK(B968), """", QUERY(Volunteer_Import!B968:I968, ""Select C""))"),"")</f>
        <v/>
      </c>
      <c r="D968" s="1" t="str">
        <f>IFERROR(__xludf.DUMMYFUNCTION(" IF(ISBLANK(B968), """", QUERY(Volunteer_Import!B968:I968, ""Select D""))"),"")</f>
        <v/>
      </c>
      <c r="E968" s="1" t="str">
        <f>IFERROR(__xludf.DUMMYFUNCTION(" IF(ISBLANK(B968), """", QUERY(Volunteer_Import!B968:I968, ""Select E""))"),"")</f>
        <v/>
      </c>
      <c r="F968" s="9" t="str">
        <f> IF(ISBLANK(B968), "", COUNTIF(Volunteer_Import!F968, "*Central Berkeley Trader Joe’s*"))</f>
        <v/>
      </c>
      <c r="G968" s="1" t="str">
        <f> IF(ISBLANK(B968), "", COUNTIF(Volunteer_Import!F968, "*North Berkeley Safeway*"))</f>
        <v/>
      </c>
      <c r="H968" s="1" t="str">
        <f> IF(ISBLANK(B968), "", COUNTIF(Volunteer_Import!F968, "*North Berkeley Trader Joe’s*"))</f>
        <v/>
      </c>
      <c r="I968" s="9" t="str">
        <f> IF(ISBLANK(B968), "", COUNTIF(Volunteer_Import!F968, "*South Berkeley Berkeley Bowl*"))</f>
        <v/>
      </c>
      <c r="J968" s="1" t="str">
        <f> IF(ISBLANK(B968), "", COUNTIF(Volunteer_Import!F968, "*South Berkeley/Oakland Safeway*"))</f>
        <v/>
      </c>
      <c r="K968" s="1" t="str">
        <f> IF(ISBLANK(B968), "", COUNTIF(Volunteer_Import!F968, "*Southwest Berkeley Berkeley Bowl*"))</f>
        <v/>
      </c>
      <c r="L968" s="1" t="str">
        <f> IF(ISBLANK(B968), "", COUNTIF(Volunteer_Import!F968, "*Other (open to local stores unlisted above)*"))</f>
        <v/>
      </c>
      <c r="M968" s="19" t="str">
        <f> IF(ISBLANK(B968), "", COUNTIF(Volunteer_Import!G968, "*Monday*"))</f>
        <v/>
      </c>
      <c r="N968" s="19" t="str">
        <f> IF(ISBLANK(B968), "", COUNTIF(Volunteer_Import!G968, "*Tuesday*"))</f>
        <v/>
      </c>
      <c r="O968" s="19" t="str">
        <f> IF(ISBLANK(B968), "", COUNTIF(Volunteer_Import!G968, "*Wednesday*"))</f>
        <v/>
      </c>
      <c r="P968" s="19" t="str">
        <f> IF(ISBLANK(B968), "", COUNTIF(Volunteer_Import!G968, "*Thursday*"))</f>
        <v/>
      </c>
      <c r="Q968" s="19" t="str">
        <f> IF(ISBLANK(B968), "", COUNTIF(Volunteer_Import!G968, "*Friday*"))</f>
        <v/>
      </c>
      <c r="R968" s="19" t="str">
        <f> IF(ISBLANK(B968), "", COUNTIF(Volunteer_Import!G968, "*Saturday*"))</f>
        <v/>
      </c>
      <c r="S968" s="19" t="str">
        <f> IF(ISBLANK(B968), "", COUNTIF(Volunteer_Import!G968, "*Sunday*"))</f>
        <v/>
      </c>
      <c r="T968" s="1" t="str">
        <f> IF(ISBLANK(B968), "", COUNTIF(Volunteer_Import!H968, "*6am - 8am*"))</f>
        <v/>
      </c>
      <c r="U968" s="19" t="str">
        <f> IF(ISBLANK(B968), "", COUNTIF(Volunteer_Import!H968, "*8am - 12pm*"))</f>
        <v/>
      </c>
      <c r="V968" s="19" t="str">
        <f> IF(ISBLANK(B968), "", COUNTIF(Volunteer_Import!H968, "*12pm - 3pm*"))</f>
        <v/>
      </c>
      <c r="W968" s="19" t="str">
        <f> IF(ISBLANK(B968), "", COUNTIF(Volunteer_Import!H968, "*3pm - 6pm*"))</f>
        <v/>
      </c>
      <c r="X968" s="19" t="str">
        <f> IF(ISBLANK(B968), "", COUNTIF(Volunteer_Import!H968, "*6pm - 9pm*"))</f>
        <v/>
      </c>
      <c r="Y968" s="19" t="str">
        <f> IF(ISBLANK(B968), "", COUNTIF(Volunteer_Import!H968, "*9pm - 11pm*"))</f>
        <v/>
      </c>
    </row>
    <row r="969">
      <c r="A969" s="1" t="str">
        <f t="array" ref="A969">IF(ISBLANK(B969), "", concatenate("V", ROW()))</f>
        <v/>
      </c>
      <c r="B969" s="1" t="str">
        <f>IFERROR(__xludf.DUMMYFUNCTION(" QUERY(Volunteer_Import!A969:H969, ""Select B"")"),"")</f>
        <v/>
      </c>
      <c r="C969" s="1" t="str">
        <f>IFERROR(__xludf.DUMMYFUNCTION(" IF(ISBLANK(B969), """", QUERY(Volunteer_Import!B969:I969, ""Select C""))"),"")</f>
        <v/>
      </c>
      <c r="D969" s="1" t="str">
        <f>IFERROR(__xludf.DUMMYFUNCTION(" IF(ISBLANK(B969), """", QUERY(Volunteer_Import!B969:I969, ""Select D""))"),"")</f>
        <v/>
      </c>
      <c r="E969" s="1" t="str">
        <f>IFERROR(__xludf.DUMMYFUNCTION(" IF(ISBLANK(B969), """", QUERY(Volunteer_Import!B969:I969, ""Select E""))"),"")</f>
        <v/>
      </c>
      <c r="F969" s="9" t="str">
        <f> IF(ISBLANK(B969), "", COUNTIF(Volunteer_Import!F969, "*Central Berkeley Trader Joe’s*"))</f>
        <v/>
      </c>
      <c r="G969" s="1" t="str">
        <f> IF(ISBLANK(B969), "", COUNTIF(Volunteer_Import!F969, "*North Berkeley Safeway*"))</f>
        <v/>
      </c>
      <c r="H969" s="1" t="str">
        <f> IF(ISBLANK(B969), "", COUNTIF(Volunteer_Import!F969, "*North Berkeley Trader Joe’s*"))</f>
        <v/>
      </c>
      <c r="I969" s="9" t="str">
        <f> IF(ISBLANK(B969), "", COUNTIF(Volunteer_Import!F969, "*South Berkeley Berkeley Bowl*"))</f>
        <v/>
      </c>
      <c r="J969" s="1" t="str">
        <f> IF(ISBLANK(B969), "", COUNTIF(Volunteer_Import!F969, "*South Berkeley/Oakland Safeway*"))</f>
        <v/>
      </c>
      <c r="K969" s="1" t="str">
        <f> IF(ISBLANK(B969), "", COUNTIF(Volunteer_Import!F969, "*Southwest Berkeley Berkeley Bowl*"))</f>
        <v/>
      </c>
      <c r="L969" s="1" t="str">
        <f> IF(ISBLANK(B969), "", COUNTIF(Volunteer_Import!F969, "*Other (open to local stores unlisted above)*"))</f>
        <v/>
      </c>
      <c r="M969" s="19" t="str">
        <f> IF(ISBLANK(B969), "", COUNTIF(Volunteer_Import!G969, "*Monday*"))</f>
        <v/>
      </c>
      <c r="N969" s="19" t="str">
        <f> IF(ISBLANK(B969), "", COUNTIF(Volunteer_Import!G969, "*Tuesday*"))</f>
        <v/>
      </c>
      <c r="O969" s="19" t="str">
        <f> IF(ISBLANK(B969), "", COUNTIF(Volunteer_Import!G969, "*Wednesday*"))</f>
        <v/>
      </c>
      <c r="P969" s="19" t="str">
        <f> IF(ISBLANK(B969), "", COUNTIF(Volunteer_Import!G969, "*Thursday*"))</f>
        <v/>
      </c>
      <c r="Q969" s="19" t="str">
        <f> IF(ISBLANK(B969), "", COUNTIF(Volunteer_Import!G969, "*Friday*"))</f>
        <v/>
      </c>
      <c r="R969" s="19" t="str">
        <f> IF(ISBLANK(B969), "", COUNTIF(Volunteer_Import!G969, "*Saturday*"))</f>
        <v/>
      </c>
      <c r="S969" s="19" t="str">
        <f> IF(ISBLANK(B969), "", COUNTIF(Volunteer_Import!G969, "*Sunday*"))</f>
        <v/>
      </c>
      <c r="T969" s="1" t="str">
        <f> IF(ISBLANK(B969), "", COUNTIF(Volunteer_Import!H969, "*6am - 8am*"))</f>
        <v/>
      </c>
      <c r="U969" s="19" t="str">
        <f> IF(ISBLANK(B969), "", COUNTIF(Volunteer_Import!H969, "*8am - 12pm*"))</f>
        <v/>
      </c>
      <c r="V969" s="19" t="str">
        <f> IF(ISBLANK(B969), "", COUNTIF(Volunteer_Import!H969, "*12pm - 3pm*"))</f>
        <v/>
      </c>
      <c r="W969" s="19" t="str">
        <f> IF(ISBLANK(B969), "", COUNTIF(Volunteer_Import!H969, "*3pm - 6pm*"))</f>
        <v/>
      </c>
      <c r="X969" s="19" t="str">
        <f> IF(ISBLANK(B969), "", COUNTIF(Volunteer_Import!H969, "*6pm - 9pm*"))</f>
        <v/>
      </c>
      <c r="Y969" s="19" t="str">
        <f> IF(ISBLANK(B969), "", COUNTIF(Volunteer_Import!H969, "*9pm - 11pm*"))</f>
        <v/>
      </c>
    </row>
    <row r="970">
      <c r="A970" s="1" t="str">
        <f t="array" ref="A970">IF(ISBLANK(B970), "", concatenate("V", ROW()))</f>
        <v/>
      </c>
      <c r="B970" s="1" t="str">
        <f>IFERROR(__xludf.DUMMYFUNCTION(" QUERY(Volunteer_Import!A970:H970, ""Select B"")"),"")</f>
        <v/>
      </c>
      <c r="C970" s="1" t="str">
        <f>IFERROR(__xludf.DUMMYFUNCTION(" IF(ISBLANK(B970), """", QUERY(Volunteer_Import!B970:I970, ""Select C""))"),"")</f>
        <v/>
      </c>
      <c r="D970" s="1" t="str">
        <f>IFERROR(__xludf.DUMMYFUNCTION(" IF(ISBLANK(B970), """", QUERY(Volunteer_Import!B970:I970, ""Select D""))"),"")</f>
        <v/>
      </c>
      <c r="E970" s="1" t="str">
        <f>IFERROR(__xludf.DUMMYFUNCTION(" IF(ISBLANK(B970), """", QUERY(Volunteer_Import!B970:I970, ""Select E""))"),"")</f>
        <v/>
      </c>
      <c r="F970" s="9" t="str">
        <f> IF(ISBLANK(B970), "", COUNTIF(Volunteer_Import!F970, "*Central Berkeley Trader Joe’s*"))</f>
        <v/>
      </c>
      <c r="G970" s="1" t="str">
        <f> IF(ISBLANK(B970), "", COUNTIF(Volunteer_Import!F970, "*North Berkeley Safeway*"))</f>
        <v/>
      </c>
      <c r="H970" s="1" t="str">
        <f> IF(ISBLANK(B970), "", COUNTIF(Volunteer_Import!F970, "*North Berkeley Trader Joe’s*"))</f>
        <v/>
      </c>
      <c r="I970" s="9" t="str">
        <f> IF(ISBLANK(B970), "", COUNTIF(Volunteer_Import!F970, "*South Berkeley Berkeley Bowl*"))</f>
        <v/>
      </c>
      <c r="J970" s="1" t="str">
        <f> IF(ISBLANK(B970), "", COUNTIF(Volunteer_Import!F970, "*South Berkeley/Oakland Safeway*"))</f>
        <v/>
      </c>
      <c r="K970" s="1" t="str">
        <f> IF(ISBLANK(B970), "", COUNTIF(Volunteer_Import!F970, "*Southwest Berkeley Berkeley Bowl*"))</f>
        <v/>
      </c>
      <c r="L970" s="1" t="str">
        <f> IF(ISBLANK(B970), "", COUNTIF(Volunteer_Import!F970, "*Other (open to local stores unlisted above)*"))</f>
        <v/>
      </c>
      <c r="M970" s="19" t="str">
        <f> IF(ISBLANK(B970), "", COUNTIF(Volunteer_Import!G970, "*Monday*"))</f>
        <v/>
      </c>
      <c r="N970" s="19" t="str">
        <f> IF(ISBLANK(B970), "", COUNTIF(Volunteer_Import!G970, "*Tuesday*"))</f>
        <v/>
      </c>
      <c r="O970" s="19" t="str">
        <f> IF(ISBLANK(B970), "", COUNTIF(Volunteer_Import!G970, "*Wednesday*"))</f>
        <v/>
      </c>
      <c r="P970" s="19" t="str">
        <f> IF(ISBLANK(B970), "", COUNTIF(Volunteer_Import!G970, "*Thursday*"))</f>
        <v/>
      </c>
      <c r="Q970" s="19" t="str">
        <f> IF(ISBLANK(B970), "", COUNTIF(Volunteer_Import!G970, "*Friday*"))</f>
        <v/>
      </c>
      <c r="R970" s="19" t="str">
        <f> IF(ISBLANK(B970), "", COUNTIF(Volunteer_Import!G970, "*Saturday*"))</f>
        <v/>
      </c>
      <c r="S970" s="19" t="str">
        <f> IF(ISBLANK(B970), "", COUNTIF(Volunteer_Import!G970, "*Sunday*"))</f>
        <v/>
      </c>
      <c r="T970" s="1" t="str">
        <f> IF(ISBLANK(B970), "", COUNTIF(Volunteer_Import!H970, "*6am - 8am*"))</f>
        <v/>
      </c>
      <c r="U970" s="19" t="str">
        <f> IF(ISBLANK(B970), "", COUNTIF(Volunteer_Import!H970, "*8am - 12pm*"))</f>
        <v/>
      </c>
      <c r="V970" s="19" t="str">
        <f> IF(ISBLANK(B970), "", COUNTIF(Volunteer_Import!H970, "*12pm - 3pm*"))</f>
        <v/>
      </c>
      <c r="W970" s="19" t="str">
        <f> IF(ISBLANK(B970), "", COUNTIF(Volunteer_Import!H970, "*3pm - 6pm*"))</f>
        <v/>
      </c>
      <c r="X970" s="19" t="str">
        <f> IF(ISBLANK(B970), "", COUNTIF(Volunteer_Import!H970, "*6pm - 9pm*"))</f>
        <v/>
      </c>
      <c r="Y970" s="19" t="str">
        <f> IF(ISBLANK(B970), "", COUNTIF(Volunteer_Import!H970, "*9pm - 11pm*"))</f>
        <v/>
      </c>
    </row>
    <row r="971">
      <c r="A971" s="1" t="str">
        <f t="array" ref="A971">IF(ISBLANK(B971), "", concatenate("V", ROW()))</f>
        <v/>
      </c>
      <c r="B971" s="1" t="str">
        <f>IFERROR(__xludf.DUMMYFUNCTION(" QUERY(Volunteer_Import!A971:H971, ""Select B"")"),"")</f>
        <v/>
      </c>
      <c r="C971" s="1" t="str">
        <f>IFERROR(__xludf.DUMMYFUNCTION(" IF(ISBLANK(B971), """", QUERY(Volunteer_Import!B971:I971, ""Select C""))"),"")</f>
        <v/>
      </c>
      <c r="D971" s="1" t="str">
        <f>IFERROR(__xludf.DUMMYFUNCTION(" IF(ISBLANK(B971), """", QUERY(Volunteer_Import!B971:I971, ""Select D""))"),"")</f>
        <v/>
      </c>
      <c r="E971" s="1" t="str">
        <f>IFERROR(__xludf.DUMMYFUNCTION(" IF(ISBLANK(B971), """", QUERY(Volunteer_Import!B971:I971, ""Select E""))"),"")</f>
        <v/>
      </c>
      <c r="F971" s="9" t="str">
        <f> IF(ISBLANK(B971), "", COUNTIF(Volunteer_Import!F971, "*Central Berkeley Trader Joe’s*"))</f>
        <v/>
      </c>
      <c r="G971" s="1" t="str">
        <f> IF(ISBLANK(B971), "", COUNTIF(Volunteer_Import!F971, "*North Berkeley Safeway*"))</f>
        <v/>
      </c>
      <c r="H971" s="1" t="str">
        <f> IF(ISBLANK(B971), "", COUNTIF(Volunteer_Import!F971, "*North Berkeley Trader Joe’s*"))</f>
        <v/>
      </c>
      <c r="I971" s="9" t="str">
        <f> IF(ISBLANK(B971), "", COUNTIF(Volunteer_Import!F971, "*South Berkeley Berkeley Bowl*"))</f>
        <v/>
      </c>
      <c r="J971" s="1" t="str">
        <f> IF(ISBLANK(B971), "", COUNTIF(Volunteer_Import!F971, "*South Berkeley/Oakland Safeway*"))</f>
        <v/>
      </c>
      <c r="K971" s="1" t="str">
        <f> IF(ISBLANK(B971), "", COUNTIF(Volunteer_Import!F971, "*Southwest Berkeley Berkeley Bowl*"))</f>
        <v/>
      </c>
      <c r="L971" s="1" t="str">
        <f> IF(ISBLANK(B971), "", COUNTIF(Volunteer_Import!F971, "*Other (open to local stores unlisted above)*"))</f>
        <v/>
      </c>
      <c r="M971" s="19" t="str">
        <f> IF(ISBLANK(B971), "", COUNTIF(Volunteer_Import!G971, "*Monday*"))</f>
        <v/>
      </c>
      <c r="N971" s="19" t="str">
        <f> IF(ISBLANK(B971), "", COUNTIF(Volunteer_Import!G971, "*Tuesday*"))</f>
        <v/>
      </c>
      <c r="O971" s="19" t="str">
        <f> IF(ISBLANK(B971), "", COUNTIF(Volunteer_Import!G971, "*Wednesday*"))</f>
        <v/>
      </c>
      <c r="P971" s="19" t="str">
        <f> IF(ISBLANK(B971), "", COUNTIF(Volunteer_Import!G971, "*Thursday*"))</f>
        <v/>
      </c>
      <c r="Q971" s="19" t="str">
        <f> IF(ISBLANK(B971), "", COUNTIF(Volunteer_Import!G971, "*Friday*"))</f>
        <v/>
      </c>
      <c r="R971" s="19" t="str">
        <f> IF(ISBLANK(B971), "", COUNTIF(Volunteer_Import!G971, "*Saturday*"))</f>
        <v/>
      </c>
      <c r="S971" s="19" t="str">
        <f> IF(ISBLANK(B971), "", COUNTIF(Volunteer_Import!G971, "*Sunday*"))</f>
        <v/>
      </c>
      <c r="T971" s="1" t="str">
        <f> IF(ISBLANK(B971), "", COUNTIF(Volunteer_Import!H971, "*6am - 8am*"))</f>
        <v/>
      </c>
      <c r="U971" s="19" t="str">
        <f> IF(ISBLANK(B971), "", COUNTIF(Volunteer_Import!H971, "*8am - 12pm*"))</f>
        <v/>
      </c>
      <c r="V971" s="19" t="str">
        <f> IF(ISBLANK(B971), "", COUNTIF(Volunteer_Import!H971, "*12pm - 3pm*"))</f>
        <v/>
      </c>
      <c r="W971" s="19" t="str">
        <f> IF(ISBLANK(B971), "", COUNTIF(Volunteer_Import!H971, "*3pm - 6pm*"))</f>
        <v/>
      </c>
      <c r="X971" s="19" t="str">
        <f> IF(ISBLANK(B971), "", COUNTIF(Volunteer_Import!H971, "*6pm - 9pm*"))</f>
        <v/>
      </c>
      <c r="Y971" s="19" t="str">
        <f> IF(ISBLANK(B971), "", COUNTIF(Volunteer_Import!H971, "*9pm - 11pm*"))</f>
        <v/>
      </c>
    </row>
    <row r="972">
      <c r="A972" s="1" t="str">
        <f t="array" ref="A972">IF(ISBLANK(B972), "", concatenate("V", ROW()))</f>
        <v/>
      </c>
      <c r="B972" s="1" t="str">
        <f>IFERROR(__xludf.DUMMYFUNCTION(" QUERY(Volunteer_Import!A972:H972, ""Select B"")"),"")</f>
        <v/>
      </c>
      <c r="C972" s="1" t="str">
        <f>IFERROR(__xludf.DUMMYFUNCTION(" IF(ISBLANK(B972), """", QUERY(Volunteer_Import!B972:I972, ""Select C""))"),"")</f>
        <v/>
      </c>
      <c r="D972" s="1" t="str">
        <f>IFERROR(__xludf.DUMMYFUNCTION(" IF(ISBLANK(B972), """", QUERY(Volunteer_Import!B972:I972, ""Select D""))"),"")</f>
        <v/>
      </c>
      <c r="E972" s="1" t="str">
        <f>IFERROR(__xludf.DUMMYFUNCTION(" IF(ISBLANK(B972), """", QUERY(Volunteer_Import!B972:I972, ""Select E""))"),"")</f>
        <v/>
      </c>
      <c r="F972" s="9" t="str">
        <f> IF(ISBLANK(B972), "", COUNTIF(Volunteer_Import!F972, "*Central Berkeley Trader Joe’s*"))</f>
        <v/>
      </c>
      <c r="G972" s="1" t="str">
        <f> IF(ISBLANK(B972), "", COUNTIF(Volunteer_Import!F972, "*North Berkeley Safeway*"))</f>
        <v/>
      </c>
      <c r="H972" s="1" t="str">
        <f> IF(ISBLANK(B972), "", COUNTIF(Volunteer_Import!F972, "*North Berkeley Trader Joe’s*"))</f>
        <v/>
      </c>
      <c r="I972" s="9" t="str">
        <f> IF(ISBLANK(B972), "", COUNTIF(Volunteer_Import!F972, "*South Berkeley Berkeley Bowl*"))</f>
        <v/>
      </c>
      <c r="J972" s="1" t="str">
        <f> IF(ISBLANK(B972), "", COUNTIF(Volunteer_Import!F972, "*South Berkeley/Oakland Safeway*"))</f>
        <v/>
      </c>
      <c r="K972" s="1" t="str">
        <f> IF(ISBLANK(B972), "", COUNTIF(Volunteer_Import!F972, "*Southwest Berkeley Berkeley Bowl*"))</f>
        <v/>
      </c>
      <c r="L972" s="1" t="str">
        <f> IF(ISBLANK(B972), "", COUNTIF(Volunteer_Import!F972, "*Other (open to local stores unlisted above)*"))</f>
        <v/>
      </c>
      <c r="M972" s="19" t="str">
        <f> IF(ISBLANK(B972), "", COUNTIF(Volunteer_Import!G972, "*Monday*"))</f>
        <v/>
      </c>
      <c r="N972" s="19" t="str">
        <f> IF(ISBLANK(B972), "", COUNTIF(Volunteer_Import!G972, "*Tuesday*"))</f>
        <v/>
      </c>
      <c r="O972" s="19" t="str">
        <f> IF(ISBLANK(B972), "", COUNTIF(Volunteer_Import!G972, "*Wednesday*"))</f>
        <v/>
      </c>
      <c r="P972" s="19" t="str">
        <f> IF(ISBLANK(B972), "", COUNTIF(Volunteer_Import!G972, "*Thursday*"))</f>
        <v/>
      </c>
      <c r="Q972" s="19" t="str">
        <f> IF(ISBLANK(B972), "", COUNTIF(Volunteer_Import!G972, "*Friday*"))</f>
        <v/>
      </c>
      <c r="R972" s="19" t="str">
        <f> IF(ISBLANK(B972), "", COUNTIF(Volunteer_Import!G972, "*Saturday*"))</f>
        <v/>
      </c>
      <c r="S972" s="19" t="str">
        <f> IF(ISBLANK(B972), "", COUNTIF(Volunteer_Import!G972, "*Sunday*"))</f>
        <v/>
      </c>
      <c r="T972" s="1" t="str">
        <f> IF(ISBLANK(B972), "", COUNTIF(Volunteer_Import!H972, "*6am - 8am*"))</f>
        <v/>
      </c>
      <c r="U972" s="19" t="str">
        <f> IF(ISBLANK(B972), "", COUNTIF(Volunteer_Import!H972, "*8am - 12pm*"))</f>
        <v/>
      </c>
      <c r="V972" s="19" t="str">
        <f> IF(ISBLANK(B972), "", COUNTIF(Volunteer_Import!H972, "*12pm - 3pm*"))</f>
        <v/>
      </c>
      <c r="W972" s="19" t="str">
        <f> IF(ISBLANK(B972), "", COUNTIF(Volunteer_Import!H972, "*3pm - 6pm*"))</f>
        <v/>
      </c>
      <c r="X972" s="19" t="str">
        <f> IF(ISBLANK(B972), "", COUNTIF(Volunteer_Import!H972, "*6pm - 9pm*"))</f>
        <v/>
      </c>
      <c r="Y972" s="19" t="str">
        <f> IF(ISBLANK(B972), "", COUNTIF(Volunteer_Import!H972, "*9pm - 11pm*"))</f>
        <v/>
      </c>
    </row>
    <row r="973">
      <c r="A973" s="1" t="str">
        <f t="array" ref="A973">IF(ISBLANK(B973), "", concatenate("V", ROW()))</f>
        <v/>
      </c>
      <c r="B973" s="1" t="str">
        <f>IFERROR(__xludf.DUMMYFUNCTION(" QUERY(Volunteer_Import!A973:H973, ""Select B"")"),"")</f>
        <v/>
      </c>
      <c r="C973" s="1" t="str">
        <f>IFERROR(__xludf.DUMMYFUNCTION(" IF(ISBLANK(B973), """", QUERY(Volunteer_Import!B973:I973, ""Select C""))"),"")</f>
        <v/>
      </c>
      <c r="D973" s="1" t="str">
        <f>IFERROR(__xludf.DUMMYFUNCTION(" IF(ISBLANK(B973), """", QUERY(Volunteer_Import!B973:I973, ""Select D""))"),"")</f>
        <v/>
      </c>
      <c r="E973" s="1" t="str">
        <f>IFERROR(__xludf.DUMMYFUNCTION(" IF(ISBLANK(B973), """", QUERY(Volunteer_Import!B973:I973, ""Select E""))"),"")</f>
        <v/>
      </c>
      <c r="F973" s="9" t="str">
        <f> IF(ISBLANK(B973), "", COUNTIF(Volunteer_Import!F973, "*Central Berkeley Trader Joe’s*"))</f>
        <v/>
      </c>
      <c r="G973" s="1" t="str">
        <f> IF(ISBLANK(B973), "", COUNTIF(Volunteer_Import!F973, "*North Berkeley Safeway*"))</f>
        <v/>
      </c>
      <c r="H973" s="1" t="str">
        <f> IF(ISBLANK(B973), "", COUNTIF(Volunteer_Import!F973, "*North Berkeley Trader Joe’s*"))</f>
        <v/>
      </c>
      <c r="I973" s="9" t="str">
        <f> IF(ISBLANK(B973), "", COUNTIF(Volunteer_Import!F973, "*South Berkeley Berkeley Bowl*"))</f>
        <v/>
      </c>
      <c r="J973" s="1" t="str">
        <f> IF(ISBLANK(B973), "", COUNTIF(Volunteer_Import!F973, "*South Berkeley/Oakland Safeway*"))</f>
        <v/>
      </c>
      <c r="K973" s="1" t="str">
        <f> IF(ISBLANK(B973), "", COUNTIF(Volunteer_Import!F973, "*Southwest Berkeley Berkeley Bowl*"))</f>
        <v/>
      </c>
      <c r="L973" s="1" t="str">
        <f> IF(ISBLANK(B973), "", COUNTIF(Volunteer_Import!F973, "*Other (open to local stores unlisted above)*"))</f>
        <v/>
      </c>
      <c r="M973" s="19" t="str">
        <f> IF(ISBLANK(B973), "", COUNTIF(Volunteer_Import!G973, "*Monday*"))</f>
        <v/>
      </c>
      <c r="N973" s="19" t="str">
        <f> IF(ISBLANK(B973), "", COUNTIF(Volunteer_Import!G973, "*Tuesday*"))</f>
        <v/>
      </c>
      <c r="O973" s="19" t="str">
        <f> IF(ISBLANK(B973), "", COUNTIF(Volunteer_Import!G973, "*Wednesday*"))</f>
        <v/>
      </c>
      <c r="P973" s="19" t="str">
        <f> IF(ISBLANK(B973), "", COUNTIF(Volunteer_Import!G973, "*Thursday*"))</f>
        <v/>
      </c>
      <c r="Q973" s="19" t="str">
        <f> IF(ISBLANK(B973), "", COUNTIF(Volunteer_Import!G973, "*Friday*"))</f>
        <v/>
      </c>
      <c r="R973" s="19" t="str">
        <f> IF(ISBLANK(B973), "", COUNTIF(Volunteer_Import!G973, "*Saturday*"))</f>
        <v/>
      </c>
      <c r="S973" s="19" t="str">
        <f> IF(ISBLANK(B973), "", COUNTIF(Volunteer_Import!G973, "*Sunday*"))</f>
        <v/>
      </c>
      <c r="T973" s="1" t="str">
        <f> IF(ISBLANK(B973), "", COUNTIF(Volunteer_Import!H973, "*6am - 8am*"))</f>
        <v/>
      </c>
      <c r="U973" s="19" t="str">
        <f> IF(ISBLANK(B973), "", COUNTIF(Volunteer_Import!H973, "*8am - 12pm*"))</f>
        <v/>
      </c>
      <c r="V973" s="19" t="str">
        <f> IF(ISBLANK(B973), "", COUNTIF(Volunteer_Import!H973, "*12pm - 3pm*"))</f>
        <v/>
      </c>
      <c r="W973" s="19" t="str">
        <f> IF(ISBLANK(B973), "", COUNTIF(Volunteer_Import!H973, "*3pm - 6pm*"))</f>
        <v/>
      </c>
      <c r="X973" s="19" t="str">
        <f> IF(ISBLANK(B973), "", COUNTIF(Volunteer_Import!H973, "*6pm - 9pm*"))</f>
        <v/>
      </c>
      <c r="Y973" s="19" t="str">
        <f> IF(ISBLANK(B973), "", COUNTIF(Volunteer_Import!H973, "*9pm - 11pm*"))</f>
        <v/>
      </c>
    </row>
    <row r="974">
      <c r="A974" s="1" t="str">
        <f t="array" ref="A974">IF(ISBLANK(B974), "", concatenate("V", ROW()))</f>
        <v/>
      </c>
      <c r="B974" s="1" t="str">
        <f>IFERROR(__xludf.DUMMYFUNCTION(" QUERY(Volunteer_Import!A974:H974, ""Select B"")"),"")</f>
        <v/>
      </c>
      <c r="C974" s="1" t="str">
        <f>IFERROR(__xludf.DUMMYFUNCTION(" IF(ISBLANK(B974), """", QUERY(Volunteer_Import!B974:I974, ""Select C""))"),"")</f>
        <v/>
      </c>
      <c r="D974" s="1" t="str">
        <f>IFERROR(__xludf.DUMMYFUNCTION(" IF(ISBLANK(B974), """", QUERY(Volunteer_Import!B974:I974, ""Select D""))"),"")</f>
        <v/>
      </c>
      <c r="E974" s="1" t="str">
        <f>IFERROR(__xludf.DUMMYFUNCTION(" IF(ISBLANK(B974), """", QUERY(Volunteer_Import!B974:I974, ""Select E""))"),"")</f>
        <v/>
      </c>
      <c r="F974" s="9" t="str">
        <f> IF(ISBLANK(B974), "", COUNTIF(Volunteer_Import!F974, "*Central Berkeley Trader Joe’s*"))</f>
        <v/>
      </c>
      <c r="G974" s="1" t="str">
        <f> IF(ISBLANK(B974), "", COUNTIF(Volunteer_Import!F974, "*North Berkeley Safeway*"))</f>
        <v/>
      </c>
      <c r="H974" s="1" t="str">
        <f> IF(ISBLANK(B974), "", COUNTIF(Volunteer_Import!F974, "*North Berkeley Trader Joe’s*"))</f>
        <v/>
      </c>
      <c r="I974" s="9" t="str">
        <f> IF(ISBLANK(B974), "", COUNTIF(Volunteer_Import!F974, "*South Berkeley Berkeley Bowl*"))</f>
        <v/>
      </c>
      <c r="J974" s="1" t="str">
        <f> IF(ISBLANK(B974), "", COUNTIF(Volunteer_Import!F974, "*South Berkeley/Oakland Safeway*"))</f>
        <v/>
      </c>
      <c r="K974" s="1" t="str">
        <f> IF(ISBLANK(B974), "", COUNTIF(Volunteer_Import!F974, "*Southwest Berkeley Berkeley Bowl*"))</f>
        <v/>
      </c>
      <c r="L974" s="1" t="str">
        <f> IF(ISBLANK(B974), "", COUNTIF(Volunteer_Import!F974, "*Other (open to local stores unlisted above)*"))</f>
        <v/>
      </c>
      <c r="M974" s="19" t="str">
        <f> IF(ISBLANK(B974), "", COUNTIF(Volunteer_Import!G974, "*Monday*"))</f>
        <v/>
      </c>
      <c r="N974" s="19" t="str">
        <f> IF(ISBLANK(B974), "", COUNTIF(Volunteer_Import!G974, "*Tuesday*"))</f>
        <v/>
      </c>
      <c r="O974" s="19" t="str">
        <f> IF(ISBLANK(B974), "", COUNTIF(Volunteer_Import!G974, "*Wednesday*"))</f>
        <v/>
      </c>
      <c r="P974" s="19" t="str">
        <f> IF(ISBLANK(B974), "", COUNTIF(Volunteer_Import!G974, "*Thursday*"))</f>
        <v/>
      </c>
      <c r="Q974" s="19" t="str">
        <f> IF(ISBLANK(B974), "", COUNTIF(Volunteer_Import!G974, "*Friday*"))</f>
        <v/>
      </c>
      <c r="R974" s="19" t="str">
        <f> IF(ISBLANK(B974), "", COUNTIF(Volunteer_Import!G974, "*Saturday*"))</f>
        <v/>
      </c>
      <c r="S974" s="19" t="str">
        <f> IF(ISBLANK(B974), "", COUNTIF(Volunteer_Import!G974, "*Sunday*"))</f>
        <v/>
      </c>
      <c r="T974" s="1" t="str">
        <f> IF(ISBLANK(B974), "", COUNTIF(Volunteer_Import!H974, "*6am - 8am*"))</f>
        <v/>
      </c>
      <c r="U974" s="19" t="str">
        <f> IF(ISBLANK(B974), "", COUNTIF(Volunteer_Import!H974, "*8am - 12pm*"))</f>
        <v/>
      </c>
      <c r="V974" s="19" t="str">
        <f> IF(ISBLANK(B974), "", COUNTIF(Volunteer_Import!H974, "*12pm - 3pm*"))</f>
        <v/>
      </c>
      <c r="W974" s="19" t="str">
        <f> IF(ISBLANK(B974), "", COUNTIF(Volunteer_Import!H974, "*3pm - 6pm*"))</f>
        <v/>
      </c>
      <c r="X974" s="19" t="str">
        <f> IF(ISBLANK(B974), "", COUNTIF(Volunteer_Import!H974, "*6pm - 9pm*"))</f>
        <v/>
      </c>
      <c r="Y974" s="19" t="str">
        <f> IF(ISBLANK(B974), "", COUNTIF(Volunteer_Import!H974, "*9pm - 11pm*"))</f>
        <v/>
      </c>
    </row>
    <row r="975">
      <c r="A975" s="1" t="str">
        <f t="array" ref="A975">IF(ISBLANK(B975), "", concatenate("V", ROW()))</f>
        <v/>
      </c>
      <c r="B975" s="1" t="str">
        <f>IFERROR(__xludf.DUMMYFUNCTION(" QUERY(Volunteer_Import!A975:H975, ""Select B"")"),"")</f>
        <v/>
      </c>
      <c r="C975" s="1" t="str">
        <f>IFERROR(__xludf.DUMMYFUNCTION(" IF(ISBLANK(B975), """", QUERY(Volunteer_Import!B975:I975, ""Select C""))"),"")</f>
        <v/>
      </c>
      <c r="D975" s="1" t="str">
        <f>IFERROR(__xludf.DUMMYFUNCTION(" IF(ISBLANK(B975), """", QUERY(Volunteer_Import!B975:I975, ""Select D""))"),"")</f>
        <v/>
      </c>
      <c r="E975" s="1" t="str">
        <f>IFERROR(__xludf.DUMMYFUNCTION(" IF(ISBLANK(B975), """", QUERY(Volunteer_Import!B975:I975, ""Select E""))"),"")</f>
        <v/>
      </c>
      <c r="F975" s="9" t="str">
        <f> IF(ISBLANK(B975), "", COUNTIF(Volunteer_Import!F975, "*Central Berkeley Trader Joe’s*"))</f>
        <v/>
      </c>
      <c r="G975" s="1" t="str">
        <f> IF(ISBLANK(B975), "", COUNTIF(Volunteer_Import!F975, "*North Berkeley Safeway*"))</f>
        <v/>
      </c>
      <c r="H975" s="1" t="str">
        <f> IF(ISBLANK(B975), "", COUNTIF(Volunteer_Import!F975, "*North Berkeley Trader Joe’s*"))</f>
        <v/>
      </c>
      <c r="I975" s="9" t="str">
        <f> IF(ISBLANK(B975), "", COUNTIF(Volunteer_Import!F975, "*South Berkeley Berkeley Bowl*"))</f>
        <v/>
      </c>
      <c r="J975" s="1" t="str">
        <f> IF(ISBLANK(B975), "", COUNTIF(Volunteer_Import!F975, "*South Berkeley/Oakland Safeway*"))</f>
        <v/>
      </c>
      <c r="K975" s="1" t="str">
        <f> IF(ISBLANK(B975), "", COUNTIF(Volunteer_Import!F975, "*Southwest Berkeley Berkeley Bowl*"))</f>
        <v/>
      </c>
      <c r="L975" s="1" t="str">
        <f> IF(ISBLANK(B975), "", COUNTIF(Volunteer_Import!F975, "*Other (open to local stores unlisted above)*"))</f>
        <v/>
      </c>
      <c r="M975" s="19" t="str">
        <f> IF(ISBLANK(B975), "", COUNTIF(Volunteer_Import!G975, "*Monday*"))</f>
        <v/>
      </c>
      <c r="N975" s="19" t="str">
        <f> IF(ISBLANK(B975), "", COUNTIF(Volunteer_Import!G975, "*Tuesday*"))</f>
        <v/>
      </c>
      <c r="O975" s="19" t="str">
        <f> IF(ISBLANK(B975), "", COUNTIF(Volunteer_Import!G975, "*Wednesday*"))</f>
        <v/>
      </c>
      <c r="P975" s="19" t="str">
        <f> IF(ISBLANK(B975), "", COUNTIF(Volunteer_Import!G975, "*Thursday*"))</f>
        <v/>
      </c>
      <c r="Q975" s="19" t="str">
        <f> IF(ISBLANK(B975), "", COUNTIF(Volunteer_Import!G975, "*Friday*"))</f>
        <v/>
      </c>
      <c r="R975" s="19" t="str">
        <f> IF(ISBLANK(B975), "", COUNTIF(Volunteer_Import!G975, "*Saturday*"))</f>
        <v/>
      </c>
      <c r="S975" s="19" t="str">
        <f> IF(ISBLANK(B975), "", COUNTIF(Volunteer_Import!G975, "*Sunday*"))</f>
        <v/>
      </c>
      <c r="T975" s="1" t="str">
        <f> IF(ISBLANK(B975), "", COUNTIF(Volunteer_Import!H975, "*6am - 8am*"))</f>
        <v/>
      </c>
      <c r="U975" s="19" t="str">
        <f> IF(ISBLANK(B975), "", COUNTIF(Volunteer_Import!H975, "*8am - 12pm*"))</f>
        <v/>
      </c>
      <c r="V975" s="19" t="str">
        <f> IF(ISBLANK(B975), "", COUNTIF(Volunteer_Import!H975, "*12pm - 3pm*"))</f>
        <v/>
      </c>
      <c r="W975" s="19" t="str">
        <f> IF(ISBLANK(B975), "", COUNTIF(Volunteer_Import!H975, "*3pm - 6pm*"))</f>
        <v/>
      </c>
      <c r="X975" s="19" t="str">
        <f> IF(ISBLANK(B975), "", COUNTIF(Volunteer_Import!H975, "*6pm - 9pm*"))</f>
        <v/>
      </c>
      <c r="Y975" s="19" t="str">
        <f> IF(ISBLANK(B975), "", COUNTIF(Volunteer_Import!H975, "*9pm - 11pm*"))</f>
        <v/>
      </c>
    </row>
    <row r="976">
      <c r="A976" s="1" t="str">
        <f t="array" ref="A976">IF(ISBLANK(B976), "", concatenate("V", ROW()))</f>
        <v/>
      </c>
      <c r="B976" s="1" t="str">
        <f>IFERROR(__xludf.DUMMYFUNCTION(" QUERY(Volunteer_Import!A976:H976, ""Select B"")"),"")</f>
        <v/>
      </c>
      <c r="C976" s="1" t="str">
        <f>IFERROR(__xludf.DUMMYFUNCTION(" IF(ISBLANK(B976), """", QUERY(Volunteer_Import!B976:I976, ""Select C""))"),"")</f>
        <v/>
      </c>
      <c r="D976" s="1" t="str">
        <f>IFERROR(__xludf.DUMMYFUNCTION(" IF(ISBLANK(B976), """", QUERY(Volunteer_Import!B976:I976, ""Select D""))"),"")</f>
        <v/>
      </c>
      <c r="E976" s="1" t="str">
        <f>IFERROR(__xludf.DUMMYFUNCTION(" IF(ISBLANK(B976), """", QUERY(Volunteer_Import!B976:I976, ""Select E""))"),"")</f>
        <v/>
      </c>
      <c r="F976" s="9" t="str">
        <f> IF(ISBLANK(B976), "", COUNTIF(Volunteer_Import!F976, "*Central Berkeley Trader Joe’s*"))</f>
        <v/>
      </c>
      <c r="G976" s="1" t="str">
        <f> IF(ISBLANK(B976), "", COUNTIF(Volunteer_Import!F976, "*North Berkeley Safeway*"))</f>
        <v/>
      </c>
      <c r="H976" s="1" t="str">
        <f> IF(ISBLANK(B976), "", COUNTIF(Volunteer_Import!F976, "*North Berkeley Trader Joe’s*"))</f>
        <v/>
      </c>
      <c r="I976" s="9" t="str">
        <f> IF(ISBLANK(B976), "", COUNTIF(Volunteer_Import!F976, "*South Berkeley Berkeley Bowl*"))</f>
        <v/>
      </c>
      <c r="J976" s="1" t="str">
        <f> IF(ISBLANK(B976), "", COUNTIF(Volunteer_Import!F976, "*South Berkeley/Oakland Safeway*"))</f>
        <v/>
      </c>
      <c r="K976" s="1" t="str">
        <f> IF(ISBLANK(B976), "", COUNTIF(Volunteer_Import!F976, "*Southwest Berkeley Berkeley Bowl*"))</f>
        <v/>
      </c>
      <c r="L976" s="1" t="str">
        <f> IF(ISBLANK(B976), "", COUNTIF(Volunteer_Import!F976, "*Other (open to local stores unlisted above)*"))</f>
        <v/>
      </c>
      <c r="M976" s="19" t="str">
        <f> IF(ISBLANK(B976), "", COUNTIF(Volunteer_Import!G976, "*Monday*"))</f>
        <v/>
      </c>
      <c r="N976" s="19" t="str">
        <f> IF(ISBLANK(B976), "", COUNTIF(Volunteer_Import!G976, "*Tuesday*"))</f>
        <v/>
      </c>
      <c r="O976" s="19" t="str">
        <f> IF(ISBLANK(B976), "", COUNTIF(Volunteer_Import!G976, "*Wednesday*"))</f>
        <v/>
      </c>
      <c r="P976" s="19" t="str">
        <f> IF(ISBLANK(B976), "", COUNTIF(Volunteer_Import!G976, "*Thursday*"))</f>
        <v/>
      </c>
      <c r="Q976" s="19" t="str">
        <f> IF(ISBLANK(B976), "", COUNTIF(Volunteer_Import!G976, "*Friday*"))</f>
        <v/>
      </c>
      <c r="R976" s="19" t="str">
        <f> IF(ISBLANK(B976), "", COUNTIF(Volunteer_Import!G976, "*Saturday*"))</f>
        <v/>
      </c>
      <c r="S976" s="19" t="str">
        <f> IF(ISBLANK(B976), "", COUNTIF(Volunteer_Import!G976, "*Sunday*"))</f>
        <v/>
      </c>
      <c r="T976" s="1" t="str">
        <f> IF(ISBLANK(B976), "", COUNTIF(Volunteer_Import!H976, "*6am - 8am*"))</f>
        <v/>
      </c>
      <c r="U976" s="19" t="str">
        <f> IF(ISBLANK(B976), "", COUNTIF(Volunteer_Import!H976, "*8am - 12pm*"))</f>
        <v/>
      </c>
      <c r="V976" s="19" t="str">
        <f> IF(ISBLANK(B976), "", COUNTIF(Volunteer_Import!H976, "*12pm - 3pm*"))</f>
        <v/>
      </c>
      <c r="W976" s="19" t="str">
        <f> IF(ISBLANK(B976), "", COUNTIF(Volunteer_Import!H976, "*3pm - 6pm*"))</f>
        <v/>
      </c>
      <c r="X976" s="19" t="str">
        <f> IF(ISBLANK(B976), "", COUNTIF(Volunteer_Import!H976, "*6pm - 9pm*"))</f>
        <v/>
      </c>
      <c r="Y976" s="19" t="str">
        <f> IF(ISBLANK(B976), "", COUNTIF(Volunteer_Import!H976, "*9pm - 11pm*"))</f>
        <v/>
      </c>
    </row>
    <row r="977">
      <c r="A977" s="1" t="str">
        <f t="array" ref="A977">IF(ISBLANK(B977), "", concatenate("V", ROW()))</f>
        <v/>
      </c>
      <c r="B977" s="1" t="str">
        <f>IFERROR(__xludf.DUMMYFUNCTION(" QUERY(Volunteer_Import!A977:H977, ""Select B"")"),"")</f>
        <v/>
      </c>
      <c r="C977" s="1" t="str">
        <f>IFERROR(__xludf.DUMMYFUNCTION(" IF(ISBLANK(B977), """", QUERY(Volunteer_Import!B977:I977, ""Select C""))"),"")</f>
        <v/>
      </c>
      <c r="D977" s="1" t="str">
        <f>IFERROR(__xludf.DUMMYFUNCTION(" IF(ISBLANK(B977), """", QUERY(Volunteer_Import!B977:I977, ""Select D""))"),"")</f>
        <v/>
      </c>
      <c r="E977" s="1" t="str">
        <f>IFERROR(__xludf.DUMMYFUNCTION(" IF(ISBLANK(B977), """", QUERY(Volunteer_Import!B977:I977, ""Select E""))"),"")</f>
        <v/>
      </c>
      <c r="F977" s="9" t="str">
        <f> IF(ISBLANK(B977), "", COUNTIF(Volunteer_Import!F977, "*Central Berkeley Trader Joe’s*"))</f>
        <v/>
      </c>
      <c r="G977" s="1" t="str">
        <f> IF(ISBLANK(B977), "", COUNTIF(Volunteer_Import!F977, "*North Berkeley Safeway*"))</f>
        <v/>
      </c>
      <c r="H977" s="1" t="str">
        <f> IF(ISBLANK(B977), "", COUNTIF(Volunteer_Import!F977, "*North Berkeley Trader Joe’s*"))</f>
        <v/>
      </c>
      <c r="I977" s="9" t="str">
        <f> IF(ISBLANK(B977), "", COUNTIF(Volunteer_Import!F977, "*South Berkeley Berkeley Bowl*"))</f>
        <v/>
      </c>
      <c r="J977" s="1" t="str">
        <f> IF(ISBLANK(B977), "", COUNTIF(Volunteer_Import!F977, "*South Berkeley/Oakland Safeway*"))</f>
        <v/>
      </c>
      <c r="K977" s="1" t="str">
        <f> IF(ISBLANK(B977), "", COUNTIF(Volunteer_Import!F977, "*Southwest Berkeley Berkeley Bowl*"))</f>
        <v/>
      </c>
      <c r="L977" s="1" t="str">
        <f> IF(ISBLANK(B977), "", COUNTIF(Volunteer_Import!F977, "*Other (open to local stores unlisted above)*"))</f>
        <v/>
      </c>
      <c r="M977" s="19" t="str">
        <f> IF(ISBLANK(B977), "", COUNTIF(Volunteer_Import!G977, "*Monday*"))</f>
        <v/>
      </c>
      <c r="N977" s="19" t="str">
        <f> IF(ISBLANK(B977), "", COUNTIF(Volunteer_Import!G977, "*Tuesday*"))</f>
        <v/>
      </c>
      <c r="O977" s="19" t="str">
        <f> IF(ISBLANK(B977), "", COUNTIF(Volunteer_Import!G977, "*Wednesday*"))</f>
        <v/>
      </c>
      <c r="P977" s="19" t="str">
        <f> IF(ISBLANK(B977), "", COUNTIF(Volunteer_Import!G977, "*Thursday*"))</f>
        <v/>
      </c>
      <c r="Q977" s="19" t="str">
        <f> IF(ISBLANK(B977), "", COUNTIF(Volunteer_Import!G977, "*Friday*"))</f>
        <v/>
      </c>
      <c r="R977" s="19" t="str">
        <f> IF(ISBLANK(B977), "", COUNTIF(Volunteer_Import!G977, "*Saturday*"))</f>
        <v/>
      </c>
      <c r="S977" s="19" t="str">
        <f> IF(ISBLANK(B977), "", COUNTIF(Volunteer_Import!G977, "*Sunday*"))</f>
        <v/>
      </c>
      <c r="T977" s="1" t="str">
        <f> IF(ISBLANK(B977), "", COUNTIF(Volunteer_Import!H977, "*6am - 8am*"))</f>
        <v/>
      </c>
      <c r="U977" s="19" t="str">
        <f> IF(ISBLANK(B977), "", COUNTIF(Volunteer_Import!H977, "*8am - 12pm*"))</f>
        <v/>
      </c>
      <c r="V977" s="19" t="str">
        <f> IF(ISBLANK(B977), "", COUNTIF(Volunteer_Import!H977, "*12pm - 3pm*"))</f>
        <v/>
      </c>
      <c r="W977" s="19" t="str">
        <f> IF(ISBLANK(B977), "", COUNTIF(Volunteer_Import!H977, "*3pm - 6pm*"))</f>
        <v/>
      </c>
      <c r="X977" s="19" t="str">
        <f> IF(ISBLANK(B977), "", COUNTIF(Volunteer_Import!H977, "*6pm - 9pm*"))</f>
        <v/>
      </c>
      <c r="Y977" s="19" t="str">
        <f> IF(ISBLANK(B977), "", COUNTIF(Volunteer_Import!H977, "*9pm - 11pm*"))</f>
        <v/>
      </c>
    </row>
    <row r="978">
      <c r="A978" s="1" t="str">
        <f t="array" ref="A978">IF(ISBLANK(B978), "", concatenate("V", ROW()))</f>
        <v/>
      </c>
      <c r="B978" s="1" t="str">
        <f>IFERROR(__xludf.DUMMYFUNCTION(" QUERY(Volunteer_Import!A978:H978, ""Select B"")"),"")</f>
        <v/>
      </c>
      <c r="C978" s="1" t="str">
        <f>IFERROR(__xludf.DUMMYFUNCTION(" IF(ISBLANK(B978), """", QUERY(Volunteer_Import!B978:I978, ""Select C""))"),"")</f>
        <v/>
      </c>
      <c r="D978" s="1" t="str">
        <f>IFERROR(__xludf.DUMMYFUNCTION(" IF(ISBLANK(B978), """", QUERY(Volunteer_Import!B978:I978, ""Select D""))"),"")</f>
        <v/>
      </c>
      <c r="E978" s="1" t="str">
        <f>IFERROR(__xludf.DUMMYFUNCTION(" IF(ISBLANK(B978), """", QUERY(Volunteer_Import!B978:I978, ""Select E""))"),"")</f>
        <v/>
      </c>
      <c r="F978" s="9" t="str">
        <f> IF(ISBLANK(B978), "", COUNTIF(Volunteer_Import!F978, "*Central Berkeley Trader Joe’s*"))</f>
        <v/>
      </c>
      <c r="G978" s="1" t="str">
        <f> IF(ISBLANK(B978), "", COUNTIF(Volunteer_Import!F978, "*North Berkeley Safeway*"))</f>
        <v/>
      </c>
      <c r="H978" s="1" t="str">
        <f> IF(ISBLANK(B978), "", COUNTIF(Volunteer_Import!F978, "*North Berkeley Trader Joe’s*"))</f>
        <v/>
      </c>
      <c r="I978" s="9" t="str">
        <f> IF(ISBLANK(B978), "", COUNTIF(Volunteer_Import!F978, "*South Berkeley Berkeley Bowl*"))</f>
        <v/>
      </c>
      <c r="J978" s="1" t="str">
        <f> IF(ISBLANK(B978), "", COUNTIF(Volunteer_Import!F978, "*South Berkeley/Oakland Safeway*"))</f>
        <v/>
      </c>
      <c r="K978" s="1" t="str">
        <f> IF(ISBLANK(B978), "", COUNTIF(Volunteer_Import!F978, "*Southwest Berkeley Berkeley Bowl*"))</f>
        <v/>
      </c>
      <c r="L978" s="1" t="str">
        <f> IF(ISBLANK(B978), "", COUNTIF(Volunteer_Import!F978, "*Other (open to local stores unlisted above)*"))</f>
        <v/>
      </c>
      <c r="M978" s="19" t="str">
        <f> IF(ISBLANK(B978), "", COUNTIF(Volunteer_Import!G978, "*Monday*"))</f>
        <v/>
      </c>
      <c r="N978" s="19" t="str">
        <f> IF(ISBLANK(B978), "", COUNTIF(Volunteer_Import!G978, "*Tuesday*"))</f>
        <v/>
      </c>
      <c r="O978" s="19" t="str">
        <f> IF(ISBLANK(B978), "", COUNTIF(Volunteer_Import!G978, "*Wednesday*"))</f>
        <v/>
      </c>
      <c r="P978" s="19" t="str">
        <f> IF(ISBLANK(B978), "", COUNTIF(Volunteer_Import!G978, "*Thursday*"))</f>
        <v/>
      </c>
      <c r="Q978" s="19" t="str">
        <f> IF(ISBLANK(B978), "", COUNTIF(Volunteer_Import!G978, "*Friday*"))</f>
        <v/>
      </c>
      <c r="R978" s="19" t="str">
        <f> IF(ISBLANK(B978), "", COUNTIF(Volunteer_Import!G978, "*Saturday*"))</f>
        <v/>
      </c>
      <c r="S978" s="19" t="str">
        <f> IF(ISBLANK(B978), "", COUNTIF(Volunteer_Import!G978, "*Sunday*"))</f>
        <v/>
      </c>
      <c r="T978" s="1" t="str">
        <f> IF(ISBLANK(B978), "", COUNTIF(Volunteer_Import!H978, "*6am - 8am*"))</f>
        <v/>
      </c>
      <c r="U978" s="19" t="str">
        <f> IF(ISBLANK(B978), "", COUNTIF(Volunteer_Import!H978, "*8am - 12pm*"))</f>
        <v/>
      </c>
      <c r="V978" s="19" t="str">
        <f> IF(ISBLANK(B978), "", COUNTIF(Volunteer_Import!H978, "*12pm - 3pm*"))</f>
        <v/>
      </c>
      <c r="W978" s="19" t="str">
        <f> IF(ISBLANK(B978), "", COUNTIF(Volunteer_Import!H978, "*3pm - 6pm*"))</f>
        <v/>
      </c>
      <c r="X978" s="19" t="str">
        <f> IF(ISBLANK(B978), "", COUNTIF(Volunteer_Import!H978, "*6pm - 9pm*"))</f>
        <v/>
      </c>
      <c r="Y978" s="19" t="str">
        <f> IF(ISBLANK(B978), "", COUNTIF(Volunteer_Import!H978, "*9pm - 11pm*"))</f>
        <v/>
      </c>
    </row>
    <row r="979">
      <c r="A979" s="1" t="str">
        <f t="array" ref="A979">IF(ISBLANK(B979), "", concatenate("V", ROW()))</f>
        <v/>
      </c>
      <c r="B979" s="1" t="str">
        <f>IFERROR(__xludf.DUMMYFUNCTION(" QUERY(Volunteer_Import!A979:H979, ""Select B"")"),"")</f>
        <v/>
      </c>
      <c r="C979" s="1" t="str">
        <f>IFERROR(__xludf.DUMMYFUNCTION(" IF(ISBLANK(B979), """", QUERY(Volunteer_Import!B979:I979, ""Select C""))"),"")</f>
        <v/>
      </c>
      <c r="D979" s="1" t="str">
        <f>IFERROR(__xludf.DUMMYFUNCTION(" IF(ISBLANK(B979), """", QUERY(Volunteer_Import!B979:I979, ""Select D""))"),"")</f>
        <v/>
      </c>
      <c r="E979" s="1" t="str">
        <f>IFERROR(__xludf.DUMMYFUNCTION(" IF(ISBLANK(B979), """", QUERY(Volunteer_Import!B979:I979, ""Select E""))"),"")</f>
        <v/>
      </c>
      <c r="F979" s="9" t="str">
        <f> IF(ISBLANK(B979), "", COUNTIF(Volunteer_Import!F979, "*Central Berkeley Trader Joe’s*"))</f>
        <v/>
      </c>
      <c r="G979" s="1" t="str">
        <f> IF(ISBLANK(B979), "", COUNTIF(Volunteer_Import!F979, "*North Berkeley Safeway*"))</f>
        <v/>
      </c>
      <c r="H979" s="1" t="str">
        <f> IF(ISBLANK(B979), "", COUNTIF(Volunteer_Import!F979, "*North Berkeley Trader Joe’s*"))</f>
        <v/>
      </c>
      <c r="I979" s="9" t="str">
        <f> IF(ISBLANK(B979), "", COUNTIF(Volunteer_Import!F979, "*South Berkeley Berkeley Bowl*"))</f>
        <v/>
      </c>
      <c r="J979" s="1" t="str">
        <f> IF(ISBLANK(B979), "", COUNTIF(Volunteer_Import!F979, "*South Berkeley/Oakland Safeway*"))</f>
        <v/>
      </c>
      <c r="K979" s="1" t="str">
        <f> IF(ISBLANK(B979), "", COUNTIF(Volunteer_Import!F979, "*Southwest Berkeley Berkeley Bowl*"))</f>
        <v/>
      </c>
      <c r="L979" s="1" t="str">
        <f> IF(ISBLANK(B979), "", COUNTIF(Volunteer_Import!F979, "*Other (open to local stores unlisted above)*"))</f>
        <v/>
      </c>
      <c r="M979" s="19" t="str">
        <f> IF(ISBLANK(B979), "", COUNTIF(Volunteer_Import!G979, "*Monday*"))</f>
        <v/>
      </c>
      <c r="N979" s="19" t="str">
        <f> IF(ISBLANK(B979), "", COUNTIF(Volunteer_Import!G979, "*Tuesday*"))</f>
        <v/>
      </c>
      <c r="O979" s="19" t="str">
        <f> IF(ISBLANK(B979), "", COUNTIF(Volunteer_Import!G979, "*Wednesday*"))</f>
        <v/>
      </c>
      <c r="P979" s="19" t="str">
        <f> IF(ISBLANK(B979), "", COUNTIF(Volunteer_Import!G979, "*Thursday*"))</f>
        <v/>
      </c>
      <c r="Q979" s="19" t="str">
        <f> IF(ISBLANK(B979), "", COUNTIF(Volunteer_Import!G979, "*Friday*"))</f>
        <v/>
      </c>
      <c r="R979" s="19" t="str">
        <f> IF(ISBLANK(B979), "", COUNTIF(Volunteer_Import!G979, "*Saturday*"))</f>
        <v/>
      </c>
      <c r="S979" s="19" t="str">
        <f> IF(ISBLANK(B979), "", COUNTIF(Volunteer_Import!G979, "*Sunday*"))</f>
        <v/>
      </c>
      <c r="T979" s="1" t="str">
        <f> IF(ISBLANK(B979), "", COUNTIF(Volunteer_Import!H979, "*6am - 8am*"))</f>
        <v/>
      </c>
      <c r="U979" s="19" t="str">
        <f> IF(ISBLANK(B979), "", COUNTIF(Volunteer_Import!H979, "*8am - 12pm*"))</f>
        <v/>
      </c>
      <c r="V979" s="19" t="str">
        <f> IF(ISBLANK(B979), "", COUNTIF(Volunteer_Import!H979, "*12pm - 3pm*"))</f>
        <v/>
      </c>
      <c r="W979" s="19" t="str">
        <f> IF(ISBLANK(B979), "", COUNTIF(Volunteer_Import!H979, "*3pm - 6pm*"))</f>
        <v/>
      </c>
      <c r="X979" s="19" t="str">
        <f> IF(ISBLANK(B979), "", COUNTIF(Volunteer_Import!H979, "*6pm - 9pm*"))</f>
        <v/>
      </c>
      <c r="Y979" s="19" t="str">
        <f> IF(ISBLANK(B979), "", COUNTIF(Volunteer_Import!H979, "*9pm - 11pm*"))</f>
        <v/>
      </c>
    </row>
    <row r="980">
      <c r="A980" s="1" t="str">
        <f t="array" ref="A980">IF(ISBLANK(B980), "", concatenate("V", ROW()))</f>
        <v/>
      </c>
      <c r="B980" s="1" t="str">
        <f>IFERROR(__xludf.DUMMYFUNCTION(" QUERY(Volunteer_Import!A980:H980, ""Select B"")"),"")</f>
        <v/>
      </c>
      <c r="C980" s="1" t="str">
        <f>IFERROR(__xludf.DUMMYFUNCTION(" IF(ISBLANK(B980), """", QUERY(Volunteer_Import!B980:I980, ""Select C""))"),"")</f>
        <v/>
      </c>
      <c r="D980" s="1" t="str">
        <f>IFERROR(__xludf.DUMMYFUNCTION(" IF(ISBLANK(B980), """", QUERY(Volunteer_Import!B980:I980, ""Select D""))"),"")</f>
        <v/>
      </c>
      <c r="E980" s="1" t="str">
        <f>IFERROR(__xludf.DUMMYFUNCTION(" IF(ISBLANK(B980), """", QUERY(Volunteer_Import!B980:I980, ""Select E""))"),"")</f>
        <v/>
      </c>
      <c r="F980" s="9" t="str">
        <f> IF(ISBLANK(B980), "", COUNTIF(Volunteer_Import!F980, "*Central Berkeley Trader Joe’s*"))</f>
        <v/>
      </c>
      <c r="G980" s="1" t="str">
        <f> IF(ISBLANK(B980), "", COUNTIF(Volunteer_Import!F980, "*North Berkeley Safeway*"))</f>
        <v/>
      </c>
      <c r="H980" s="1" t="str">
        <f> IF(ISBLANK(B980), "", COUNTIF(Volunteer_Import!F980, "*North Berkeley Trader Joe’s*"))</f>
        <v/>
      </c>
      <c r="I980" s="9" t="str">
        <f> IF(ISBLANK(B980), "", COUNTIF(Volunteer_Import!F980, "*South Berkeley Berkeley Bowl*"))</f>
        <v/>
      </c>
      <c r="J980" s="1" t="str">
        <f> IF(ISBLANK(B980), "", COUNTIF(Volunteer_Import!F980, "*South Berkeley/Oakland Safeway*"))</f>
        <v/>
      </c>
      <c r="K980" s="1" t="str">
        <f> IF(ISBLANK(B980), "", COUNTIF(Volunteer_Import!F980, "*Southwest Berkeley Berkeley Bowl*"))</f>
        <v/>
      </c>
      <c r="L980" s="1" t="str">
        <f> IF(ISBLANK(B980), "", COUNTIF(Volunteer_Import!F980, "*Other (open to local stores unlisted above)*"))</f>
        <v/>
      </c>
      <c r="M980" s="19" t="str">
        <f> IF(ISBLANK(B980), "", COUNTIF(Volunteer_Import!G980, "*Monday*"))</f>
        <v/>
      </c>
      <c r="N980" s="19" t="str">
        <f> IF(ISBLANK(B980), "", COUNTIF(Volunteer_Import!G980, "*Tuesday*"))</f>
        <v/>
      </c>
      <c r="O980" s="19" t="str">
        <f> IF(ISBLANK(B980), "", COUNTIF(Volunteer_Import!G980, "*Wednesday*"))</f>
        <v/>
      </c>
      <c r="P980" s="19" t="str">
        <f> IF(ISBLANK(B980), "", COUNTIF(Volunteer_Import!G980, "*Thursday*"))</f>
        <v/>
      </c>
      <c r="Q980" s="19" t="str">
        <f> IF(ISBLANK(B980), "", COUNTIF(Volunteer_Import!G980, "*Friday*"))</f>
        <v/>
      </c>
      <c r="R980" s="19" t="str">
        <f> IF(ISBLANK(B980), "", COUNTIF(Volunteer_Import!G980, "*Saturday*"))</f>
        <v/>
      </c>
      <c r="S980" s="19" t="str">
        <f> IF(ISBLANK(B980), "", COUNTIF(Volunteer_Import!G980, "*Sunday*"))</f>
        <v/>
      </c>
      <c r="T980" s="1" t="str">
        <f> IF(ISBLANK(B980), "", COUNTIF(Volunteer_Import!H980, "*6am - 8am*"))</f>
        <v/>
      </c>
      <c r="U980" s="19" t="str">
        <f> IF(ISBLANK(B980), "", COUNTIF(Volunteer_Import!H980, "*8am - 12pm*"))</f>
        <v/>
      </c>
      <c r="V980" s="19" t="str">
        <f> IF(ISBLANK(B980), "", COUNTIF(Volunteer_Import!H980, "*12pm - 3pm*"))</f>
        <v/>
      </c>
      <c r="W980" s="19" t="str">
        <f> IF(ISBLANK(B980), "", COUNTIF(Volunteer_Import!H980, "*3pm - 6pm*"))</f>
        <v/>
      </c>
      <c r="X980" s="19" t="str">
        <f> IF(ISBLANK(B980), "", COUNTIF(Volunteer_Import!H980, "*6pm - 9pm*"))</f>
        <v/>
      </c>
      <c r="Y980" s="19" t="str">
        <f> IF(ISBLANK(B980), "", COUNTIF(Volunteer_Import!H980, "*9pm - 11pm*"))</f>
        <v/>
      </c>
    </row>
    <row r="981">
      <c r="A981" s="1" t="str">
        <f t="array" ref="A981">IF(ISBLANK(B981), "", concatenate("V", ROW()))</f>
        <v/>
      </c>
      <c r="B981" s="1" t="str">
        <f>IFERROR(__xludf.DUMMYFUNCTION(" QUERY(Volunteer_Import!A981:H981, ""Select B"")"),"")</f>
        <v/>
      </c>
      <c r="C981" s="1" t="str">
        <f>IFERROR(__xludf.DUMMYFUNCTION(" IF(ISBLANK(B981), """", QUERY(Volunteer_Import!B981:I981, ""Select C""))"),"")</f>
        <v/>
      </c>
      <c r="D981" s="1" t="str">
        <f>IFERROR(__xludf.DUMMYFUNCTION(" IF(ISBLANK(B981), """", QUERY(Volunteer_Import!B981:I981, ""Select D""))"),"")</f>
        <v/>
      </c>
      <c r="E981" s="1" t="str">
        <f>IFERROR(__xludf.DUMMYFUNCTION(" IF(ISBLANK(B981), """", QUERY(Volunteer_Import!B981:I981, ""Select E""))"),"")</f>
        <v/>
      </c>
      <c r="F981" s="9" t="str">
        <f> IF(ISBLANK(B981), "", COUNTIF(Volunteer_Import!F981, "*Central Berkeley Trader Joe’s*"))</f>
        <v/>
      </c>
      <c r="G981" s="1" t="str">
        <f> IF(ISBLANK(B981), "", COUNTIF(Volunteer_Import!F981, "*North Berkeley Safeway*"))</f>
        <v/>
      </c>
      <c r="H981" s="1" t="str">
        <f> IF(ISBLANK(B981), "", COUNTIF(Volunteer_Import!F981, "*North Berkeley Trader Joe’s*"))</f>
        <v/>
      </c>
      <c r="I981" s="9" t="str">
        <f> IF(ISBLANK(B981), "", COUNTIF(Volunteer_Import!F981, "*South Berkeley Berkeley Bowl*"))</f>
        <v/>
      </c>
      <c r="J981" s="1" t="str">
        <f> IF(ISBLANK(B981), "", COUNTIF(Volunteer_Import!F981, "*South Berkeley/Oakland Safeway*"))</f>
        <v/>
      </c>
      <c r="K981" s="1" t="str">
        <f> IF(ISBLANK(B981), "", COUNTIF(Volunteer_Import!F981, "*Southwest Berkeley Berkeley Bowl*"))</f>
        <v/>
      </c>
      <c r="L981" s="1" t="str">
        <f> IF(ISBLANK(B981), "", COUNTIF(Volunteer_Import!F981, "*Other (open to local stores unlisted above)*"))</f>
        <v/>
      </c>
      <c r="M981" s="19" t="str">
        <f> IF(ISBLANK(B981), "", COUNTIF(Volunteer_Import!G981, "*Monday*"))</f>
        <v/>
      </c>
      <c r="N981" s="19" t="str">
        <f> IF(ISBLANK(B981), "", COUNTIF(Volunteer_Import!G981, "*Tuesday*"))</f>
        <v/>
      </c>
      <c r="O981" s="19" t="str">
        <f> IF(ISBLANK(B981), "", COUNTIF(Volunteer_Import!G981, "*Wednesday*"))</f>
        <v/>
      </c>
      <c r="P981" s="19" t="str">
        <f> IF(ISBLANK(B981), "", COUNTIF(Volunteer_Import!G981, "*Thursday*"))</f>
        <v/>
      </c>
      <c r="Q981" s="19" t="str">
        <f> IF(ISBLANK(B981), "", COUNTIF(Volunteer_Import!G981, "*Friday*"))</f>
        <v/>
      </c>
      <c r="R981" s="19" t="str">
        <f> IF(ISBLANK(B981), "", COUNTIF(Volunteer_Import!G981, "*Saturday*"))</f>
        <v/>
      </c>
      <c r="S981" s="19" t="str">
        <f> IF(ISBLANK(B981), "", COUNTIF(Volunteer_Import!G981, "*Sunday*"))</f>
        <v/>
      </c>
      <c r="T981" s="1" t="str">
        <f> IF(ISBLANK(B981), "", COUNTIF(Volunteer_Import!H981, "*6am - 8am*"))</f>
        <v/>
      </c>
      <c r="U981" s="19" t="str">
        <f> IF(ISBLANK(B981), "", COUNTIF(Volunteer_Import!H981, "*8am - 12pm*"))</f>
        <v/>
      </c>
      <c r="V981" s="19" t="str">
        <f> IF(ISBLANK(B981), "", COUNTIF(Volunteer_Import!H981, "*12pm - 3pm*"))</f>
        <v/>
      </c>
      <c r="W981" s="19" t="str">
        <f> IF(ISBLANK(B981), "", COUNTIF(Volunteer_Import!H981, "*3pm - 6pm*"))</f>
        <v/>
      </c>
      <c r="X981" s="19" t="str">
        <f> IF(ISBLANK(B981), "", COUNTIF(Volunteer_Import!H981, "*6pm - 9pm*"))</f>
        <v/>
      </c>
      <c r="Y981" s="19" t="str">
        <f> IF(ISBLANK(B981), "", COUNTIF(Volunteer_Import!H981, "*9pm - 11pm*"))</f>
        <v/>
      </c>
    </row>
    <row r="982">
      <c r="A982" s="1" t="str">
        <f t="array" ref="A982">IF(ISBLANK(B982), "", concatenate("V", ROW()))</f>
        <v/>
      </c>
      <c r="B982" s="1" t="str">
        <f>IFERROR(__xludf.DUMMYFUNCTION(" QUERY(Volunteer_Import!A982:H982, ""Select B"")"),"")</f>
        <v/>
      </c>
      <c r="C982" s="1" t="str">
        <f>IFERROR(__xludf.DUMMYFUNCTION(" IF(ISBLANK(B982), """", QUERY(Volunteer_Import!B982:I982, ""Select C""))"),"")</f>
        <v/>
      </c>
      <c r="D982" s="1" t="str">
        <f>IFERROR(__xludf.DUMMYFUNCTION(" IF(ISBLANK(B982), """", QUERY(Volunteer_Import!B982:I982, ""Select D""))"),"")</f>
        <v/>
      </c>
      <c r="E982" s="1" t="str">
        <f>IFERROR(__xludf.DUMMYFUNCTION(" IF(ISBLANK(B982), """", QUERY(Volunteer_Import!B982:I982, ""Select E""))"),"")</f>
        <v/>
      </c>
      <c r="F982" s="9" t="str">
        <f> IF(ISBLANK(B982), "", COUNTIF(Volunteer_Import!F982, "*Central Berkeley Trader Joe’s*"))</f>
        <v/>
      </c>
      <c r="G982" s="1" t="str">
        <f> IF(ISBLANK(B982), "", COUNTIF(Volunteer_Import!F982, "*North Berkeley Safeway*"))</f>
        <v/>
      </c>
      <c r="H982" s="1" t="str">
        <f> IF(ISBLANK(B982), "", COUNTIF(Volunteer_Import!F982, "*North Berkeley Trader Joe’s*"))</f>
        <v/>
      </c>
      <c r="I982" s="9" t="str">
        <f> IF(ISBLANK(B982), "", COUNTIF(Volunteer_Import!F982, "*South Berkeley Berkeley Bowl*"))</f>
        <v/>
      </c>
      <c r="J982" s="1" t="str">
        <f> IF(ISBLANK(B982), "", COUNTIF(Volunteer_Import!F982, "*South Berkeley/Oakland Safeway*"))</f>
        <v/>
      </c>
      <c r="K982" s="1" t="str">
        <f> IF(ISBLANK(B982), "", COUNTIF(Volunteer_Import!F982, "*Southwest Berkeley Berkeley Bowl*"))</f>
        <v/>
      </c>
      <c r="L982" s="1" t="str">
        <f> IF(ISBLANK(B982), "", COUNTIF(Volunteer_Import!F982, "*Other (open to local stores unlisted above)*"))</f>
        <v/>
      </c>
      <c r="M982" s="19" t="str">
        <f> IF(ISBLANK(B982), "", COUNTIF(Volunteer_Import!G982, "*Monday*"))</f>
        <v/>
      </c>
      <c r="N982" s="19" t="str">
        <f> IF(ISBLANK(B982), "", COUNTIF(Volunteer_Import!G982, "*Tuesday*"))</f>
        <v/>
      </c>
      <c r="O982" s="19" t="str">
        <f> IF(ISBLANK(B982), "", COUNTIF(Volunteer_Import!G982, "*Wednesday*"))</f>
        <v/>
      </c>
      <c r="P982" s="19" t="str">
        <f> IF(ISBLANK(B982), "", COUNTIF(Volunteer_Import!G982, "*Thursday*"))</f>
        <v/>
      </c>
      <c r="Q982" s="19" t="str">
        <f> IF(ISBLANK(B982), "", COUNTIF(Volunteer_Import!G982, "*Friday*"))</f>
        <v/>
      </c>
      <c r="R982" s="19" t="str">
        <f> IF(ISBLANK(B982), "", COUNTIF(Volunteer_Import!G982, "*Saturday*"))</f>
        <v/>
      </c>
      <c r="S982" s="19" t="str">
        <f> IF(ISBLANK(B982), "", COUNTIF(Volunteer_Import!G982, "*Sunday*"))</f>
        <v/>
      </c>
      <c r="T982" s="1" t="str">
        <f> IF(ISBLANK(B982), "", COUNTIF(Volunteer_Import!H982, "*6am - 8am*"))</f>
        <v/>
      </c>
      <c r="U982" s="19" t="str">
        <f> IF(ISBLANK(B982), "", COUNTIF(Volunteer_Import!H982, "*8am - 12pm*"))</f>
        <v/>
      </c>
      <c r="V982" s="19" t="str">
        <f> IF(ISBLANK(B982), "", COUNTIF(Volunteer_Import!H982, "*12pm - 3pm*"))</f>
        <v/>
      </c>
      <c r="W982" s="19" t="str">
        <f> IF(ISBLANK(B982), "", COUNTIF(Volunteer_Import!H982, "*3pm - 6pm*"))</f>
        <v/>
      </c>
      <c r="X982" s="19" t="str">
        <f> IF(ISBLANK(B982), "", COUNTIF(Volunteer_Import!H982, "*6pm - 9pm*"))</f>
        <v/>
      </c>
      <c r="Y982" s="19" t="str">
        <f> IF(ISBLANK(B982), "", COUNTIF(Volunteer_Import!H982, "*9pm - 11pm*"))</f>
        <v/>
      </c>
    </row>
    <row r="983">
      <c r="A983" s="1" t="str">
        <f t="array" ref="A983">IF(ISBLANK(B983), "", concatenate("V", ROW()))</f>
        <v/>
      </c>
      <c r="B983" s="1" t="str">
        <f>IFERROR(__xludf.DUMMYFUNCTION(" QUERY(Volunteer_Import!A983:H983, ""Select B"")"),"")</f>
        <v/>
      </c>
      <c r="C983" s="1" t="str">
        <f>IFERROR(__xludf.DUMMYFUNCTION(" IF(ISBLANK(B983), """", QUERY(Volunteer_Import!B983:I983, ""Select C""))"),"")</f>
        <v/>
      </c>
      <c r="D983" s="1" t="str">
        <f>IFERROR(__xludf.DUMMYFUNCTION(" IF(ISBLANK(B983), """", QUERY(Volunteer_Import!B983:I983, ""Select D""))"),"")</f>
        <v/>
      </c>
      <c r="E983" s="1" t="str">
        <f>IFERROR(__xludf.DUMMYFUNCTION(" IF(ISBLANK(B983), """", QUERY(Volunteer_Import!B983:I983, ""Select E""))"),"")</f>
        <v/>
      </c>
      <c r="F983" s="9" t="str">
        <f> IF(ISBLANK(B983), "", COUNTIF(Volunteer_Import!F983, "*Central Berkeley Trader Joe’s*"))</f>
        <v/>
      </c>
      <c r="G983" s="1" t="str">
        <f> IF(ISBLANK(B983), "", COUNTIF(Volunteer_Import!F983, "*North Berkeley Safeway*"))</f>
        <v/>
      </c>
      <c r="H983" s="1" t="str">
        <f> IF(ISBLANK(B983), "", COUNTIF(Volunteer_Import!F983, "*North Berkeley Trader Joe’s*"))</f>
        <v/>
      </c>
      <c r="I983" s="9" t="str">
        <f> IF(ISBLANK(B983), "", COUNTIF(Volunteer_Import!F983, "*South Berkeley Berkeley Bowl*"))</f>
        <v/>
      </c>
      <c r="J983" s="1" t="str">
        <f> IF(ISBLANK(B983), "", COUNTIF(Volunteer_Import!F983, "*South Berkeley/Oakland Safeway*"))</f>
        <v/>
      </c>
      <c r="K983" s="1" t="str">
        <f> IF(ISBLANK(B983), "", COUNTIF(Volunteer_Import!F983, "*Southwest Berkeley Berkeley Bowl*"))</f>
        <v/>
      </c>
      <c r="L983" s="1" t="str">
        <f> IF(ISBLANK(B983), "", COUNTIF(Volunteer_Import!F983, "*Other (open to local stores unlisted above)*"))</f>
        <v/>
      </c>
      <c r="M983" s="19" t="str">
        <f> IF(ISBLANK(B983), "", COUNTIF(Volunteer_Import!G983, "*Monday*"))</f>
        <v/>
      </c>
      <c r="N983" s="19" t="str">
        <f> IF(ISBLANK(B983), "", COUNTIF(Volunteer_Import!G983, "*Tuesday*"))</f>
        <v/>
      </c>
      <c r="O983" s="19" t="str">
        <f> IF(ISBLANK(B983), "", COUNTIF(Volunteer_Import!G983, "*Wednesday*"))</f>
        <v/>
      </c>
      <c r="P983" s="19" t="str">
        <f> IF(ISBLANK(B983), "", COUNTIF(Volunteer_Import!G983, "*Thursday*"))</f>
        <v/>
      </c>
      <c r="Q983" s="19" t="str">
        <f> IF(ISBLANK(B983), "", COUNTIF(Volunteer_Import!G983, "*Friday*"))</f>
        <v/>
      </c>
      <c r="R983" s="19" t="str">
        <f> IF(ISBLANK(B983), "", COUNTIF(Volunteer_Import!G983, "*Saturday*"))</f>
        <v/>
      </c>
      <c r="S983" s="19" t="str">
        <f> IF(ISBLANK(B983), "", COUNTIF(Volunteer_Import!G983, "*Sunday*"))</f>
        <v/>
      </c>
      <c r="T983" s="1" t="str">
        <f> IF(ISBLANK(B983), "", COUNTIF(Volunteer_Import!H983, "*6am - 8am*"))</f>
        <v/>
      </c>
      <c r="U983" s="19" t="str">
        <f> IF(ISBLANK(B983), "", COUNTIF(Volunteer_Import!H983, "*8am - 12pm*"))</f>
        <v/>
      </c>
      <c r="V983" s="19" t="str">
        <f> IF(ISBLANK(B983), "", COUNTIF(Volunteer_Import!H983, "*12pm - 3pm*"))</f>
        <v/>
      </c>
      <c r="W983" s="19" t="str">
        <f> IF(ISBLANK(B983), "", COUNTIF(Volunteer_Import!H983, "*3pm - 6pm*"))</f>
        <v/>
      </c>
      <c r="X983" s="19" t="str">
        <f> IF(ISBLANK(B983), "", COUNTIF(Volunteer_Import!H983, "*6pm - 9pm*"))</f>
        <v/>
      </c>
      <c r="Y983" s="19" t="str">
        <f> IF(ISBLANK(B983), "", COUNTIF(Volunteer_Import!H983, "*9pm - 11pm*"))</f>
        <v/>
      </c>
    </row>
    <row r="984">
      <c r="A984" s="1" t="str">
        <f t="array" ref="A984">IF(ISBLANK(B984), "", concatenate("V", ROW()))</f>
        <v/>
      </c>
      <c r="B984" s="1" t="str">
        <f>IFERROR(__xludf.DUMMYFUNCTION(" QUERY(Volunteer_Import!A984:H984, ""Select B"")"),"")</f>
        <v/>
      </c>
      <c r="C984" s="1" t="str">
        <f>IFERROR(__xludf.DUMMYFUNCTION(" IF(ISBLANK(B984), """", QUERY(Volunteer_Import!B984:I984, ""Select C""))"),"")</f>
        <v/>
      </c>
      <c r="D984" s="1" t="str">
        <f>IFERROR(__xludf.DUMMYFUNCTION(" IF(ISBLANK(B984), """", QUERY(Volunteer_Import!B984:I984, ""Select D""))"),"")</f>
        <v/>
      </c>
      <c r="E984" s="1" t="str">
        <f>IFERROR(__xludf.DUMMYFUNCTION(" IF(ISBLANK(B984), """", QUERY(Volunteer_Import!B984:I984, ""Select E""))"),"")</f>
        <v/>
      </c>
      <c r="F984" s="9" t="str">
        <f> IF(ISBLANK(B984), "", COUNTIF(Volunteer_Import!F984, "*Central Berkeley Trader Joe’s*"))</f>
        <v/>
      </c>
      <c r="G984" s="1" t="str">
        <f> IF(ISBLANK(B984), "", COUNTIF(Volunteer_Import!F984, "*North Berkeley Safeway*"))</f>
        <v/>
      </c>
      <c r="H984" s="1" t="str">
        <f> IF(ISBLANK(B984), "", COUNTIF(Volunteer_Import!F984, "*North Berkeley Trader Joe’s*"))</f>
        <v/>
      </c>
      <c r="I984" s="9" t="str">
        <f> IF(ISBLANK(B984), "", COUNTIF(Volunteer_Import!F984, "*South Berkeley Berkeley Bowl*"))</f>
        <v/>
      </c>
      <c r="J984" s="1" t="str">
        <f> IF(ISBLANK(B984), "", COUNTIF(Volunteer_Import!F984, "*South Berkeley/Oakland Safeway*"))</f>
        <v/>
      </c>
      <c r="K984" s="1" t="str">
        <f> IF(ISBLANK(B984), "", COUNTIF(Volunteer_Import!F984, "*Southwest Berkeley Berkeley Bowl*"))</f>
        <v/>
      </c>
      <c r="L984" s="1" t="str">
        <f> IF(ISBLANK(B984), "", COUNTIF(Volunteer_Import!F984, "*Other (open to local stores unlisted above)*"))</f>
        <v/>
      </c>
      <c r="M984" s="19" t="str">
        <f> IF(ISBLANK(B984), "", COUNTIF(Volunteer_Import!G984, "*Monday*"))</f>
        <v/>
      </c>
      <c r="N984" s="19" t="str">
        <f> IF(ISBLANK(B984), "", COUNTIF(Volunteer_Import!G984, "*Tuesday*"))</f>
        <v/>
      </c>
      <c r="O984" s="19" t="str">
        <f> IF(ISBLANK(B984), "", COUNTIF(Volunteer_Import!G984, "*Wednesday*"))</f>
        <v/>
      </c>
      <c r="P984" s="19" t="str">
        <f> IF(ISBLANK(B984), "", COUNTIF(Volunteer_Import!G984, "*Thursday*"))</f>
        <v/>
      </c>
      <c r="Q984" s="19" t="str">
        <f> IF(ISBLANK(B984), "", COUNTIF(Volunteer_Import!G984, "*Friday*"))</f>
        <v/>
      </c>
      <c r="R984" s="19" t="str">
        <f> IF(ISBLANK(B984), "", COUNTIF(Volunteer_Import!G984, "*Saturday*"))</f>
        <v/>
      </c>
      <c r="S984" s="19" t="str">
        <f> IF(ISBLANK(B984), "", COUNTIF(Volunteer_Import!G984, "*Sunday*"))</f>
        <v/>
      </c>
      <c r="T984" s="1" t="str">
        <f> IF(ISBLANK(B984), "", COUNTIF(Volunteer_Import!H984, "*6am - 8am*"))</f>
        <v/>
      </c>
      <c r="U984" s="19" t="str">
        <f> IF(ISBLANK(B984), "", COUNTIF(Volunteer_Import!H984, "*8am - 12pm*"))</f>
        <v/>
      </c>
      <c r="V984" s="19" t="str">
        <f> IF(ISBLANK(B984), "", COUNTIF(Volunteer_Import!H984, "*12pm - 3pm*"))</f>
        <v/>
      </c>
      <c r="W984" s="19" t="str">
        <f> IF(ISBLANK(B984), "", COUNTIF(Volunteer_Import!H984, "*3pm - 6pm*"))</f>
        <v/>
      </c>
      <c r="X984" s="19" t="str">
        <f> IF(ISBLANK(B984), "", COUNTIF(Volunteer_Import!H984, "*6pm - 9pm*"))</f>
        <v/>
      </c>
      <c r="Y984" s="19" t="str">
        <f> IF(ISBLANK(B984), "", COUNTIF(Volunteer_Import!H984, "*9pm - 11pm*"))</f>
        <v/>
      </c>
    </row>
    <row r="985">
      <c r="A985" s="1" t="str">
        <f t="array" ref="A985">IF(ISBLANK(B985), "", concatenate("V", ROW()))</f>
        <v/>
      </c>
      <c r="B985" s="1" t="str">
        <f>IFERROR(__xludf.DUMMYFUNCTION(" QUERY(Volunteer_Import!A985:H985, ""Select B"")"),"")</f>
        <v/>
      </c>
      <c r="C985" s="1" t="str">
        <f>IFERROR(__xludf.DUMMYFUNCTION(" IF(ISBLANK(B985), """", QUERY(Volunteer_Import!B985:I985, ""Select C""))"),"")</f>
        <v/>
      </c>
      <c r="D985" s="1" t="str">
        <f>IFERROR(__xludf.DUMMYFUNCTION(" IF(ISBLANK(B985), """", QUERY(Volunteer_Import!B985:I985, ""Select D""))"),"")</f>
        <v/>
      </c>
      <c r="E985" s="1" t="str">
        <f>IFERROR(__xludf.DUMMYFUNCTION(" IF(ISBLANK(B985), """", QUERY(Volunteer_Import!B985:I985, ""Select E""))"),"")</f>
        <v/>
      </c>
      <c r="F985" s="9" t="str">
        <f> IF(ISBLANK(B985), "", COUNTIF(Volunteer_Import!F985, "*Central Berkeley Trader Joe’s*"))</f>
        <v/>
      </c>
      <c r="G985" s="1" t="str">
        <f> IF(ISBLANK(B985), "", COUNTIF(Volunteer_Import!F985, "*North Berkeley Safeway*"))</f>
        <v/>
      </c>
      <c r="H985" s="1" t="str">
        <f> IF(ISBLANK(B985), "", COUNTIF(Volunteer_Import!F985, "*North Berkeley Trader Joe’s*"))</f>
        <v/>
      </c>
      <c r="I985" s="9" t="str">
        <f> IF(ISBLANK(B985), "", COUNTIF(Volunteer_Import!F985, "*South Berkeley Berkeley Bowl*"))</f>
        <v/>
      </c>
      <c r="J985" s="1" t="str">
        <f> IF(ISBLANK(B985), "", COUNTIF(Volunteer_Import!F985, "*South Berkeley/Oakland Safeway*"))</f>
        <v/>
      </c>
      <c r="K985" s="1" t="str">
        <f> IF(ISBLANK(B985), "", COUNTIF(Volunteer_Import!F985, "*Southwest Berkeley Berkeley Bowl*"))</f>
        <v/>
      </c>
      <c r="L985" s="1" t="str">
        <f> IF(ISBLANK(B985), "", COUNTIF(Volunteer_Import!F985, "*Other (open to local stores unlisted above)*"))</f>
        <v/>
      </c>
      <c r="M985" s="19" t="str">
        <f> IF(ISBLANK(B985), "", COUNTIF(Volunteer_Import!G985, "*Monday*"))</f>
        <v/>
      </c>
      <c r="N985" s="19" t="str">
        <f> IF(ISBLANK(B985), "", COUNTIF(Volunteer_Import!G985, "*Tuesday*"))</f>
        <v/>
      </c>
      <c r="O985" s="19" t="str">
        <f> IF(ISBLANK(B985), "", COUNTIF(Volunteer_Import!G985, "*Wednesday*"))</f>
        <v/>
      </c>
      <c r="P985" s="19" t="str">
        <f> IF(ISBLANK(B985), "", COUNTIF(Volunteer_Import!G985, "*Thursday*"))</f>
        <v/>
      </c>
      <c r="Q985" s="19" t="str">
        <f> IF(ISBLANK(B985), "", COUNTIF(Volunteer_Import!G985, "*Friday*"))</f>
        <v/>
      </c>
      <c r="R985" s="19" t="str">
        <f> IF(ISBLANK(B985), "", COUNTIF(Volunteer_Import!G985, "*Saturday*"))</f>
        <v/>
      </c>
      <c r="S985" s="19" t="str">
        <f> IF(ISBLANK(B985), "", COUNTIF(Volunteer_Import!G985, "*Sunday*"))</f>
        <v/>
      </c>
      <c r="T985" s="1" t="str">
        <f> IF(ISBLANK(B985), "", COUNTIF(Volunteer_Import!H985, "*6am - 8am*"))</f>
        <v/>
      </c>
      <c r="U985" s="19" t="str">
        <f> IF(ISBLANK(B985), "", COUNTIF(Volunteer_Import!H985, "*8am - 12pm*"))</f>
        <v/>
      </c>
      <c r="V985" s="19" t="str">
        <f> IF(ISBLANK(B985), "", COUNTIF(Volunteer_Import!H985, "*12pm - 3pm*"))</f>
        <v/>
      </c>
      <c r="W985" s="19" t="str">
        <f> IF(ISBLANK(B985), "", COUNTIF(Volunteer_Import!H985, "*3pm - 6pm*"))</f>
        <v/>
      </c>
      <c r="X985" s="19" t="str">
        <f> IF(ISBLANK(B985), "", COUNTIF(Volunteer_Import!H985, "*6pm - 9pm*"))</f>
        <v/>
      </c>
      <c r="Y985" s="19" t="str">
        <f> IF(ISBLANK(B985), "", COUNTIF(Volunteer_Import!H985, "*9pm - 11pm*"))</f>
        <v/>
      </c>
    </row>
    <row r="986">
      <c r="A986" s="1" t="str">
        <f t="array" ref="A986">IF(ISBLANK(B986), "", concatenate("V", ROW()))</f>
        <v/>
      </c>
      <c r="B986" s="1" t="str">
        <f>IFERROR(__xludf.DUMMYFUNCTION(" QUERY(Volunteer_Import!A986:H986, ""Select B"")"),"")</f>
        <v/>
      </c>
      <c r="C986" s="1" t="str">
        <f>IFERROR(__xludf.DUMMYFUNCTION(" IF(ISBLANK(B986), """", QUERY(Volunteer_Import!B986:I986, ""Select C""))"),"")</f>
        <v/>
      </c>
      <c r="D986" s="1" t="str">
        <f>IFERROR(__xludf.DUMMYFUNCTION(" IF(ISBLANK(B986), """", QUERY(Volunteer_Import!B986:I986, ""Select D""))"),"")</f>
        <v/>
      </c>
      <c r="E986" s="1" t="str">
        <f>IFERROR(__xludf.DUMMYFUNCTION(" IF(ISBLANK(B986), """", QUERY(Volunteer_Import!B986:I986, ""Select E""))"),"")</f>
        <v/>
      </c>
      <c r="F986" s="9" t="str">
        <f> IF(ISBLANK(B986), "", COUNTIF(Volunteer_Import!F986, "*Central Berkeley Trader Joe’s*"))</f>
        <v/>
      </c>
      <c r="G986" s="1" t="str">
        <f> IF(ISBLANK(B986), "", COUNTIF(Volunteer_Import!F986, "*North Berkeley Safeway*"))</f>
        <v/>
      </c>
      <c r="H986" s="1" t="str">
        <f> IF(ISBLANK(B986), "", COUNTIF(Volunteer_Import!F986, "*North Berkeley Trader Joe’s*"))</f>
        <v/>
      </c>
      <c r="I986" s="9" t="str">
        <f> IF(ISBLANK(B986), "", COUNTIF(Volunteer_Import!F986, "*South Berkeley Berkeley Bowl*"))</f>
        <v/>
      </c>
      <c r="J986" s="1" t="str">
        <f> IF(ISBLANK(B986), "", COUNTIF(Volunteer_Import!F986, "*South Berkeley/Oakland Safeway*"))</f>
        <v/>
      </c>
      <c r="K986" s="1" t="str">
        <f> IF(ISBLANK(B986), "", COUNTIF(Volunteer_Import!F986, "*Southwest Berkeley Berkeley Bowl*"))</f>
        <v/>
      </c>
      <c r="L986" s="1" t="str">
        <f> IF(ISBLANK(B986), "", COUNTIF(Volunteer_Import!F986, "*Other (open to local stores unlisted above)*"))</f>
        <v/>
      </c>
      <c r="M986" s="19" t="str">
        <f> IF(ISBLANK(B986), "", COUNTIF(Volunteer_Import!G986, "*Monday*"))</f>
        <v/>
      </c>
      <c r="N986" s="19" t="str">
        <f> IF(ISBLANK(B986), "", COUNTIF(Volunteer_Import!G986, "*Tuesday*"))</f>
        <v/>
      </c>
      <c r="O986" s="19" t="str">
        <f> IF(ISBLANK(B986), "", COUNTIF(Volunteer_Import!G986, "*Wednesday*"))</f>
        <v/>
      </c>
      <c r="P986" s="19" t="str">
        <f> IF(ISBLANK(B986), "", COUNTIF(Volunteer_Import!G986, "*Thursday*"))</f>
        <v/>
      </c>
      <c r="Q986" s="19" t="str">
        <f> IF(ISBLANK(B986), "", COUNTIF(Volunteer_Import!G986, "*Friday*"))</f>
        <v/>
      </c>
      <c r="R986" s="19" t="str">
        <f> IF(ISBLANK(B986), "", COUNTIF(Volunteer_Import!G986, "*Saturday*"))</f>
        <v/>
      </c>
      <c r="S986" s="19" t="str">
        <f> IF(ISBLANK(B986), "", COUNTIF(Volunteer_Import!G986, "*Sunday*"))</f>
        <v/>
      </c>
      <c r="T986" s="1" t="str">
        <f> IF(ISBLANK(B986), "", COUNTIF(Volunteer_Import!H986, "*6am - 8am*"))</f>
        <v/>
      </c>
      <c r="U986" s="19" t="str">
        <f> IF(ISBLANK(B986), "", COUNTIF(Volunteer_Import!H986, "*8am - 12pm*"))</f>
        <v/>
      </c>
      <c r="V986" s="19" t="str">
        <f> IF(ISBLANK(B986), "", COUNTIF(Volunteer_Import!H986, "*12pm - 3pm*"))</f>
        <v/>
      </c>
      <c r="W986" s="19" t="str">
        <f> IF(ISBLANK(B986), "", COUNTIF(Volunteer_Import!H986, "*3pm - 6pm*"))</f>
        <v/>
      </c>
      <c r="X986" s="19" t="str">
        <f> IF(ISBLANK(B986), "", COUNTIF(Volunteer_Import!H986, "*6pm - 9pm*"))</f>
        <v/>
      </c>
      <c r="Y986" s="19" t="str">
        <f> IF(ISBLANK(B986), "", COUNTIF(Volunteer_Import!H986, "*9pm - 11pm*"))</f>
        <v/>
      </c>
    </row>
    <row r="987">
      <c r="A987" s="1" t="str">
        <f t="array" ref="A987">IF(ISBLANK(B987), "", concatenate("V", ROW()))</f>
        <v/>
      </c>
      <c r="B987" s="1" t="str">
        <f>IFERROR(__xludf.DUMMYFUNCTION(" QUERY(Volunteer_Import!A987:H987, ""Select B"")"),"")</f>
        <v/>
      </c>
      <c r="C987" s="1" t="str">
        <f>IFERROR(__xludf.DUMMYFUNCTION(" IF(ISBLANK(B987), """", QUERY(Volunteer_Import!B987:I987, ""Select C""))"),"")</f>
        <v/>
      </c>
      <c r="D987" s="1" t="str">
        <f>IFERROR(__xludf.DUMMYFUNCTION(" IF(ISBLANK(B987), """", QUERY(Volunteer_Import!B987:I987, ""Select D""))"),"")</f>
        <v/>
      </c>
      <c r="E987" s="1" t="str">
        <f>IFERROR(__xludf.DUMMYFUNCTION(" IF(ISBLANK(B987), """", QUERY(Volunteer_Import!B987:I987, ""Select E""))"),"")</f>
        <v/>
      </c>
      <c r="F987" s="9" t="str">
        <f> IF(ISBLANK(B987), "", COUNTIF(Volunteer_Import!F987, "*Central Berkeley Trader Joe’s*"))</f>
        <v/>
      </c>
      <c r="G987" s="1" t="str">
        <f> IF(ISBLANK(B987), "", COUNTIF(Volunteer_Import!F987, "*North Berkeley Safeway*"))</f>
        <v/>
      </c>
      <c r="H987" s="1" t="str">
        <f> IF(ISBLANK(B987), "", COUNTIF(Volunteer_Import!F987, "*North Berkeley Trader Joe’s*"))</f>
        <v/>
      </c>
      <c r="I987" s="9" t="str">
        <f> IF(ISBLANK(B987), "", COUNTIF(Volunteer_Import!F987, "*South Berkeley Berkeley Bowl*"))</f>
        <v/>
      </c>
      <c r="J987" s="1" t="str">
        <f> IF(ISBLANK(B987), "", COUNTIF(Volunteer_Import!F987, "*South Berkeley/Oakland Safeway*"))</f>
        <v/>
      </c>
      <c r="K987" s="1" t="str">
        <f> IF(ISBLANK(B987), "", COUNTIF(Volunteer_Import!F987, "*Southwest Berkeley Berkeley Bowl*"))</f>
        <v/>
      </c>
      <c r="L987" s="1" t="str">
        <f> IF(ISBLANK(B987), "", COUNTIF(Volunteer_Import!F987, "*Other (open to local stores unlisted above)*"))</f>
        <v/>
      </c>
      <c r="M987" s="19" t="str">
        <f> IF(ISBLANK(B987), "", COUNTIF(Volunteer_Import!G987, "*Monday*"))</f>
        <v/>
      </c>
      <c r="N987" s="19" t="str">
        <f> IF(ISBLANK(B987), "", COUNTIF(Volunteer_Import!G987, "*Tuesday*"))</f>
        <v/>
      </c>
      <c r="O987" s="19" t="str">
        <f> IF(ISBLANK(B987), "", COUNTIF(Volunteer_Import!G987, "*Wednesday*"))</f>
        <v/>
      </c>
      <c r="P987" s="19" t="str">
        <f> IF(ISBLANK(B987), "", COUNTIF(Volunteer_Import!G987, "*Thursday*"))</f>
        <v/>
      </c>
      <c r="Q987" s="19" t="str">
        <f> IF(ISBLANK(B987), "", COUNTIF(Volunteer_Import!G987, "*Friday*"))</f>
        <v/>
      </c>
      <c r="R987" s="19" t="str">
        <f> IF(ISBLANK(B987), "", COUNTIF(Volunteer_Import!G987, "*Saturday*"))</f>
        <v/>
      </c>
      <c r="S987" s="19" t="str">
        <f> IF(ISBLANK(B987), "", COUNTIF(Volunteer_Import!G987, "*Sunday*"))</f>
        <v/>
      </c>
      <c r="T987" s="1" t="str">
        <f> IF(ISBLANK(B987), "", COUNTIF(Volunteer_Import!H987, "*6am - 8am*"))</f>
        <v/>
      </c>
      <c r="U987" s="19" t="str">
        <f> IF(ISBLANK(B987), "", COUNTIF(Volunteer_Import!H987, "*8am - 12pm*"))</f>
        <v/>
      </c>
      <c r="V987" s="19" t="str">
        <f> IF(ISBLANK(B987), "", COUNTIF(Volunteer_Import!H987, "*12pm - 3pm*"))</f>
        <v/>
      </c>
      <c r="W987" s="19" t="str">
        <f> IF(ISBLANK(B987), "", COUNTIF(Volunteer_Import!H987, "*3pm - 6pm*"))</f>
        <v/>
      </c>
      <c r="X987" s="19" t="str">
        <f> IF(ISBLANK(B987), "", COUNTIF(Volunteer_Import!H987, "*6pm - 9pm*"))</f>
        <v/>
      </c>
      <c r="Y987" s="19" t="str">
        <f> IF(ISBLANK(B987), "", COUNTIF(Volunteer_Import!H987, "*9pm - 11pm*"))</f>
        <v/>
      </c>
    </row>
    <row r="988">
      <c r="A988" s="1" t="str">
        <f t="array" ref="A988">IF(ISBLANK(B988), "", concatenate("V", ROW()))</f>
        <v/>
      </c>
      <c r="B988" s="1" t="str">
        <f>IFERROR(__xludf.DUMMYFUNCTION(" QUERY(Volunteer_Import!A988:H988, ""Select B"")"),"")</f>
        <v/>
      </c>
      <c r="C988" s="1" t="str">
        <f>IFERROR(__xludf.DUMMYFUNCTION(" IF(ISBLANK(B988), """", QUERY(Volunteer_Import!B988:I988, ""Select C""))"),"")</f>
        <v/>
      </c>
      <c r="D988" s="1" t="str">
        <f>IFERROR(__xludf.DUMMYFUNCTION(" IF(ISBLANK(B988), """", QUERY(Volunteer_Import!B988:I988, ""Select D""))"),"")</f>
        <v/>
      </c>
      <c r="E988" s="1" t="str">
        <f>IFERROR(__xludf.DUMMYFUNCTION(" IF(ISBLANK(B988), """", QUERY(Volunteer_Import!B988:I988, ""Select E""))"),"")</f>
        <v/>
      </c>
      <c r="F988" s="9" t="str">
        <f> IF(ISBLANK(B988), "", COUNTIF(Volunteer_Import!F988, "*Central Berkeley Trader Joe’s*"))</f>
        <v/>
      </c>
      <c r="G988" s="1" t="str">
        <f> IF(ISBLANK(B988), "", COUNTIF(Volunteer_Import!F988, "*North Berkeley Safeway*"))</f>
        <v/>
      </c>
      <c r="H988" s="1" t="str">
        <f> IF(ISBLANK(B988), "", COUNTIF(Volunteer_Import!F988, "*North Berkeley Trader Joe’s*"))</f>
        <v/>
      </c>
      <c r="I988" s="9" t="str">
        <f> IF(ISBLANK(B988), "", COUNTIF(Volunteer_Import!F988, "*South Berkeley Berkeley Bowl*"))</f>
        <v/>
      </c>
      <c r="J988" s="1" t="str">
        <f> IF(ISBLANK(B988), "", COUNTIF(Volunteer_Import!F988, "*South Berkeley/Oakland Safeway*"))</f>
        <v/>
      </c>
      <c r="K988" s="1" t="str">
        <f> IF(ISBLANK(B988), "", COUNTIF(Volunteer_Import!F988, "*Southwest Berkeley Berkeley Bowl*"))</f>
        <v/>
      </c>
      <c r="L988" s="1" t="str">
        <f> IF(ISBLANK(B988), "", COUNTIF(Volunteer_Import!F988, "*Other (open to local stores unlisted above)*"))</f>
        <v/>
      </c>
      <c r="M988" s="19" t="str">
        <f> IF(ISBLANK(B988), "", COUNTIF(Volunteer_Import!G988, "*Monday*"))</f>
        <v/>
      </c>
      <c r="N988" s="19" t="str">
        <f> IF(ISBLANK(B988), "", COUNTIF(Volunteer_Import!G988, "*Tuesday*"))</f>
        <v/>
      </c>
      <c r="O988" s="19" t="str">
        <f> IF(ISBLANK(B988), "", COUNTIF(Volunteer_Import!G988, "*Wednesday*"))</f>
        <v/>
      </c>
      <c r="P988" s="19" t="str">
        <f> IF(ISBLANK(B988), "", COUNTIF(Volunteer_Import!G988, "*Thursday*"))</f>
        <v/>
      </c>
      <c r="Q988" s="19" t="str">
        <f> IF(ISBLANK(B988), "", COUNTIF(Volunteer_Import!G988, "*Friday*"))</f>
        <v/>
      </c>
      <c r="R988" s="19" t="str">
        <f> IF(ISBLANK(B988), "", COUNTIF(Volunteer_Import!G988, "*Saturday*"))</f>
        <v/>
      </c>
      <c r="S988" s="19" t="str">
        <f> IF(ISBLANK(B988), "", COUNTIF(Volunteer_Import!G988, "*Sunday*"))</f>
        <v/>
      </c>
      <c r="T988" s="1" t="str">
        <f> IF(ISBLANK(B988), "", COUNTIF(Volunteer_Import!H988, "*6am - 8am*"))</f>
        <v/>
      </c>
      <c r="U988" s="19" t="str">
        <f> IF(ISBLANK(B988), "", COUNTIF(Volunteer_Import!H988, "*8am - 12pm*"))</f>
        <v/>
      </c>
      <c r="V988" s="19" t="str">
        <f> IF(ISBLANK(B988), "", COUNTIF(Volunteer_Import!H988, "*12pm - 3pm*"))</f>
        <v/>
      </c>
      <c r="W988" s="19" t="str">
        <f> IF(ISBLANK(B988), "", COUNTIF(Volunteer_Import!H988, "*3pm - 6pm*"))</f>
        <v/>
      </c>
      <c r="X988" s="19" t="str">
        <f> IF(ISBLANK(B988), "", COUNTIF(Volunteer_Import!H988, "*6pm - 9pm*"))</f>
        <v/>
      </c>
      <c r="Y988" s="19" t="str">
        <f> IF(ISBLANK(B988), "", COUNTIF(Volunteer_Import!H988, "*9pm - 11pm*"))</f>
        <v/>
      </c>
    </row>
    <row r="989">
      <c r="A989" s="1" t="str">
        <f t="array" ref="A989">IF(ISBLANK(B989), "", concatenate("V", ROW()))</f>
        <v/>
      </c>
      <c r="B989" s="1" t="str">
        <f>IFERROR(__xludf.DUMMYFUNCTION(" QUERY(Volunteer_Import!A989:H989, ""Select B"")"),"")</f>
        <v/>
      </c>
      <c r="C989" s="1" t="str">
        <f>IFERROR(__xludf.DUMMYFUNCTION(" IF(ISBLANK(B989), """", QUERY(Volunteer_Import!B989:I989, ""Select C""))"),"")</f>
        <v/>
      </c>
      <c r="D989" s="1" t="str">
        <f>IFERROR(__xludf.DUMMYFUNCTION(" IF(ISBLANK(B989), """", QUERY(Volunteer_Import!B989:I989, ""Select D""))"),"")</f>
        <v/>
      </c>
      <c r="E989" s="1" t="str">
        <f>IFERROR(__xludf.DUMMYFUNCTION(" IF(ISBLANK(B989), """", QUERY(Volunteer_Import!B989:I989, ""Select E""))"),"")</f>
        <v/>
      </c>
      <c r="F989" s="9" t="str">
        <f> IF(ISBLANK(B989), "", COUNTIF(Volunteer_Import!F989, "*Central Berkeley Trader Joe’s*"))</f>
        <v/>
      </c>
      <c r="G989" s="1" t="str">
        <f> IF(ISBLANK(B989), "", COUNTIF(Volunteer_Import!F989, "*North Berkeley Safeway*"))</f>
        <v/>
      </c>
      <c r="H989" s="1" t="str">
        <f> IF(ISBLANK(B989), "", COUNTIF(Volunteer_Import!F989, "*North Berkeley Trader Joe’s*"))</f>
        <v/>
      </c>
      <c r="I989" s="9" t="str">
        <f> IF(ISBLANK(B989), "", COUNTIF(Volunteer_Import!F989, "*South Berkeley Berkeley Bowl*"))</f>
        <v/>
      </c>
      <c r="J989" s="1" t="str">
        <f> IF(ISBLANK(B989), "", COUNTIF(Volunteer_Import!F989, "*South Berkeley/Oakland Safeway*"))</f>
        <v/>
      </c>
      <c r="K989" s="1" t="str">
        <f> IF(ISBLANK(B989), "", COUNTIF(Volunteer_Import!F989, "*Southwest Berkeley Berkeley Bowl*"))</f>
        <v/>
      </c>
      <c r="L989" s="1" t="str">
        <f> IF(ISBLANK(B989), "", COUNTIF(Volunteer_Import!F989, "*Other (open to local stores unlisted above)*"))</f>
        <v/>
      </c>
      <c r="M989" s="19" t="str">
        <f> IF(ISBLANK(B989), "", COUNTIF(Volunteer_Import!G989, "*Monday*"))</f>
        <v/>
      </c>
      <c r="N989" s="19" t="str">
        <f> IF(ISBLANK(B989), "", COUNTIF(Volunteer_Import!G989, "*Tuesday*"))</f>
        <v/>
      </c>
      <c r="O989" s="19" t="str">
        <f> IF(ISBLANK(B989), "", COUNTIF(Volunteer_Import!G989, "*Wednesday*"))</f>
        <v/>
      </c>
      <c r="P989" s="19" t="str">
        <f> IF(ISBLANK(B989), "", COUNTIF(Volunteer_Import!G989, "*Thursday*"))</f>
        <v/>
      </c>
      <c r="Q989" s="19" t="str">
        <f> IF(ISBLANK(B989), "", COUNTIF(Volunteer_Import!G989, "*Friday*"))</f>
        <v/>
      </c>
      <c r="R989" s="19" t="str">
        <f> IF(ISBLANK(B989), "", COUNTIF(Volunteer_Import!G989, "*Saturday*"))</f>
        <v/>
      </c>
      <c r="S989" s="19" t="str">
        <f> IF(ISBLANK(B989), "", COUNTIF(Volunteer_Import!G989, "*Sunday*"))</f>
        <v/>
      </c>
      <c r="T989" s="1" t="str">
        <f> IF(ISBLANK(B989), "", COUNTIF(Volunteer_Import!H989, "*6am - 8am*"))</f>
        <v/>
      </c>
      <c r="U989" s="19" t="str">
        <f> IF(ISBLANK(B989), "", COUNTIF(Volunteer_Import!H989, "*8am - 12pm*"))</f>
        <v/>
      </c>
      <c r="V989" s="19" t="str">
        <f> IF(ISBLANK(B989), "", COUNTIF(Volunteer_Import!H989, "*12pm - 3pm*"))</f>
        <v/>
      </c>
      <c r="W989" s="19" t="str">
        <f> IF(ISBLANK(B989), "", COUNTIF(Volunteer_Import!H989, "*3pm - 6pm*"))</f>
        <v/>
      </c>
      <c r="X989" s="19" t="str">
        <f> IF(ISBLANK(B989), "", COUNTIF(Volunteer_Import!H989, "*6pm - 9pm*"))</f>
        <v/>
      </c>
      <c r="Y989" s="19" t="str">
        <f> IF(ISBLANK(B989), "", COUNTIF(Volunteer_Import!H989, "*9pm - 11pm*"))</f>
        <v/>
      </c>
    </row>
    <row r="990">
      <c r="A990" s="1" t="str">
        <f t="array" ref="A990">IF(ISBLANK(B990), "", concatenate("V", ROW()))</f>
        <v/>
      </c>
      <c r="B990" s="1" t="str">
        <f>IFERROR(__xludf.DUMMYFUNCTION(" QUERY(Volunteer_Import!A990:H990, ""Select B"")"),"")</f>
        <v/>
      </c>
      <c r="C990" s="1" t="str">
        <f>IFERROR(__xludf.DUMMYFUNCTION(" IF(ISBLANK(B990), """", QUERY(Volunteer_Import!B990:I990, ""Select C""))"),"")</f>
        <v/>
      </c>
      <c r="D990" s="1" t="str">
        <f>IFERROR(__xludf.DUMMYFUNCTION(" IF(ISBLANK(B990), """", QUERY(Volunteer_Import!B990:I990, ""Select D""))"),"")</f>
        <v/>
      </c>
      <c r="E990" s="1" t="str">
        <f>IFERROR(__xludf.DUMMYFUNCTION(" IF(ISBLANK(B990), """", QUERY(Volunteer_Import!B990:I990, ""Select E""))"),"")</f>
        <v/>
      </c>
      <c r="F990" s="9" t="str">
        <f> IF(ISBLANK(B990), "", COUNTIF(Volunteer_Import!F990, "*Central Berkeley Trader Joe’s*"))</f>
        <v/>
      </c>
      <c r="G990" s="1" t="str">
        <f> IF(ISBLANK(B990), "", COUNTIF(Volunteer_Import!F990, "*North Berkeley Safeway*"))</f>
        <v/>
      </c>
      <c r="H990" s="1" t="str">
        <f> IF(ISBLANK(B990), "", COUNTIF(Volunteer_Import!F990, "*North Berkeley Trader Joe’s*"))</f>
        <v/>
      </c>
      <c r="I990" s="9" t="str">
        <f> IF(ISBLANK(B990), "", COUNTIF(Volunteer_Import!F990, "*South Berkeley Berkeley Bowl*"))</f>
        <v/>
      </c>
      <c r="J990" s="1" t="str">
        <f> IF(ISBLANK(B990), "", COUNTIF(Volunteer_Import!F990, "*South Berkeley/Oakland Safeway*"))</f>
        <v/>
      </c>
      <c r="K990" s="1" t="str">
        <f> IF(ISBLANK(B990), "", COUNTIF(Volunteer_Import!F990, "*Southwest Berkeley Berkeley Bowl*"))</f>
        <v/>
      </c>
      <c r="L990" s="1" t="str">
        <f> IF(ISBLANK(B990), "", COUNTIF(Volunteer_Import!F990, "*Other (open to local stores unlisted above)*"))</f>
        <v/>
      </c>
      <c r="M990" s="19" t="str">
        <f> IF(ISBLANK(B990), "", COUNTIF(Volunteer_Import!G990, "*Monday*"))</f>
        <v/>
      </c>
      <c r="N990" s="19" t="str">
        <f> IF(ISBLANK(B990), "", COUNTIF(Volunteer_Import!G990, "*Tuesday*"))</f>
        <v/>
      </c>
      <c r="O990" s="19" t="str">
        <f> IF(ISBLANK(B990), "", COUNTIF(Volunteer_Import!G990, "*Wednesday*"))</f>
        <v/>
      </c>
      <c r="P990" s="19" t="str">
        <f> IF(ISBLANK(B990), "", COUNTIF(Volunteer_Import!G990, "*Thursday*"))</f>
        <v/>
      </c>
      <c r="Q990" s="19" t="str">
        <f> IF(ISBLANK(B990), "", COUNTIF(Volunteer_Import!G990, "*Friday*"))</f>
        <v/>
      </c>
      <c r="R990" s="19" t="str">
        <f> IF(ISBLANK(B990), "", COUNTIF(Volunteer_Import!G990, "*Saturday*"))</f>
        <v/>
      </c>
      <c r="S990" s="19" t="str">
        <f> IF(ISBLANK(B990), "", COUNTIF(Volunteer_Import!G990, "*Sunday*"))</f>
        <v/>
      </c>
      <c r="T990" s="1" t="str">
        <f> IF(ISBLANK(B990), "", COUNTIF(Volunteer_Import!H990, "*6am - 8am*"))</f>
        <v/>
      </c>
      <c r="U990" s="19" t="str">
        <f> IF(ISBLANK(B990), "", COUNTIF(Volunteer_Import!H990, "*8am - 12pm*"))</f>
        <v/>
      </c>
      <c r="V990" s="19" t="str">
        <f> IF(ISBLANK(B990), "", COUNTIF(Volunteer_Import!H990, "*12pm - 3pm*"))</f>
        <v/>
      </c>
      <c r="W990" s="19" t="str">
        <f> IF(ISBLANK(B990), "", COUNTIF(Volunteer_Import!H990, "*3pm - 6pm*"))</f>
        <v/>
      </c>
      <c r="X990" s="19" t="str">
        <f> IF(ISBLANK(B990), "", COUNTIF(Volunteer_Import!H990, "*6pm - 9pm*"))</f>
        <v/>
      </c>
      <c r="Y990" s="19" t="str">
        <f> IF(ISBLANK(B990), "", COUNTIF(Volunteer_Import!H990, "*9pm - 11pm*"))</f>
        <v/>
      </c>
    </row>
    <row r="991">
      <c r="A991" s="1" t="str">
        <f t="array" ref="A991">IF(ISBLANK(B991), "", concatenate("V", ROW()))</f>
        <v/>
      </c>
      <c r="B991" s="1" t="str">
        <f>IFERROR(__xludf.DUMMYFUNCTION(" QUERY(Volunteer_Import!A991:H991, ""Select B"")"),"")</f>
        <v/>
      </c>
      <c r="C991" s="1" t="str">
        <f>IFERROR(__xludf.DUMMYFUNCTION(" IF(ISBLANK(B991), """", QUERY(Volunteer_Import!B991:I991, ""Select C""))"),"")</f>
        <v/>
      </c>
      <c r="D991" s="1" t="str">
        <f>IFERROR(__xludf.DUMMYFUNCTION(" IF(ISBLANK(B991), """", QUERY(Volunteer_Import!B991:I991, ""Select D""))"),"")</f>
        <v/>
      </c>
      <c r="E991" s="1" t="str">
        <f>IFERROR(__xludf.DUMMYFUNCTION(" IF(ISBLANK(B991), """", QUERY(Volunteer_Import!B991:I991, ""Select E""))"),"")</f>
        <v/>
      </c>
      <c r="F991" s="9" t="str">
        <f> IF(ISBLANK(B991), "", COUNTIF(Volunteer_Import!F991, "*Central Berkeley Trader Joe’s*"))</f>
        <v/>
      </c>
      <c r="G991" s="1" t="str">
        <f> IF(ISBLANK(B991), "", COUNTIF(Volunteer_Import!F991, "*North Berkeley Safeway*"))</f>
        <v/>
      </c>
      <c r="H991" s="1" t="str">
        <f> IF(ISBLANK(B991), "", COUNTIF(Volunteer_Import!F991, "*North Berkeley Trader Joe’s*"))</f>
        <v/>
      </c>
      <c r="I991" s="9" t="str">
        <f> IF(ISBLANK(B991), "", COUNTIF(Volunteer_Import!F991, "*South Berkeley Berkeley Bowl*"))</f>
        <v/>
      </c>
      <c r="J991" s="1" t="str">
        <f> IF(ISBLANK(B991), "", COUNTIF(Volunteer_Import!F991, "*South Berkeley/Oakland Safeway*"))</f>
        <v/>
      </c>
      <c r="K991" s="1" t="str">
        <f> IF(ISBLANK(B991), "", COUNTIF(Volunteer_Import!F991, "*Southwest Berkeley Berkeley Bowl*"))</f>
        <v/>
      </c>
      <c r="L991" s="1" t="str">
        <f> IF(ISBLANK(B991), "", COUNTIF(Volunteer_Import!F991, "*Other (open to local stores unlisted above)*"))</f>
        <v/>
      </c>
      <c r="M991" s="19" t="str">
        <f> IF(ISBLANK(B991), "", COUNTIF(Volunteer_Import!G991, "*Monday*"))</f>
        <v/>
      </c>
      <c r="N991" s="19" t="str">
        <f> IF(ISBLANK(B991), "", COUNTIF(Volunteer_Import!G991, "*Tuesday*"))</f>
        <v/>
      </c>
      <c r="O991" s="19" t="str">
        <f> IF(ISBLANK(B991), "", COUNTIF(Volunteer_Import!G991, "*Wednesday*"))</f>
        <v/>
      </c>
      <c r="P991" s="19" t="str">
        <f> IF(ISBLANK(B991), "", COUNTIF(Volunteer_Import!G991, "*Thursday*"))</f>
        <v/>
      </c>
      <c r="Q991" s="19" t="str">
        <f> IF(ISBLANK(B991), "", COUNTIF(Volunteer_Import!G991, "*Friday*"))</f>
        <v/>
      </c>
      <c r="R991" s="19" t="str">
        <f> IF(ISBLANK(B991), "", COUNTIF(Volunteer_Import!G991, "*Saturday*"))</f>
        <v/>
      </c>
      <c r="S991" s="19" t="str">
        <f> IF(ISBLANK(B991), "", COUNTIF(Volunteer_Import!G991, "*Sunday*"))</f>
        <v/>
      </c>
      <c r="T991" s="1" t="str">
        <f> IF(ISBLANK(B991), "", COUNTIF(Volunteer_Import!H991, "*6am - 8am*"))</f>
        <v/>
      </c>
      <c r="U991" s="19" t="str">
        <f> IF(ISBLANK(B991), "", COUNTIF(Volunteer_Import!H991, "*8am - 12pm*"))</f>
        <v/>
      </c>
      <c r="V991" s="19" t="str">
        <f> IF(ISBLANK(B991), "", COUNTIF(Volunteer_Import!H991, "*12pm - 3pm*"))</f>
        <v/>
      </c>
      <c r="W991" s="19" t="str">
        <f> IF(ISBLANK(B991), "", COUNTIF(Volunteer_Import!H991, "*3pm - 6pm*"))</f>
        <v/>
      </c>
      <c r="X991" s="19" t="str">
        <f> IF(ISBLANK(B991), "", COUNTIF(Volunteer_Import!H991, "*6pm - 9pm*"))</f>
        <v/>
      </c>
      <c r="Y991" s="19" t="str">
        <f> IF(ISBLANK(B991), "", COUNTIF(Volunteer_Import!H991, "*9pm - 11pm*"))</f>
        <v/>
      </c>
    </row>
    <row r="992">
      <c r="A992" s="1" t="str">
        <f t="array" ref="A992">IF(ISBLANK(B992), "", concatenate("V", ROW()))</f>
        <v/>
      </c>
      <c r="B992" s="1" t="str">
        <f>IFERROR(__xludf.DUMMYFUNCTION(" QUERY(Volunteer_Import!A992:H992, ""Select B"")"),"")</f>
        <v/>
      </c>
      <c r="C992" s="1" t="str">
        <f>IFERROR(__xludf.DUMMYFUNCTION(" IF(ISBLANK(B992), """", QUERY(Volunteer_Import!B992:I992, ""Select C""))"),"")</f>
        <v/>
      </c>
      <c r="D992" s="1" t="str">
        <f>IFERROR(__xludf.DUMMYFUNCTION(" IF(ISBLANK(B992), """", QUERY(Volunteer_Import!B992:I992, ""Select D""))"),"")</f>
        <v/>
      </c>
      <c r="E992" s="1" t="str">
        <f>IFERROR(__xludf.DUMMYFUNCTION(" IF(ISBLANK(B992), """", QUERY(Volunteer_Import!B992:I992, ""Select E""))"),"")</f>
        <v/>
      </c>
      <c r="F992" s="9" t="str">
        <f> IF(ISBLANK(B992), "", COUNTIF(Volunteer_Import!F992, "*Central Berkeley Trader Joe’s*"))</f>
        <v/>
      </c>
      <c r="G992" s="1" t="str">
        <f> IF(ISBLANK(B992), "", COUNTIF(Volunteer_Import!F992, "*North Berkeley Safeway*"))</f>
        <v/>
      </c>
      <c r="H992" s="1" t="str">
        <f> IF(ISBLANK(B992), "", COUNTIF(Volunteer_Import!F992, "*North Berkeley Trader Joe’s*"))</f>
        <v/>
      </c>
      <c r="I992" s="9" t="str">
        <f> IF(ISBLANK(B992), "", COUNTIF(Volunteer_Import!F992, "*South Berkeley Berkeley Bowl*"))</f>
        <v/>
      </c>
      <c r="J992" s="1" t="str">
        <f> IF(ISBLANK(B992), "", COUNTIF(Volunteer_Import!F992, "*South Berkeley/Oakland Safeway*"))</f>
        <v/>
      </c>
      <c r="K992" s="1" t="str">
        <f> IF(ISBLANK(B992), "", COUNTIF(Volunteer_Import!F992, "*Southwest Berkeley Berkeley Bowl*"))</f>
        <v/>
      </c>
      <c r="L992" s="1" t="str">
        <f> IF(ISBLANK(B992), "", COUNTIF(Volunteer_Import!F992, "*Other (open to local stores unlisted above)*"))</f>
        <v/>
      </c>
      <c r="M992" s="19" t="str">
        <f> IF(ISBLANK(B992), "", COUNTIF(Volunteer_Import!G992, "*Monday*"))</f>
        <v/>
      </c>
      <c r="N992" s="19" t="str">
        <f> IF(ISBLANK(B992), "", COUNTIF(Volunteer_Import!G992, "*Tuesday*"))</f>
        <v/>
      </c>
      <c r="O992" s="19" t="str">
        <f> IF(ISBLANK(B992), "", COUNTIF(Volunteer_Import!G992, "*Wednesday*"))</f>
        <v/>
      </c>
      <c r="P992" s="19" t="str">
        <f> IF(ISBLANK(B992), "", COUNTIF(Volunteer_Import!G992, "*Thursday*"))</f>
        <v/>
      </c>
      <c r="Q992" s="19" t="str">
        <f> IF(ISBLANK(B992), "", COUNTIF(Volunteer_Import!G992, "*Friday*"))</f>
        <v/>
      </c>
      <c r="R992" s="19" t="str">
        <f> IF(ISBLANK(B992), "", COUNTIF(Volunteer_Import!G992, "*Saturday*"))</f>
        <v/>
      </c>
      <c r="S992" s="19" t="str">
        <f> IF(ISBLANK(B992), "", COUNTIF(Volunteer_Import!G992, "*Sunday*"))</f>
        <v/>
      </c>
      <c r="T992" s="1" t="str">
        <f> IF(ISBLANK(B992), "", COUNTIF(Volunteer_Import!H992, "*6am - 8am*"))</f>
        <v/>
      </c>
      <c r="U992" s="19" t="str">
        <f> IF(ISBLANK(B992), "", COUNTIF(Volunteer_Import!H992, "*8am - 12pm*"))</f>
        <v/>
      </c>
      <c r="V992" s="19" t="str">
        <f> IF(ISBLANK(B992), "", COUNTIF(Volunteer_Import!H992, "*12pm - 3pm*"))</f>
        <v/>
      </c>
      <c r="W992" s="19" t="str">
        <f> IF(ISBLANK(B992), "", COUNTIF(Volunteer_Import!H992, "*3pm - 6pm*"))</f>
        <v/>
      </c>
      <c r="X992" s="19" t="str">
        <f> IF(ISBLANK(B992), "", COUNTIF(Volunteer_Import!H992, "*6pm - 9pm*"))</f>
        <v/>
      </c>
      <c r="Y992" s="19" t="str">
        <f> IF(ISBLANK(B992), "", COUNTIF(Volunteer_Import!H992, "*9pm - 11pm*"))</f>
        <v/>
      </c>
    </row>
    <row r="993">
      <c r="A993" s="1" t="str">
        <f t="array" ref="A993">IF(ISBLANK(B993), "", concatenate("V", ROW()))</f>
        <v/>
      </c>
      <c r="B993" s="1" t="str">
        <f>IFERROR(__xludf.DUMMYFUNCTION(" QUERY(Volunteer_Import!A993:H993, ""Select B"")"),"")</f>
        <v/>
      </c>
      <c r="C993" s="1" t="str">
        <f>IFERROR(__xludf.DUMMYFUNCTION(" IF(ISBLANK(B993), """", QUERY(Volunteer_Import!B993:I993, ""Select C""))"),"")</f>
        <v/>
      </c>
      <c r="D993" s="1" t="str">
        <f>IFERROR(__xludf.DUMMYFUNCTION(" IF(ISBLANK(B993), """", QUERY(Volunteer_Import!B993:I993, ""Select D""))"),"")</f>
        <v/>
      </c>
      <c r="E993" s="1" t="str">
        <f>IFERROR(__xludf.DUMMYFUNCTION(" IF(ISBLANK(B993), """", QUERY(Volunteer_Import!B993:I993, ""Select E""))"),"")</f>
        <v/>
      </c>
      <c r="F993" s="9" t="str">
        <f> IF(ISBLANK(B993), "", COUNTIF(Volunteer_Import!F993, "*Central Berkeley Trader Joe’s*"))</f>
        <v/>
      </c>
      <c r="G993" s="1" t="str">
        <f> IF(ISBLANK(B993), "", COUNTIF(Volunteer_Import!F993, "*North Berkeley Safeway*"))</f>
        <v/>
      </c>
      <c r="H993" s="1" t="str">
        <f> IF(ISBLANK(B993), "", COUNTIF(Volunteer_Import!F993, "*North Berkeley Trader Joe’s*"))</f>
        <v/>
      </c>
      <c r="I993" s="9" t="str">
        <f> IF(ISBLANK(B993), "", COUNTIF(Volunteer_Import!F993, "*South Berkeley Berkeley Bowl*"))</f>
        <v/>
      </c>
      <c r="J993" s="1" t="str">
        <f> IF(ISBLANK(B993), "", COUNTIF(Volunteer_Import!F993, "*South Berkeley/Oakland Safeway*"))</f>
        <v/>
      </c>
      <c r="K993" s="1" t="str">
        <f> IF(ISBLANK(B993), "", COUNTIF(Volunteer_Import!F993, "*Southwest Berkeley Berkeley Bowl*"))</f>
        <v/>
      </c>
      <c r="L993" s="1" t="str">
        <f> IF(ISBLANK(B993), "", COUNTIF(Volunteer_Import!F993, "*Other (open to local stores unlisted above)*"))</f>
        <v/>
      </c>
      <c r="M993" s="19" t="str">
        <f> IF(ISBLANK(B993), "", COUNTIF(Volunteer_Import!G993, "*Monday*"))</f>
        <v/>
      </c>
      <c r="N993" s="19" t="str">
        <f> IF(ISBLANK(B993), "", COUNTIF(Volunteer_Import!G993, "*Tuesday*"))</f>
        <v/>
      </c>
      <c r="O993" s="19" t="str">
        <f> IF(ISBLANK(B993), "", COUNTIF(Volunteer_Import!G993, "*Wednesday*"))</f>
        <v/>
      </c>
      <c r="P993" s="19" t="str">
        <f> IF(ISBLANK(B993), "", COUNTIF(Volunteer_Import!G993, "*Thursday*"))</f>
        <v/>
      </c>
      <c r="Q993" s="19" t="str">
        <f> IF(ISBLANK(B993), "", COUNTIF(Volunteer_Import!G993, "*Friday*"))</f>
        <v/>
      </c>
      <c r="R993" s="19" t="str">
        <f> IF(ISBLANK(B993), "", COUNTIF(Volunteer_Import!G993, "*Saturday*"))</f>
        <v/>
      </c>
      <c r="S993" s="19" t="str">
        <f> IF(ISBLANK(B993), "", COUNTIF(Volunteer_Import!G993, "*Sunday*"))</f>
        <v/>
      </c>
      <c r="T993" s="1" t="str">
        <f> IF(ISBLANK(B993), "", COUNTIF(Volunteer_Import!H993, "*6am - 8am*"))</f>
        <v/>
      </c>
      <c r="U993" s="19" t="str">
        <f> IF(ISBLANK(B993), "", COUNTIF(Volunteer_Import!H993, "*8am - 12pm*"))</f>
        <v/>
      </c>
      <c r="V993" s="19" t="str">
        <f> IF(ISBLANK(B993), "", COUNTIF(Volunteer_Import!H993, "*12pm - 3pm*"))</f>
        <v/>
      </c>
      <c r="W993" s="19" t="str">
        <f> IF(ISBLANK(B993), "", COUNTIF(Volunteer_Import!H993, "*3pm - 6pm*"))</f>
        <v/>
      </c>
      <c r="X993" s="19" t="str">
        <f> IF(ISBLANK(B993), "", COUNTIF(Volunteer_Import!H993, "*6pm - 9pm*"))</f>
        <v/>
      </c>
      <c r="Y993" s="19" t="str">
        <f> IF(ISBLANK(B993), "", COUNTIF(Volunteer_Import!H993, "*9pm - 11pm*"))</f>
        <v/>
      </c>
    </row>
    <row r="994">
      <c r="A994" s="1" t="str">
        <f t="array" ref="A994">IF(ISBLANK(B994), "", concatenate("V", ROW()))</f>
        <v/>
      </c>
      <c r="B994" s="1" t="str">
        <f>IFERROR(__xludf.DUMMYFUNCTION(" QUERY(Volunteer_Import!A994:H994, ""Select B"")"),"")</f>
        <v/>
      </c>
      <c r="C994" s="1" t="str">
        <f>IFERROR(__xludf.DUMMYFUNCTION(" IF(ISBLANK(B994), """", QUERY(Volunteer_Import!B994:I994, ""Select C""))"),"")</f>
        <v/>
      </c>
      <c r="D994" s="1" t="str">
        <f>IFERROR(__xludf.DUMMYFUNCTION(" IF(ISBLANK(B994), """", QUERY(Volunteer_Import!B994:I994, ""Select D""))"),"")</f>
        <v/>
      </c>
      <c r="E994" s="1" t="str">
        <f>IFERROR(__xludf.DUMMYFUNCTION(" IF(ISBLANK(B994), """", QUERY(Volunteer_Import!B994:I994, ""Select E""))"),"")</f>
        <v/>
      </c>
      <c r="F994" s="9" t="str">
        <f> IF(ISBLANK(B994), "", COUNTIF(Volunteer_Import!F994, "*Central Berkeley Trader Joe’s*"))</f>
        <v/>
      </c>
      <c r="G994" s="1" t="str">
        <f> IF(ISBLANK(B994), "", COUNTIF(Volunteer_Import!F994, "*North Berkeley Safeway*"))</f>
        <v/>
      </c>
      <c r="H994" s="1" t="str">
        <f> IF(ISBLANK(B994), "", COUNTIF(Volunteer_Import!F994, "*North Berkeley Trader Joe’s*"))</f>
        <v/>
      </c>
      <c r="I994" s="9" t="str">
        <f> IF(ISBLANK(B994), "", COUNTIF(Volunteer_Import!F994, "*South Berkeley Berkeley Bowl*"))</f>
        <v/>
      </c>
      <c r="J994" s="1" t="str">
        <f> IF(ISBLANK(B994), "", COUNTIF(Volunteer_Import!F994, "*South Berkeley/Oakland Safeway*"))</f>
        <v/>
      </c>
      <c r="K994" s="1" t="str">
        <f> IF(ISBLANK(B994), "", COUNTIF(Volunteer_Import!F994, "*Southwest Berkeley Berkeley Bowl*"))</f>
        <v/>
      </c>
      <c r="L994" s="1" t="str">
        <f> IF(ISBLANK(B994), "", COUNTIF(Volunteer_Import!F994, "*Other (open to local stores unlisted above)*"))</f>
        <v/>
      </c>
      <c r="M994" s="19" t="str">
        <f> IF(ISBLANK(B994), "", COUNTIF(Volunteer_Import!G994, "*Monday*"))</f>
        <v/>
      </c>
      <c r="N994" s="19" t="str">
        <f> IF(ISBLANK(B994), "", COUNTIF(Volunteer_Import!G994, "*Tuesday*"))</f>
        <v/>
      </c>
      <c r="O994" s="19" t="str">
        <f> IF(ISBLANK(B994), "", COUNTIF(Volunteer_Import!G994, "*Wednesday*"))</f>
        <v/>
      </c>
      <c r="P994" s="19" t="str">
        <f> IF(ISBLANK(B994), "", COUNTIF(Volunteer_Import!G994, "*Thursday*"))</f>
        <v/>
      </c>
      <c r="Q994" s="19" t="str">
        <f> IF(ISBLANK(B994), "", COUNTIF(Volunteer_Import!G994, "*Friday*"))</f>
        <v/>
      </c>
      <c r="R994" s="19" t="str">
        <f> IF(ISBLANK(B994), "", COUNTIF(Volunteer_Import!G994, "*Saturday*"))</f>
        <v/>
      </c>
      <c r="S994" s="19" t="str">
        <f> IF(ISBLANK(B994), "", COUNTIF(Volunteer_Import!G994, "*Sunday*"))</f>
        <v/>
      </c>
      <c r="T994" s="1" t="str">
        <f> IF(ISBLANK(B994), "", COUNTIF(Volunteer_Import!H994, "*6am - 8am*"))</f>
        <v/>
      </c>
      <c r="U994" s="19" t="str">
        <f> IF(ISBLANK(B994), "", COUNTIF(Volunteer_Import!H994, "*8am - 12pm*"))</f>
        <v/>
      </c>
      <c r="V994" s="19" t="str">
        <f> IF(ISBLANK(B994), "", COUNTIF(Volunteer_Import!H994, "*12pm - 3pm*"))</f>
        <v/>
      </c>
      <c r="W994" s="19" t="str">
        <f> IF(ISBLANK(B994), "", COUNTIF(Volunteer_Import!H994, "*3pm - 6pm*"))</f>
        <v/>
      </c>
      <c r="X994" s="19" t="str">
        <f> IF(ISBLANK(B994), "", COUNTIF(Volunteer_Import!H994, "*6pm - 9pm*"))</f>
        <v/>
      </c>
      <c r="Y994" s="19" t="str">
        <f> IF(ISBLANK(B994), "", COUNTIF(Volunteer_Import!H994, "*9pm - 11pm*"))</f>
        <v/>
      </c>
    </row>
    <row r="995">
      <c r="A995" s="1" t="str">
        <f t="array" ref="A995">IF(ISBLANK(B995), "", concatenate("V", ROW()))</f>
        <v/>
      </c>
      <c r="B995" s="1" t="str">
        <f>IFERROR(__xludf.DUMMYFUNCTION(" QUERY(Volunteer_Import!A995:H995, ""Select B"")"),"")</f>
        <v/>
      </c>
      <c r="C995" s="1" t="str">
        <f>IFERROR(__xludf.DUMMYFUNCTION(" IF(ISBLANK(B995), """", QUERY(Volunteer_Import!B995:I995, ""Select C""))"),"")</f>
        <v/>
      </c>
      <c r="D995" s="1" t="str">
        <f>IFERROR(__xludf.DUMMYFUNCTION(" IF(ISBLANK(B995), """", QUERY(Volunteer_Import!B995:I995, ""Select D""))"),"")</f>
        <v/>
      </c>
      <c r="E995" s="1" t="str">
        <f>IFERROR(__xludf.DUMMYFUNCTION(" IF(ISBLANK(B995), """", QUERY(Volunteer_Import!B995:I995, ""Select E""))"),"")</f>
        <v/>
      </c>
      <c r="F995" s="9" t="str">
        <f> IF(ISBLANK(B995), "", COUNTIF(Volunteer_Import!F995, "*Central Berkeley Trader Joe’s*"))</f>
        <v/>
      </c>
      <c r="G995" s="1" t="str">
        <f> IF(ISBLANK(B995), "", COUNTIF(Volunteer_Import!F995, "*North Berkeley Safeway*"))</f>
        <v/>
      </c>
      <c r="H995" s="1" t="str">
        <f> IF(ISBLANK(B995), "", COUNTIF(Volunteer_Import!F995, "*North Berkeley Trader Joe’s*"))</f>
        <v/>
      </c>
      <c r="I995" s="9" t="str">
        <f> IF(ISBLANK(B995), "", COUNTIF(Volunteer_Import!F995, "*South Berkeley Berkeley Bowl*"))</f>
        <v/>
      </c>
      <c r="J995" s="1" t="str">
        <f> IF(ISBLANK(B995), "", COUNTIF(Volunteer_Import!F995, "*South Berkeley/Oakland Safeway*"))</f>
        <v/>
      </c>
      <c r="K995" s="1" t="str">
        <f> IF(ISBLANK(B995), "", COUNTIF(Volunteer_Import!F995, "*Southwest Berkeley Berkeley Bowl*"))</f>
        <v/>
      </c>
      <c r="L995" s="1" t="str">
        <f> IF(ISBLANK(B995), "", COUNTIF(Volunteer_Import!F995, "*Other (open to local stores unlisted above)*"))</f>
        <v/>
      </c>
      <c r="M995" s="19" t="str">
        <f> IF(ISBLANK(B995), "", COUNTIF(Volunteer_Import!G995, "*Monday*"))</f>
        <v/>
      </c>
      <c r="N995" s="19" t="str">
        <f> IF(ISBLANK(B995), "", COUNTIF(Volunteer_Import!G995, "*Tuesday*"))</f>
        <v/>
      </c>
      <c r="O995" s="19" t="str">
        <f> IF(ISBLANK(B995), "", COUNTIF(Volunteer_Import!G995, "*Wednesday*"))</f>
        <v/>
      </c>
      <c r="P995" s="19" t="str">
        <f> IF(ISBLANK(B995), "", COUNTIF(Volunteer_Import!G995, "*Thursday*"))</f>
        <v/>
      </c>
      <c r="Q995" s="19" t="str">
        <f> IF(ISBLANK(B995), "", COUNTIF(Volunteer_Import!G995, "*Friday*"))</f>
        <v/>
      </c>
      <c r="R995" s="19" t="str">
        <f> IF(ISBLANK(B995), "", COUNTIF(Volunteer_Import!G995, "*Saturday*"))</f>
        <v/>
      </c>
      <c r="S995" s="19" t="str">
        <f> IF(ISBLANK(B995), "", COUNTIF(Volunteer_Import!G995, "*Sunday*"))</f>
        <v/>
      </c>
      <c r="T995" s="1" t="str">
        <f> IF(ISBLANK(B995), "", COUNTIF(Volunteer_Import!H995, "*6am - 8am*"))</f>
        <v/>
      </c>
      <c r="U995" s="19" t="str">
        <f> IF(ISBLANK(B995), "", COUNTIF(Volunteer_Import!H995, "*8am - 12pm*"))</f>
        <v/>
      </c>
      <c r="V995" s="19" t="str">
        <f> IF(ISBLANK(B995), "", COUNTIF(Volunteer_Import!H995, "*12pm - 3pm*"))</f>
        <v/>
      </c>
      <c r="W995" s="19" t="str">
        <f> IF(ISBLANK(B995), "", COUNTIF(Volunteer_Import!H995, "*3pm - 6pm*"))</f>
        <v/>
      </c>
      <c r="X995" s="19" t="str">
        <f> IF(ISBLANK(B995), "", COUNTIF(Volunteer_Import!H995, "*6pm - 9pm*"))</f>
        <v/>
      </c>
      <c r="Y995" s="19" t="str">
        <f> IF(ISBLANK(B995), "", COUNTIF(Volunteer_Import!H995, "*9pm - 11pm*"))</f>
        <v/>
      </c>
    </row>
    <row r="996">
      <c r="A996" s="1" t="str">
        <f t="array" ref="A996">IF(ISBLANK(B996), "", concatenate("V", ROW()))</f>
        <v/>
      </c>
      <c r="B996" s="1" t="str">
        <f>IFERROR(__xludf.DUMMYFUNCTION(" QUERY(Volunteer_Import!A996:H996, ""Select B"")"),"")</f>
        <v/>
      </c>
      <c r="C996" s="1" t="str">
        <f>IFERROR(__xludf.DUMMYFUNCTION(" IF(ISBLANK(B996), """", QUERY(Volunteer_Import!B996:I996, ""Select C""))"),"")</f>
        <v/>
      </c>
      <c r="D996" s="1" t="str">
        <f>IFERROR(__xludf.DUMMYFUNCTION(" IF(ISBLANK(B996), """", QUERY(Volunteer_Import!B996:I996, ""Select D""))"),"")</f>
        <v/>
      </c>
      <c r="E996" s="1" t="str">
        <f>IFERROR(__xludf.DUMMYFUNCTION(" IF(ISBLANK(B996), """", QUERY(Volunteer_Import!B996:I996, ""Select E""))"),"")</f>
        <v/>
      </c>
      <c r="F996" s="9" t="str">
        <f> IF(ISBLANK(B996), "", COUNTIF(Volunteer_Import!F996, "*Central Berkeley Trader Joe’s*"))</f>
        <v/>
      </c>
      <c r="G996" s="1" t="str">
        <f> IF(ISBLANK(B996), "", COUNTIF(Volunteer_Import!F996, "*North Berkeley Safeway*"))</f>
        <v/>
      </c>
      <c r="H996" s="1" t="str">
        <f> IF(ISBLANK(B996), "", COUNTIF(Volunteer_Import!F996, "*North Berkeley Trader Joe’s*"))</f>
        <v/>
      </c>
      <c r="I996" s="9" t="str">
        <f> IF(ISBLANK(B996), "", COUNTIF(Volunteer_Import!F996, "*South Berkeley Berkeley Bowl*"))</f>
        <v/>
      </c>
      <c r="J996" s="1" t="str">
        <f> IF(ISBLANK(B996), "", COUNTIF(Volunteer_Import!F996, "*South Berkeley/Oakland Safeway*"))</f>
        <v/>
      </c>
      <c r="K996" s="1" t="str">
        <f> IF(ISBLANK(B996), "", COUNTIF(Volunteer_Import!F996, "*Southwest Berkeley Berkeley Bowl*"))</f>
        <v/>
      </c>
      <c r="L996" s="1" t="str">
        <f> IF(ISBLANK(B996), "", COUNTIF(Volunteer_Import!F996, "*Other (open to local stores unlisted above)*"))</f>
        <v/>
      </c>
      <c r="M996" s="19" t="str">
        <f> IF(ISBLANK(B996), "", COUNTIF(Volunteer_Import!G996, "*Monday*"))</f>
        <v/>
      </c>
      <c r="N996" s="19" t="str">
        <f> IF(ISBLANK(B996), "", COUNTIF(Volunteer_Import!G996, "*Tuesday*"))</f>
        <v/>
      </c>
      <c r="O996" s="19" t="str">
        <f> IF(ISBLANK(B996), "", COUNTIF(Volunteer_Import!G996, "*Wednesday*"))</f>
        <v/>
      </c>
      <c r="P996" s="19" t="str">
        <f> IF(ISBLANK(B996), "", COUNTIF(Volunteer_Import!G996, "*Thursday*"))</f>
        <v/>
      </c>
      <c r="Q996" s="19" t="str">
        <f> IF(ISBLANK(B996), "", COUNTIF(Volunteer_Import!G996, "*Friday*"))</f>
        <v/>
      </c>
      <c r="R996" s="19" t="str">
        <f> IF(ISBLANK(B996), "", COUNTIF(Volunteer_Import!G996, "*Saturday*"))</f>
        <v/>
      </c>
      <c r="S996" s="19" t="str">
        <f> IF(ISBLANK(B996), "", COUNTIF(Volunteer_Import!G996, "*Sunday*"))</f>
        <v/>
      </c>
      <c r="T996" s="1" t="str">
        <f> IF(ISBLANK(B996), "", COUNTIF(Volunteer_Import!H996, "*6am - 8am*"))</f>
        <v/>
      </c>
      <c r="U996" s="19" t="str">
        <f> IF(ISBLANK(B996), "", COUNTIF(Volunteer_Import!H996, "*8am - 12pm*"))</f>
        <v/>
      </c>
      <c r="V996" s="19" t="str">
        <f> IF(ISBLANK(B996), "", COUNTIF(Volunteer_Import!H996, "*12pm - 3pm*"))</f>
        <v/>
      </c>
      <c r="W996" s="19" t="str">
        <f> IF(ISBLANK(B996), "", COUNTIF(Volunteer_Import!H996, "*3pm - 6pm*"))</f>
        <v/>
      </c>
      <c r="X996" s="19" t="str">
        <f> IF(ISBLANK(B996), "", COUNTIF(Volunteer_Import!H996, "*6pm - 9pm*"))</f>
        <v/>
      </c>
      <c r="Y996" s="19" t="str">
        <f> IF(ISBLANK(B996), "", COUNTIF(Volunteer_Import!H996, "*9pm - 11pm*"))</f>
        <v/>
      </c>
    </row>
    <row r="997">
      <c r="A997" s="1" t="str">
        <f t="array" ref="A997">IF(ISBLANK(B997), "", concatenate("V", ROW()))</f>
        <v/>
      </c>
      <c r="B997" s="1" t="str">
        <f>IFERROR(__xludf.DUMMYFUNCTION(" QUERY(Volunteer_Import!A997:H997, ""Select B"")"),"")</f>
        <v/>
      </c>
      <c r="C997" s="1" t="str">
        <f>IFERROR(__xludf.DUMMYFUNCTION(" IF(ISBLANK(B997), """", QUERY(Volunteer_Import!B997:I997, ""Select C""))"),"")</f>
        <v/>
      </c>
      <c r="D997" s="1" t="str">
        <f>IFERROR(__xludf.DUMMYFUNCTION(" IF(ISBLANK(B997), """", QUERY(Volunteer_Import!B997:I997, ""Select D""))"),"")</f>
        <v/>
      </c>
      <c r="E997" s="1" t="str">
        <f>IFERROR(__xludf.DUMMYFUNCTION(" IF(ISBLANK(B997), """", QUERY(Volunteer_Import!B997:I997, ""Select E""))"),"")</f>
        <v/>
      </c>
      <c r="F997" s="9" t="str">
        <f> IF(ISBLANK(B997), "", COUNTIF(Volunteer_Import!F997, "*Central Berkeley Trader Joe’s*"))</f>
        <v/>
      </c>
      <c r="G997" s="1" t="str">
        <f> IF(ISBLANK(B997), "", COUNTIF(Volunteer_Import!F997, "*North Berkeley Safeway*"))</f>
        <v/>
      </c>
      <c r="H997" s="1" t="str">
        <f> IF(ISBLANK(B997), "", COUNTIF(Volunteer_Import!F997, "*North Berkeley Trader Joe’s*"))</f>
        <v/>
      </c>
      <c r="I997" s="9" t="str">
        <f> IF(ISBLANK(B997), "", COUNTIF(Volunteer_Import!F997, "*South Berkeley Berkeley Bowl*"))</f>
        <v/>
      </c>
      <c r="J997" s="1" t="str">
        <f> IF(ISBLANK(B997), "", COUNTIF(Volunteer_Import!F997, "*South Berkeley/Oakland Safeway*"))</f>
        <v/>
      </c>
      <c r="K997" s="1" t="str">
        <f> IF(ISBLANK(B997), "", COUNTIF(Volunteer_Import!F997, "*Southwest Berkeley Berkeley Bowl*"))</f>
        <v/>
      </c>
      <c r="L997" s="1" t="str">
        <f> IF(ISBLANK(B997), "", COUNTIF(Volunteer_Import!F997, "*Other (open to local stores unlisted above)*"))</f>
        <v/>
      </c>
      <c r="M997" s="19" t="str">
        <f> IF(ISBLANK(B997), "", COUNTIF(Volunteer_Import!G997, "*Monday*"))</f>
        <v/>
      </c>
      <c r="N997" s="19" t="str">
        <f> IF(ISBLANK(B997), "", COUNTIF(Volunteer_Import!G997, "*Tuesday*"))</f>
        <v/>
      </c>
      <c r="O997" s="19" t="str">
        <f> IF(ISBLANK(B997), "", COUNTIF(Volunteer_Import!G997, "*Wednesday*"))</f>
        <v/>
      </c>
      <c r="P997" s="19" t="str">
        <f> IF(ISBLANK(B997), "", COUNTIF(Volunteer_Import!G997, "*Thursday*"))</f>
        <v/>
      </c>
      <c r="Q997" s="19" t="str">
        <f> IF(ISBLANK(B997), "", COUNTIF(Volunteer_Import!G997, "*Friday*"))</f>
        <v/>
      </c>
      <c r="R997" s="19" t="str">
        <f> IF(ISBLANK(B997), "", COUNTIF(Volunteer_Import!G997, "*Saturday*"))</f>
        <v/>
      </c>
      <c r="S997" s="19" t="str">
        <f> IF(ISBLANK(B997), "", COUNTIF(Volunteer_Import!G997, "*Sunday*"))</f>
        <v/>
      </c>
      <c r="T997" s="1" t="str">
        <f> IF(ISBLANK(B997), "", COUNTIF(Volunteer_Import!H997, "*6am - 8am*"))</f>
        <v/>
      </c>
      <c r="U997" s="19" t="str">
        <f> IF(ISBLANK(B997), "", COUNTIF(Volunteer_Import!H997, "*8am - 12pm*"))</f>
        <v/>
      </c>
      <c r="V997" s="19" t="str">
        <f> IF(ISBLANK(B997), "", COUNTIF(Volunteer_Import!H997, "*12pm - 3pm*"))</f>
        <v/>
      </c>
      <c r="W997" s="19" t="str">
        <f> IF(ISBLANK(B997), "", COUNTIF(Volunteer_Import!H997, "*3pm - 6pm*"))</f>
        <v/>
      </c>
      <c r="X997" s="19" t="str">
        <f> IF(ISBLANK(B997), "", COUNTIF(Volunteer_Import!H997, "*6pm - 9pm*"))</f>
        <v/>
      </c>
      <c r="Y997" s="19" t="str">
        <f> IF(ISBLANK(B997), "", COUNTIF(Volunteer_Import!H997, "*9pm - 11pm*"))</f>
        <v/>
      </c>
    </row>
    <row r="998">
      <c r="A998" s="1" t="str">
        <f t="array" ref="A998">IF(ISBLANK(B998), "", concatenate("V", ROW()))</f>
        <v/>
      </c>
      <c r="B998" s="1" t="str">
        <f>IFERROR(__xludf.DUMMYFUNCTION(" QUERY(Volunteer_Import!A998:H998, ""Select B"")"),"")</f>
        <v/>
      </c>
      <c r="C998" s="1" t="str">
        <f>IFERROR(__xludf.DUMMYFUNCTION(" IF(ISBLANK(B998), """", QUERY(Volunteer_Import!B998:I998, ""Select C""))"),"")</f>
        <v/>
      </c>
      <c r="D998" s="1" t="str">
        <f>IFERROR(__xludf.DUMMYFUNCTION(" IF(ISBLANK(B998), """", QUERY(Volunteer_Import!B998:I998, ""Select D""))"),"")</f>
        <v/>
      </c>
      <c r="E998" s="1" t="str">
        <f>IFERROR(__xludf.DUMMYFUNCTION(" IF(ISBLANK(B998), """", QUERY(Volunteer_Import!B998:I998, ""Select E""))"),"")</f>
        <v/>
      </c>
      <c r="F998" s="9" t="str">
        <f> IF(ISBLANK(B998), "", COUNTIF(Volunteer_Import!F998, "*Central Berkeley Trader Joe’s*"))</f>
        <v/>
      </c>
      <c r="G998" s="1" t="str">
        <f> IF(ISBLANK(B998), "", COUNTIF(Volunteer_Import!F998, "*North Berkeley Safeway*"))</f>
        <v/>
      </c>
      <c r="H998" s="1" t="str">
        <f> IF(ISBLANK(B998), "", COUNTIF(Volunteer_Import!F998, "*North Berkeley Trader Joe’s*"))</f>
        <v/>
      </c>
      <c r="I998" s="9" t="str">
        <f> IF(ISBLANK(B998), "", COUNTIF(Volunteer_Import!F998, "*South Berkeley Berkeley Bowl*"))</f>
        <v/>
      </c>
      <c r="J998" s="1" t="str">
        <f> IF(ISBLANK(B998), "", COUNTIF(Volunteer_Import!F998, "*South Berkeley/Oakland Safeway*"))</f>
        <v/>
      </c>
      <c r="K998" s="1" t="str">
        <f> IF(ISBLANK(B998), "", COUNTIF(Volunteer_Import!F998, "*Southwest Berkeley Berkeley Bowl*"))</f>
        <v/>
      </c>
      <c r="L998" s="1" t="str">
        <f> IF(ISBLANK(B998), "", COUNTIF(Volunteer_Import!F998, "*Other (open to local stores unlisted above)*"))</f>
        <v/>
      </c>
      <c r="M998" s="19" t="str">
        <f> IF(ISBLANK(B998), "", COUNTIF(Volunteer_Import!G998, "*Monday*"))</f>
        <v/>
      </c>
      <c r="N998" s="19" t="str">
        <f> IF(ISBLANK(B998), "", COUNTIF(Volunteer_Import!G998, "*Tuesday*"))</f>
        <v/>
      </c>
      <c r="O998" s="19" t="str">
        <f> IF(ISBLANK(B998), "", COUNTIF(Volunteer_Import!G998, "*Wednesday*"))</f>
        <v/>
      </c>
      <c r="P998" s="19" t="str">
        <f> IF(ISBLANK(B998), "", COUNTIF(Volunteer_Import!G998, "*Thursday*"))</f>
        <v/>
      </c>
      <c r="Q998" s="19" t="str">
        <f> IF(ISBLANK(B998), "", COUNTIF(Volunteer_Import!G998, "*Friday*"))</f>
        <v/>
      </c>
      <c r="R998" s="19" t="str">
        <f> IF(ISBLANK(B998), "", COUNTIF(Volunteer_Import!G998, "*Saturday*"))</f>
        <v/>
      </c>
      <c r="S998" s="19" t="str">
        <f> IF(ISBLANK(B998), "", COUNTIF(Volunteer_Import!G998, "*Sunday*"))</f>
        <v/>
      </c>
      <c r="T998" s="1" t="str">
        <f> IF(ISBLANK(B998), "", COUNTIF(Volunteer_Import!H998, "*6am - 8am*"))</f>
        <v/>
      </c>
      <c r="U998" s="19" t="str">
        <f> IF(ISBLANK(B998), "", COUNTIF(Volunteer_Import!H998, "*8am - 12pm*"))</f>
        <v/>
      </c>
      <c r="V998" s="19" t="str">
        <f> IF(ISBLANK(B998), "", COUNTIF(Volunteer_Import!H998, "*12pm - 3pm*"))</f>
        <v/>
      </c>
      <c r="W998" s="19" t="str">
        <f> IF(ISBLANK(B998), "", COUNTIF(Volunteer_Import!H998, "*3pm - 6pm*"))</f>
        <v/>
      </c>
      <c r="X998" s="19" t="str">
        <f> IF(ISBLANK(B998), "", COUNTIF(Volunteer_Import!H998, "*6pm - 9pm*"))</f>
        <v/>
      </c>
      <c r="Y998" s="19" t="str">
        <f> IF(ISBLANK(B998), "", COUNTIF(Volunteer_Import!H998, "*9pm - 11pm*"))</f>
        <v/>
      </c>
    </row>
    <row r="999">
      <c r="A999" s="1" t="str">
        <f t="array" ref="A999">IF(ISBLANK(B999), "", concatenate("V", ROW()))</f>
        <v/>
      </c>
      <c r="B999" s="1" t="str">
        <f>IFERROR(__xludf.DUMMYFUNCTION(" QUERY(Volunteer_Import!A999:H999, ""Select B"")"),"")</f>
        <v/>
      </c>
      <c r="C999" s="1" t="str">
        <f>IFERROR(__xludf.DUMMYFUNCTION(" IF(ISBLANK(B999), """", QUERY(Volunteer_Import!B999:I999, ""Select C""))"),"")</f>
        <v/>
      </c>
      <c r="D999" s="1" t="str">
        <f>IFERROR(__xludf.DUMMYFUNCTION(" IF(ISBLANK(B999), """", QUERY(Volunteer_Import!B999:I999, ""Select D""))"),"")</f>
        <v/>
      </c>
      <c r="E999" s="1" t="str">
        <f>IFERROR(__xludf.DUMMYFUNCTION(" IF(ISBLANK(B999), """", QUERY(Volunteer_Import!B999:I999, ""Select E""))"),"")</f>
        <v/>
      </c>
      <c r="F999" s="9" t="str">
        <f> IF(ISBLANK(B999), "", COUNTIF(Volunteer_Import!F999, "*Central Berkeley Trader Joe’s*"))</f>
        <v/>
      </c>
      <c r="G999" s="1" t="str">
        <f> IF(ISBLANK(B999), "", COUNTIF(Volunteer_Import!F999, "*North Berkeley Safeway*"))</f>
        <v/>
      </c>
      <c r="H999" s="1" t="str">
        <f> IF(ISBLANK(B999), "", COUNTIF(Volunteer_Import!F999, "*North Berkeley Trader Joe’s*"))</f>
        <v/>
      </c>
      <c r="I999" s="9" t="str">
        <f> IF(ISBLANK(B999), "", COUNTIF(Volunteer_Import!F999, "*South Berkeley Berkeley Bowl*"))</f>
        <v/>
      </c>
      <c r="J999" s="1" t="str">
        <f> IF(ISBLANK(B999), "", COUNTIF(Volunteer_Import!F999, "*South Berkeley/Oakland Safeway*"))</f>
        <v/>
      </c>
      <c r="K999" s="1" t="str">
        <f> IF(ISBLANK(B999), "", COUNTIF(Volunteer_Import!F999, "*Southwest Berkeley Berkeley Bowl*"))</f>
        <v/>
      </c>
      <c r="L999" s="1" t="str">
        <f> IF(ISBLANK(B999), "", COUNTIF(Volunteer_Import!F999, "*Other (open to local stores unlisted above)*"))</f>
        <v/>
      </c>
      <c r="M999" s="19" t="str">
        <f> IF(ISBLANK(B999), "", COUNTIF(Volunteer_Import!G999, "*Monday*"))</f>
        <v/>
      </c>
      <c r="N999" s="19" t="str">
        <f> IF(ISBLANK(B999), "", COUNTIF(Volunteer_Import!G999, "*Tuesday*"))</f>
        <v/>
      </c>
      <c r="O999" s="19" t="str">
        <f> IF(ISBLANK(B999), "", COUNTIF(Volunteer_Import!G999, "*Wednesday*"))</f>
        <v/>
      </c>
      <c r="P999" s="19" t="str">
        <f> IF(ISBLANK(B999), "", COUNTIF(Volunteer_Import!G999, "*Thursday*"))</f>
        <v/>
      </c>
      <c r="Q999" s="19" t="str">
        <f> IF(ISBLANK(B999), "", COUNTIF(Volunteer_Import!G999, "*Friday*"))</f>
        <v/>
      </c>
      <c r="R999" s="19" t="str">
        <f> IF(ISBLANK(B999), "", COUNTIF(Volunteer_Import!G999, "*Saturday*"))</f>
        <v/>
      </c>
      <c r="S999" s="19" t="str">
        <f> IF(ISBLANK(B999), "", COUNTIF(Volunteer_Import!G999, "*Sunday*"))</f>
        <v/>
      </c>
      <c r="T999" s="1" t="str">
        <f> IF(ISBLANK(B999), "", COUNTIF(Volunteer_Import!H999, "*6am - 8am*"))</f>
        <v/>
      </c>
      <c r="U999" s="19" t="str">
        <f> IF(ISBLANK(B999), "", COUNTIF(Volunteer_Import!H999, "*8am - 12pm*"))</f>
        <v/>
      </c>
      <c r="V999" s="19" t="str">
        <f> IF(ISBLANK(B999), "", COUNTIF(Volunteer_Import!H999, "*12pm - 3pm*"))</f>
        <v/>
      </c>
      <c r="W999" s="19" t="str">
        <f> IF(ISBLANK(B999), "", COUNTIF(Volunteer_Import!H999, "*3pm - 6pm*"))</f>
        <v/>
      </c>
      <c r="X999" s="19" t="str">
        <f> IF(ISBLANK(B999), "", COUNTIF(Volunteer_Import!H999, "*6pm - 9pm*"))</f>
        <v/>
      </c>
      <c r="Y999" s="19" t="str">
        <f> IF(ISBLANK(B999), "", COUNTIF(Volunteer_Import!H999, "*9pm - 11pm*"))</f>
        <v/>
      </c>
    </row>
    <row r="1000">
      <c r="A1000" s="1" t="str">
        <f t="array" ref="A1000">IF(ISBLANK(B1000), "", concatenate("V", ROW()))</f>
        <v/>
      </c>
      <c r="B1000" s="1" t="str">
        <f>IFERROR(__xludf.DUMMYFUNCTION(" QUERY(Volunteer_Import!A1000:H1000, ""Select B"")"),"")</f>
        <v/>
      </c>
      <c r="C1000" s="1" t="str">
        <f>IFERROR(__xludf.DUMMYFUNCTION(" IF(ISBLANK(B1000), """", QUERY(Volunteer_Import!B1000:I1000, ""Select C""))"),"")</f>
        <v/>
      </c>
      <c r="D1000" s="1" t="str">
        <f>IFERROR(__xludf.DUMMYFUNCTION(" IF(ISBLANK(B1000), """", QUERY(Volunteer_Import!B1000:I1000, ""Select D""))"),"")</f>
        <v/>
      </c>
      <c r="E1000" s="1" t="str">
        <f>IFERROR(__xludf.DUMMYFUNCTION(" IF(ISBLANK(B1000), """", QUERY(Volunteer_Import!B1000:I1000, ""Select E""))"),"")</f>
        <v/>
      </c>
      <c r="F1000" s="9" t="str">
        <f> IF(ISBLANK(B1000), "", COUNTIF(Volunteer_Import!F1000, "*Central Berkeley Trader Joe’s*"))</f>
        <v/>
      </c>
      <c r="G1000" s="1" t="str">
        <f> IF(ISBLANK(B1000), "", COUNTIF(Volunteer_Import!F1000, "*North Berkeley Safeway*"))</f>
        <v/>
      </c>
      <c r="H1000" s="1" t="str">
        <f> IF(ISBLANK(B1000), "", COUNTIF(Volunteer_Import!F1000, "*North Berkeley Trader Joe’s*"))</f>
        <v/>
      </c>
      <c r="I1000" s="9" t="str">
        <f> IF(ISBLANK(B1000), "", COUNTIF(Volunteer_Import!F1000, "*South Berkeley Berkeley Bowl*"))</f>
        <v/>
      </c>
      <c r="J1000" s="1" t="str">
        <f> IF(ISBLANK(B1000), "", COUNTIF(Volunteer_Import!F1000, "*South Berkeley/Oakland Safeway*"))</f>
        <v/>
      </c>
      <c r="K1000" s="1" t="str">
        <f> IF(ISBLANK(B1000), "", COUNTIF(Volunteer_Import!F1000, "*Southwest Berkeley Berkeley Bowl*"))</f>
        <v/>
      </c>
      <c r="L1000" s="1" t="str">
        <f> IF(ISBLANK(B1000), "", COUNTIF(Volunteer_Import!F1000, "*Other (open to local stores unlisted above)*"))</f>
        <v/>
      </c>
      <c r="M1000" s="19" t="str">
        <f> IF(ISBLANK(B1000), "", COUNTIF(Volunteer_Import!G1000, "*Monday*"))</f>
        <v/>
      </c>
      <c r="N1000" s="19" t="str">
        <f> IF(ISBLANK(B1000), "", COUNTIF(Volunteer_Import!G1000, "*Tuesday*"))</f>
        <v/>
      </c>
      <c r="O1000" s="19" t="str">
        <f> IF(ISBLANK(B1000), "", COUNTIF(Volunteer_Import!G1000, "*Wednesday*"))</f>
        <v/>
      </c>
      <c r="P1000" s="19" t="str">
        <f> IF(ISBLANK(B1000), "", COUNTIF(Volunteer_Import!G1000, "*Thursday*"))</f>
        <v/>
      </c>
      <c r="Q1000" s="19" t="str">
        <f> IF(ISBLANK(B1000), "", COUNTIF(Volunteer_Import!G1000, "*Friday*"))</f>
        <v/>
      </c>
      <c r="R1000" s="19" t="str">
        <f> IF(ISBLANK(B1000), "", COUNTIF(Volunteer_Import!G1000, "*Saturday*"))</f>
        <v/>
      </c>
      <c r="S1000" s="19" t="str">
        <f> IF(ISBLANK(B1000), "", COUNTIF(Volunteer_Import!G1000, "*Sunday*"))</f>
        <v/>
      </c>
      <c r="T1000" s="1" t="str">
        <f> IF(ISBLANK(B1000), "", COUNTIF(Volunteer_Import!H1000, "*6am - 8am*"))</f>
        <v/>
      </c>
      <c r="U1000" s="19" t="str">
        <f> IF(ISBLANK(B1000), "", COUNTIF(Volunteer_Import!H1000, "*8am - 12pm*"))</f>
        <v/>
      </c>
      <c r="V1000" s="19" t="str">
        <f> IF(ISBLANK(B1000), "", COUNTIF(Volunteer_Import!H1000, "*12pm - 3pm*"))</f>
        <v/>
      </c>
      <c r="W1000" s="19" t="str">
        <f> IF(ISBLANK(B1000), "", COUNTIF(Volunteer_Import!H1000, "*3pm - 6pm*"))</f>
        <v/>
      </c>
      <c r="X1000" s="19" t="str">
        <f> IF(ISBLANK(B1000), "", COUNTIF(Volunteer_Import!H1000, "*6pm - 9pm*"))</f>
        <v/>
      </c>
      <c r="Y1000" s="19" t="str">
        <f> IF(ISBLANK(B1000), "", COUNTIF(Volunteer_Import!H1000, "*9pm - 11pm*"))</f>
        <v/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159</v>
      </c>
      <c r="B1" s="13" t="s">
        <v>18</v>
      </c>
      <c r="C1" s="14" t="s">
        <v>147</v>
      </c>
      <c r="D1" s="14" t="s">
        <v>12</v>
      </c>
      <c r="E1" s="13" t="s">
        <v>6</v>
      </c>
      <c r="F1" s="13" t="s">
        <v>48</v>
      </c>
      <c r="G1" s="13" t="s">
        <v>148</v>
      </c>
      <c r="H1" s="13" t="s">
        <v>149</v>
      </c>
      <c r="I1" s="13" t="s">
        <v>150</v>
      </c>
      <c r="J1" s="12" t="s">
        <v>160</v>
      </c>
      <c r="K1" s="13" t="s">
        <v>161</v>
      </c>
      <c r="L1" s="13" t="s">
        <v>162</v>
      </c>
      <c r="M1" s="12" t="s">
        <v>163</v>
      </c>
      <c r="N1" s="13" t="s">
        <v>164</v>
      </c>
      <c r="O1" s="13" t="s">
        <v>165</v>
      </c>
      <c r="P1" s="12" t="s">
        <v>166</v>
      </c>
      <c r="Q1" s="13" t="s">
        <v>167</v>
      </c>
      <c r="R1" s="13" t="s">
        <v>168</v>
      </c>
    </row>
    <row r="2">
      <c r="A2" s="15" t="s">
        <v>68</v>
      </c>
      <c r="B2" s="16" t="s">
        <v>10</v>
      </c>
      <c r="C2" s="16" t="s">
        <v>12</v>
      </c>
      <c r="D2" s="17">
        <v>25.0</v>
      </c>
      <c r="E2" s="3" t="s">
        <v>44</v>
      </c>
      <c r="F2" s="3" t="s">
        <v>70</v>
      </c>
      <c r="G2" s="17">
        <v>0.6666666667</v>
      </c>
      <c r="H2" s="3" t="s">
        <v>63</v>
      </c>
      <c r="I2" s="3" t="s">
        <v>30</v>
      </c>
      <c r="J2" s="15" t="s">
        <v>120</v>
      </c>
      <c r="K2" s="3" t="s">
        <v>10</v>
      </c>
      <c r="L2" s="17">
        <v>452.0</v>
      </c>
      <c r="M2" s="15" t="s">
        <v>100</v>
      </c>
      <c r="N2" s="3" t="s">
        <v>10</v>
      </c>
      <c r="O2" s="17">
        <v>198.0</v>
      </c>
      <c r="P2" s="15" t="s">
        <v>80</v>
      </c>
      <c r="Q2" s="3" t="s">
        <v>10</v>
      </c>
      <c r="R2" s="17">
        <v>193.0</v>
      </c>
    </row>
    <row r="3">
      <c r="A3" s="15" t="s">
        <v>74</v>
      </c>
      <c r="B3" s="3" t="s">
        <v>10</v>
      </c>
      <c r="C3" s="3" t="s">
        <v>12</v>
      </c>
      <c r="D3" s="17">
        <v>235.0</v>
      </c>
      <c r="E3" s="3" t="s">
        <v>44</v>
      </c>
      <c r="F3" s="3" t="s">
        <v>29</v>
      </c>
      <c r="G3" s="17">
        <v>0.375</v>
      </c>
      <c r="H3" s="3" t="s">
        <v>76</v>
      </c>
      <c r="I3" s="3" t="s">
        <v>30</v>
      </c>
      <c r="J3" s="15" t="s">
        <v>144</v>
      </c>
      <c r="K3" s="3" t="s">
        <v>10</v>
      </c>
      <c r="L3" s="17">
        <v>98.0</v>
      </c>
      <c r="M3" s="15" t="s">
        <v>126</v>
      </c>
      <c r="N3" s="3" t="s">
        <v>10</v>
      </c>
      <c r="O3" s="17">
        <v>3.2341413E7</v>
      </c>
      <c r="P3" s="15" t="s">
        <v>142</v>
      </c>
      <c r="Q3" s="3" t="s">
        <v>10</v>
      </c>
      <c r="R3" s="17">
        <v>43.0</v>
      </c>
    </row>
    <row r="4">
      <c r="A4" s="15" t="s">
        <v>59</v>
      </c>
      <c r="B4" s="3" t="s">
        <v>10</v>
      </c>
      <c r="C4" s="3" t="s">
        <v>12</v>
      </c>
      <c r="D4" s="17">
        <v>52.0</v>
      </c>
      <c r="E4" s="3" t="s">
        <v>36</v>
      </c>
      <c r="F4" s="3" t="s">
        <v>20</v>
      </c>
      <c r="G4" s="17">
        <v>0.4166666667</v>
      </c>
      <c r="H4" s="3" t="s">
        <v>63</v>
      </c>
      <c r="I4" s="3" t="s">
        <v>16</v>
      </c>
      <c r="J4" s="15" t="s">
        <v>126</v>
      </c>
      <c r="K4" s="3" t="s">
        <v>10</v>
      </c>
      <c r="L4" s="17">
        <v>3.2341413E7</v>
      </c>
      <c r="M4" s="15" t="s">
        <v>136</v>
      </c>
      <c r="N4" s="3" t="s">
        <v>10</v>
      </c>
      <c r="O4" s="17">
        <v>364.0</v>
      </c>
      <c r="P4" s="15" t="s">
        <v>141</v>
      </c>
      <c r="Q4" s="3" t="s">
        <v>10</v>
      </c>
      <c r="R4" s="17">
        <v>2345.0</v>
      </c>
    </row>
    <row r="5">
      <c r="A5" s="15" t="s">
        <v>54</v>
      </c>
      <c r="B5" s="3" t="s">
        <v>10</v>
      </c>
      <c r="C5" s="3" t="s">
        <v>18</v>
      </c>
      <c r="D5" s="17">
        <v>425.0</v>
      </c>
      <c r="E5" s="3" t="s">
        <v>36</v>
      </c>
      <c r="F5" s="3" t="s">
        <v>15</v>
      </c>
      <c r="G5" s="17">
        <v>0.7083333333</v>
      </c>
      <c r="H5" s="3" t="s">
        <v>57</v>
      </c>
      <c r="I5" s="3" t="s">
        <v>16</v>
      </c>
      <c r="J5" s="15" t="s">
        <v>80</v>
      </c>
      <c r="K5" s="3" t="s">
        <v>10</v>
      </c>
      <c r="L5" s="17">
        <v>193.0</v>
      </c>
      <c r="M5" s="15" t="s">
        <v>141</v>
      </c>
      <c r="N5" s="3" t="s">
        <v>10</v>
      </c>
      <c r="O5" s="17">
        <v>2345.0</v>
      </c>
      <c r="P5" s="15" t="s">
        <v>139</v>
      </c>
      <c r="Q5" s="3" t="s">
        <v>10</v>
      </c>
      <c r="R5" s="17">
        <v>24642.0</v>
      </c>
    </row>
    <row r="6">
      <c r="A6" s="15" t="s">
        <v>50</v>
      </c>
      <c r="B6" s="3" t="s">
        <v>10</v>
      </c>
      <c r="C6" s="3" t="s">
        <v>18</v>
      </c>
      <c r="D6" s="17">
        <v>4085.0</v>
      </c>
      <c r="E6" s="3" t="s">
        <v>14</v>
      </c>
      <c r="F6" s="3" t="s">
        <v>29</v>
      </c>
      <c r="G6" s="17">
        <v>0.8020833333</v>
      </c>
      <c r="H6" s="3" t="s">
        <v>51</v>
      </c>
      <c r="I6" s="3" t="s">
        <v>21</v>
      </c>
      <c r="J6" s="15" t="s">
        <v>84</v>
      </c>
      <c r="K6" s="3" t="s">
        <v>10</v>
      </c>
      <c r="L6" s="17">
        <v>129.0</v>
      </c>
      <c r="M6" s="15" t="s">
        <v>136</v>
      </c>
      <c r="N6" s="3" t="s">
        <v>10</v>
      </c>
      <c r="O6" s="17">
        <v>364.0</v>
      </c>
      <c r="P6" s="15" t="s">
        <v>141</v>
      </c>
      <c r="Q6" s="3" t="s">
        <v>10</v>
      </c>
      <c r="R6" s="17">
        <v>2345.0</v>
      </c>
    </row>
    <row r="7">
      <c r="A7" s="15" t="s">
        <v>45</v>
      </c>
      <c r="B7" s="3" t="s">
        <v>10</v>
      </c>
      <c r="C7" s="3" t="s">
        <v>18</v>
      </c>
      <c r="D7" s="17">
        <v>536.0</v>
      </c>
      <c r="E7" s="3" t="s">
        <v>14</v>
      </c>
      <c r="F7" s="3" t="s">
        <v>29</v>
      </c>
      <c r="G7" s="17">
        <v>0.3333333333</v>
      </c>
      <c r="H7" s="3" t="s">
        <v>47</v>
      </c>
      <c r="I7" s="3" t="s">
        <v>26</v>
      </c>
      <c r="J7" s="15" t="s">
        <v>136</v>
      </c>
      <c r="K7" s="3" t="s">
        <v>10</v>
      </c>
      <c r="L7" s="17">
        <v>364.0</v>
      </c>
      <c r="M7" s="15" t="s">
        <v>141</v>
      </c>
      <c r="N7" s="3" t="s">
        <v>10</v>
      </c>
      <c r="O7" s="17">
        <v>2345.0</v>
      </c>
      <c r="P7" s="15" t="s">
        <v>139</v>
      </c>
      <c r="Q7" s="3" t="s">
        <v>10</v>
      </c>
      <c r="R7" s="17">
        <v>24642.0</v>
      </c>
    </row>
    <row r="8">
      <c r="A8" s="15" t="s">
        <v>42</v>
      </c>
      <c r="B8" s="3" t="s">
        <v>10</v>
      </c>
      <c r="C8" s="3" t="s">
        <v>18</v>
      </c>
      <c r="D8" s="17">
        <v>3546.0</v>
      </c>
      <c r="E8" s="3" t="s">
        <v>44</v>
      </c>
      <c r="F8" s="3" t="s">
        <v>15</v>
      </c>
      <c r="G8" s="17">
        <v>0.8229166667</v>
      </c>
      <c r="H8" s="3" t="s">
        <v>43</v>
      </c>
      <c r="I8" s="3" t="s">
        <v>26</v>
      </c>
      <c r="J8" s="15" t="s">
        <v>142</v>
      </c>
      <c r="K8" s="3" t="s">
        <v>10</v>
      </c>
      <c r="L8" s="17">
        <v>43.0</v>
      </c>
      <c r="M8" s="15" t="s">
        <v>141</v>
      </c>
      <c r="N8" s="3" t="s">
        <v>10</v>
      </c>
      <c r="O8" s="17">
        <v>2345.0</v>
      </c>
      <c r="P8" s="15" t="s">
        <v>144</v>
      </c>
      <c r="Q8" s="3" t="s">
        <v>10</v>
      </c>
      <c r="R8" s="17">
        <v>98.0</v>
      </c>
    </row>
    <row r="9">
      <c r="A9" s="15" t="s">
        <v>39</v>
      </c>
      <c r="B9" s="3" t="s">
        <v>10</v>
      </c>
      <c r="C9" s="3" t="s">
        <v>18</v>
      </c>
      <c r="D9" s="17">
        <v>6578.0</v>
      </c>
      <c r="E9" s="3" t="s">
        <v>41</v>
      </c>
      <c r="F9" s="3" t="s">
        <v>15</v>
      </c>
      <c r="G9" s="17">
        <v>0.78125</v>
      </c>
      <c r="H9" s="3" t="s">
        <v>40</v>
      </c>
      <c r="I9" s="3" t="s">
        <v>21</v>
      </c>
      <c r="J9" s="15" t="s">
        <v>96</v>
      </c>
      <c r="K9" s="3" t="s">
        <v>10</v>
      </c>
      <c r="L9" s="17">
        <v>109.0</v>
      </c>
      <c r="M9" s="15" t="s">
        <v>141</v>
      </c>
      <c r="N9" s="3" t="s">
        <v>10</v>
      </c>
      <c r="O9" s="17">
        <v>2345.0</v>
      </c>
      <c r="P9" s="15" t="s">
        <v>139</v>
      </c>
      <c r="Q9" s="3" t="s">
        <v>10</v>
      </c>
      <c r="R9" s="17">
        <v>24642.0</v>
      </c>
    </row>
    <row r="10">
      <c r="A10" s="15" t="s">
        <v>38</v>
      </c>
      <c r="B10" s="3" t="s">
        <v>10</v>
      </c>
      <c r="C10" s="3" t="s">
        <v>18</v>
      </c>
      <c r="D10" s="17">
        <v>345.0</v>
      </c>
      <c r="E10" s="3" t="s">
        <v>36</v>
      </c>
      <c r="F10" s="3" t="s">
        <v>25</v>
      </c>
      <c r="G10" s="17">
        <v>0.78125</v>
      </c>
      <c r="H10" s="3" t="s">
        <v>28</v>
      </c>
      <c r="I10" s="3" t="s">
        <v>30</v>
      </c>
      <c r="J10" s="15" t="s">
        <v>75</v>
      </c>
      <c r="K10" s="3" t="s">
        <v>10</v>
      </c>
      <c r="L10" s="17">
        <v>209.0</v>
      </c>
      <c r="M10" s="15" t="s">
        <v>141</v>
      </c>
      <c r="N10" s="3" t="s">
        <v>10</v>
      </c>
      <c r="O10" s="17">
        <v>2345.0</v>
      </c>
      <c r="P10" s="15" t="s">
        <v>144</v>
      </c>
      <c r="Q10" s="3" t="s">
        <v>10</v>
      </c>
      <c r="R10" s="17">
        <v>98.0</v>
      </c>
    </row>
    <row r="11">
      <c r="A11" s="15" t="s">
        <v>33</v>
      </c>
      <c r="B11" s="3" t="s">
        <v>10</v>
      </c>
      <c r="C11" s="3" t="s">
        <v>18</v>
      </c>
      <c r="D11" s="17">
        <v>93.0</v>
      </c>
      <c r="E11" s="3" t="s">
        <v>36</v>
      </c>
      <c r="F11" s="3" t="s">
        <v>37</v>
      </c>
      <c r="G11" s="17">
        <v>0.75</v>
      </c>
      <c r="H11" s="3" t="s">
        <v>35</v>
      </c>
      <c r="I11" s="3" t="s">
        <v>26</v>
      </c>
      <c r="J11" s="15" t="s">
        <v>100</v>
      </c>
      <c r="K11" s="3" t="s">
        <v>10</v>
      </c>
      <c r="L11" s="17">
        <v>198.0</v>
      </c>
      <c r="M11" s="15" t="s">
        <v>141</v>
      </c>
      <c r="N11" s="3" t="s">
        <v>10</v>
      </c>
      <c r="O11" s="17">
        <v>2345.0</v>
      </c>
      <c r="P11" s="15" t="s">
        <v>144</v>
      </c>
      <c r="Q11" s="3" t="s">
        <v>10</v>
      </c>
      <c r="R11" s="17">
        <v>98.0</v>
      </c>
    </row>
    <row r="12">
      <c r="A12" s="15" t="s">
        <v>31</v>
      </c>
      <c r="B12" s="3" t="s">
        <v>10</v>
      </c>
      <c r="C12" s="3" t="s">
        <v>18</v>
      </c>
      <c r="D12" s="17">
        <v>987.0</v>
      </c>
      <c r="E12" s="3" t="s">
        <v>14</v>
      </c>
      <c r="F12" s="3" t="s">
        <v>29</v>
      </c>
      <c r="G12" s="17">
        <v>0.625</v>
      </c>
      <c r="H12" s="3" t="s">
        <v>32</v>
      </c>
      <c r="I12" s="3" t="s">
        <v>26</v>
      </c>
      <c r="J12" s="15" t="s">
        <v>88</v>
      </c>
      <c r="K12" s="3" t="s">
        <v>10</v>
      </c>
      <c r="L12" s="17">
        <v>394.0</v>
      </c>
      <c r="M12" s="15" t="s">
        <v>136</v>
      </c>
      <c r="N12" s="3" t="s">
        <v>10</v>
      </c>
      <c r="O12" s="17">
        <v>364.0</v>
      </c>
      <c r="P12" s="15" t="s">
        <v>141</v>
      </c>
      <c r="Q12" s="3" t="s">
        <v>10</v>
      </c>
      <c r="R12" s="17">
        <v>2345.0</v>
      </c>
    </row>
    <row r="13">
      <c r="A13" s="15" t="s">
        <v>27</v>
      </c>
      <c r="B13" s="3" t="s">
        <v>10</v>
      </c>
      <c r="C13" s="3" t="s">
        <v>12</v>
      </c>
      <c r="D13" s="17">
        <v>109.0</v>
      </c>
      <c r="E13" s="3" t="s">
        <v>14</v>
      </c>
      <c r="F13" s="3" t="s">
        <v>29</v>
      </c>
      <c r="G13" s="17">
        <v>0.5</v>
      </c>
      <c r="H13" s="3" t="s">
        <v>28</v>
      </c>
      <c r="I13" s="3" t="s">
        <v>30</v>
      </c>
      <c r="J13" s="15" t="s">
        <v>122</v>
      </c>
      <c r="K13" s="3" t="s">
        <v>10</v>
      </c>
      <c r="L13" s="17">
        <v>425.0</v>
      </c>
      <c r="M13" s="15" t="s">
        <v>136</v>
      </c>
      <c r="N13" s="3" t="s">
        <v>10</v>
      </c>
      <c r="O13" s="17">
        <v>364.0</v>
      </c>
      <c r="P13" s="15" t="s">
        <v>141</v>
      </c>
      <c r="Q13" s="3" t="s">
        <v>10</v>
      </c>
      <c r="R13" s="17">
        <v>2345.0</v>
      </c>
    </row>
    <row r="14">
      <c r="A14" s="15" t="s">
        <v>22</v>
      </c>
      <c r="B14" s="3" t="s">
        <v>10</v>
      </c>
      <c r="C14" s="3" t="s">
        <v>18</v>
      </c>
      <c r="D14" s="17">
        <v>98.0</v>
      </c>
      <c r="E14" s="3" t="s">
        <v>14</v>
      </c>
      <c r="F14" s="3" t="s">
        <v>25</v>
      </c>
      <c r="G14" s="17">
        <v>0.8333333333</v>
      </c>
      <c r="H14" s="3" t="s">
        <v>24</v>
      </c>
      <c r="I14" s="3" t="s">
        <v>26</v>
      </c>
      <c r="J14" s="15" t="s">
        <v>133</v>
      </c>
      <c r="K14" s="3" t="s">
        <v>10</v>
      </c>
      <c r="L14" s="17">
        <v>64.0</v>
      </c>
      <c r="M14" s="15" t="s">
        <v>141</v>
      </c>
      <c r="N14" s="3" t="s">
        <v>10</v>
      </c>
      <c r="O14" s="17">
        <v>2345.0</v>
      </c>
      <c r="P14" s="15" t="s">
        <v>64</v>
      </c>
      <c r="Q14" s="3" t="s">
        <v>10</v>
      </c>
      <c r="R14" s="17">
        <v>134.0</v>
      </c>
    </row>
    <row r="15">
      <c r="A15" s="15" t="s">
        <v>17</v>
      </c>
      <c r="B15" s="3" t="s">
        <v>10</v>
      </c>
      <c r="C15" s="3" t="s">
        <v>18</v>
      </c>
      <c r="D15" s="17">
        <v>3874.0</v>
      </c>
      <c r="E15" s="3" t="s">
        <v>19</v>
      </c>
      <c r="F15" s="3" t="s">
        <v>20</v>
      </c>
      <c r="G15" s="17">
        <v>0.4166666667</v>
      </c>
      <c r="H15" s="3" t="s">
        <v>13</v>
      </c>
      <c r="I15" s="3" t="s">
        <v>21</v>
      </c>
      <c r="J15" s="15" t="s">
        <v>52</v>
      </c>
      <c r="K15" s="3" t="s">
        <v>10</v>
      </c>
      <c r="L15" s="17">
        <v>123.0</v>
      </c>
      <c r="M15" s="15" t="s">
        <v>141</v>
      </c>
      <c r="N15" s="3" t="s">
        <v>10</v>
      </c>
      <c r="O15" s="17">
        <v>2345.0</v>
      </c>
      <c r="P15" s="15" t="s">
        <v>139</v>
      </c>
      <c r="Q15" s="3" t="s">
        <v>10</v>
      </c>
      <c r="R15" s="17">
        <v>24642.0</v>
      </c>
    </row>
    <row r="16">
      <c r="A16" s="15" t="s">
        <v>11</v>
      </c>
      <c r="B16" s="3" t="s">
        <v>10</v>
      </c>
      <c r="C16" s="3" t="s">
        <v>12</v>
      </c>
      <c r="D16" s="17">
        <v>341.0</v>
      </c>
      <c r="E16" s="3" t="s">
        <v>14</v>
      </c>
      <c r="F16" s="3" t="s">
        <v>15</v>
      </c>
      <c r="G16" s="17">
        <v>0.3333333333</v>
      </c>
      <c r="H16" s="3" t="s">
        <v>13</v>
      </c>
      <c r="I16" s="3" t="s">
        <v>16</v>
      </c>
      <c r="J16" s="15" t="s">
        <v>141</v>
      </c>
      <c r="K16" s="3" t="s">
        <v>10</v>
      </c>
      <c r="L16" s="17">
        <v>2345.0</v>
      </c>
      <c r="M16" s="15" t="s">
        <v>139</v>
      </c>
      <c r="N16" s="3" t="s">
        <v>10</v>
      </c>
      <c r="O16" s="17">
        <v>24642.0</v>
      </c>
      <c r="P16" s="15" t="s">
        <v>144</v>
      </c>
      <c r="Q16" s="3" t="s">
        <v>10</v>
      </c>
      <c r="R16" s="17">
        <v>98.0</v>
      </c>
    </row>
    <row r="17">
      <c r="A17" s="18"/>
      <c r="J17" s="18"/>
      <c r="M17" s="18"/>
      <c r="P17" s="18"/>
    </row>
    <row r="18">
      <c r="A18" s="18"/>
      <c r="J18" s="18"/>
      <c r="M18" s="18"/>
      <c r="P18" s="18"/>
    </row>
    <row r="19">
      <c r="A19" s="18"/>
      <c r="J19" s="18"/>
      <c r="M19" s="18"/>
      <c r="P19" s="18"/>
    </row>
    <row r="20">
      <c r="A20" s="18"/>
      <c r="J20" s="18"/>
      <c r="M20" s="18"/>
      <c r="P20" s="18"/>
    </row>
    <row r="21">
      <c r="A21" s="18"/>
      <c r="J21" s="18"/>
      <c r="M21" s="18"/>
      <c r="P21" s="18"/>
    </row>
    <row r="22">
      <c r="A22" s="18"/>
      <c r="J22" s="18"/>
      <c r="M22" s="18"/>
      <c r="P22" s="18"/>
    </row>
    <row r="23">
      <c r="A23" s="18"/>
      <c r="J23" s="18"/>
      <c r="M23" s="18"/>
      <c r="P23" s="18"/>
    </row>
    <row r="24">
      <c r="A24" s="18"/>
      <c r="J24" s="18"/>
      <c r="M24" s="18"/>
      <c r="P24" s="18"/>
    </row>
    <row r="25">
      <c r="A25" s="18"/>
      <c r="J25" s="18"/>
      <c r="M25" s="18"/>
      <c r="P25" s="18"/>
    </row>
    <row r="26">
      <c r="A26" s="18"/>
      <c r="J26" s="18"/>
      <c r="M26" s="18"/>
      <c r="P26" s="18"/>
    </row>
    <row r="27">
      <c r="A27" s="18"/>
      <c r="J27" s="18"/>
      <c r="M27" s="18"/>
      <c r="P27" s="18"/>
    </row>
    <row r="28">
      <c r="A28" s="18"/>
      <c r="J28" s="18"/>
      <c r="M28" s="18"/>
      <c r="P28" s="18"/>
    </row>
    <row r="29">
      <c r="A29" s="18"/>
      <c r="J29" s="18"/>
      <c r="M29" s="18"/>
      <c r="P29" s="18"/>
    </row>
    <row r="30">
      <c r="A30" s="18"/>
      <c r="J30" s="18"/>
      <c r="M30" s="18"/>
      <c r="P30" s="18"/>
    </row>
    <row r="31">
      <c r="A31" s="18"/>
      <c r="J31" s="18"/>
      <c r="M31" s="18"/>
      <c r="P31" s="18"/>
    </row>
    <row r="32">
      <c r="A32" s="18"/>
      <c r="J32" s="18"/>
      <c r="M32" s="18"/>
      <c r="P32" s="18"/>
    </row>
    <row r="33">
      <c r="A33" s="18"/>
      <c r="J33" s="18"/>
      <c r="M33" s="18"/>
      <c r="P33" s="18"/>
    </row>
    <row r="34">
      <c r="A34" s="18"/>
      <c r="J34" s="18"/>
      <c r="M34" s="18"/>
      <c r="P34" s="18"/>
    </row>
    <row r="35">
      <c r="A35" s="18"/>
      <c r="J35" s="18"/>
      <c r="M35" s="18"/>
      <c r="P35" s="18"/>
    </row>
    <row r="36">
      <c r="A36" s="18"/>
      <c r="J36" s="18"/>
      <c r="M36" s="18"/>
      <c r="P36" s="18"/>
    </row>
    <row r="37">
      <c r="A37" s="18"/>
      <c r="J37" s="18"/>
      <c r="M37" s="18"/>
      <c r="P37" s="18"/>
    </row>
    <row r="38">
      <c r="A38" s="18"/>
      <c r="J38" s="18"/>
      <c r="M38" s="18"/>
      <c r="P38" s="18"/>
    </row>
    <row r="39">
      <c r="A39" s="18"/>
      <c r="J39" s="18"/>
      <c r="M39" s="18"/>
      <c r="P39" s="18"/>
    </row>
    <row r="40">
      <c r="A40" s="18"/>
      <c r="J40" s="18"/>
      <c r="M40" s="18"/>
      <c r="P40" s="18"/>
    </row>
    <row r="41">
      <c r="A41" s="18"/>
      <c r="J41" s="18"/>
      <c r="M41" s="18"/>
      <c r="P41" s="18"/>
    </row>
    <row r="42">
      <c r="A42" s="18"/>
      <c r="J42" s="18"/>
      <c r="M42" s="18"/>
      <c r="P42" s="18"/>
    </row>
    <row r="43">
      <c r="A43" s="18"/>
      <c r="J43" s="18"/>
      <c r="M43" s="18"/>
      <c r="P43" s="18"/>
    </row>
    <row r="44">
      <c r="A44" s="18"/>
      <c r="J44" s="18"/>
      <c r="M44" s="18"/>
      <c r="P44" s="18"/>
    </row>
    <row r="45">
      <c r="A45" s="18"/>
      <c r="J45" s="18"/>
      <c r="M45" s="18"/>
      <c r="P45" s="18"/>
    </row>
    <row r="46">
      <c r="A46" s="18"/>
      <c r="J46" s="18"/>
      <c r="M46" s="18"/>
      <c r="P46" s="18"/>
    </row>
    <row r="47">
      <c r="A47" s="18"/>
      <c r="J47" s="18"/>
      <c r="M47" s="18"/>
      <c r="P47" s="18"/>
    </row>
    <row r="48">
      <c r="A48" s="18"/>
      <c r="J48" s="18"/>
      <c r="M48" s="18"/>
      <c r="P48" s="18"/>
    </row>
    <row r="49">
      <c r="A49" s="18"/>
      <c r="J49" s="18"/>
      <c r="M49" s="18"/>
      <c r="P49" s="18"/>
    </row>
    <row r="50">
      <c r="A50" s="18"/>
      <c r="J50" s="18"/>
      <c r="M50" s="18"/>
      <c r="P50" s="18"/>
    </row>
    <row r="51">
      <c r="A51" s="18"/>
      <c r="J51" s="18"/>
      <c r="M51" s="18"/>
      <c r="P51" s="18"/>
    </row>
    <row r="52">
      <c r="A52" s="18"/>
      <c r="J52" s="18"/>
      <c r="M52" s="18"/>
      <c r="P52" s="18"/>
    </row>
    <row r="53">
      <c r="A53" s="18"/>
      <c r="J53" s="18"/>
      <c r="M53" s="18"/>
      <c r="P53" s="18"/>
    </row>
    <row r="54">
      <c r="A54" s="18"/>
      <c r="J54" s="18"/>
      <c r="M54" s="18"/>
      <c r="P54" s="18"/>
    </row>
    <row r="55">
      <c r="A55" s="18"/>
      <c r="J55" s="18"/>
      <c r="M55" s="18"/>
      <c r="P55" s="18"/>
    </row>
    <row r="56">
      <c r="A56" s="18"/>
      <c r="J56" s="18"/>
      <c r="M56" s="18"/>
      <c r="P56" s="18"/>
    </row>
    <row r="57">
      <c r="A57" s="18"/>
      <c r="J57" s="18"/>
      <c r="M57" s="18"/>
      <c r="P57" s="18"/>
    </row>
    <row r="58">
      <c r="A58" s="18"/>
      <c r="J58" s="18"/>
      <c r="M58" s="18"/>
      <c r="P58" s="18"/>
    </row>
    <row r="59">
      <c r="A59" s="18"/>
      <c r="J59" s="18"/>
      <c r="M59" s="18"/>
      <c r="P59" s="18"/>
    </row>
    <row r="60">
      <c r="A60" s="18"/>
      <c r="J60" s="18"/>
      <c r="M60" s="18"/>
      <c r="P60" s="18"/>
    </row>
    <row r="61">
      <c r="A61" s="18"/>
      <c r="J61" s="18"/>
      <c r="M61" s="18"/>
      <c r="P61" s="18"/>
    </row>
    <row r="62">
      <c r="A62" s="18"/>
      <c r="J62" s="18"/>
      <c r="M62" s="18"/>
      <c r="P62" s="18"/>
    </row>
    <row r="63">
      <c r="A63" s="18"/>
      <c r="J63" s="18"/>
      <c r="M63" s="18"/>
      <c r="P63" s="18"/>
    </row>
    <row r="64">
      <c r="A64" s="18"/>
      <c r="J64" s="18"/>
      <c r="M64" s="18"/>
      <c r="P64" s="18"/>
    </row>
    <row r="65">
      <c r="A65" s="18"/>
      <c r="J65" s="18"/>
      <c r="M65" s="18"/>
      <c r="P65" s="18"/>
    </row>
    <row r="66">
      <c r="A66" s="18"/>
      <c r="J66" s="18"/>
      <c r="M66" s="18"/>
      <c r="P66" s="18"/>
    </row>
    <row r="67">
      <c r="A67" s="18"/>
      <c r="J67" s="18"/>
      <c r="M67" s="18"/>
      <c r="P67" s="18"/>
    </row>
    <row r="68">
      <c r="A68" s="18"/>
      <c r="J68" s="18"/>
      <c r="M68" s="18"/>
      <c r="P68" s="18"/>
    </row>
    <row r="69">
      <c r="A69" s="18"/>
      <c r="J69" s="18"/>
      <c r="M69" s="18"/>
      <c r="P69" s="18"/>
    </row>
    <row r="70">
      <c r="A70" s="18"/>
      <c r="J70" s="18"/>
      <c r="M70" s="18"/>
      <c r="P70" s="18"/>
    </row>
    <row r="71">
      <c r="A71" s="18"/>
      <c r="J71" s="18"/>
      <c r="M71" s="18"/>
      <c r="P71" s="18"/>
    </row>
    <row r="72">
      <c r="A72" s="18"/>
      <c r="J72" s="18"/>
      <c r="M72" s="18"/>
      <c r="P72" s="18"/>
    </row>
    <row r="73">
      <c r="A73" s="18"/>
      <c r="J73" s="18"/>
      <c r="M73" s="18"/>
      <c r="P73" s="18"/>
    </row>
    <row r="74">
      <c r="A74" s="18"/>
      <c r="J74" s="18"/>
      <c r="M74" s="18"/>
      <c r="P74" s="18"/>
    </row>
    <row r="75">
      <c r="A75" s="18"/>
      <c r="J75" s="18"/>
      <c r="M75" s="18"/>
      <c r="P75" s="18"/>
    </row>
    <row r="76">
      <c r="A76" s="18"/>
      <c r="J76" s="18"/>
      <c r="M76" s="18"/>
      <c r="P76" s="18"/>
    </row>
    <row r="77">
      <c r="A77" s="18"/>
      <c r="J77" s="18"/>
      <c r="M77" s="18"/>
      <c r="P77" s="18"/>
    </row>
    <row r="78">
      <c r="A78" s="18"/>
      <c r="J78" s="18"/>
      <c r="M78" s="18"/>
      <c r="P78" s="18"/>
    </row>
    <row r="79">
      <c r="A79" s="18"/>
      <c r="J79" s="18"/>
      <c r="M79" s="18"/>
      <c r="P79" s="18"/>
    </row>
    <row r="80">
      <c r="A80" s="18"/>
      <c r="J80" s="18"/>
      <c r="M80" s="18"/>
      <c r="P80" s="18"/>
    </row>
    <row r="81">
      <c r="A81" s="18"/>
      <c r="J81" s="18"/>
      <c r="M81" s="18"/>
      <c r="P81" s="18"/>
    </row>
    <row r="82">
      <c r="A82" s="18"/>
      <c r="J82" s="18"/>
      <c r="M82" s="18"/>
      <c r="P82" s="18"/>
    </row>
    <row r="83">
      <c r="A83" s="18"/>
      <c r="J83" s="18"/>
      <c r="M83" s="18"/>
      <c r="P83" s="18"/>
    </row>
    <row r="84">
      <c r="A84" s="18"/>
      <c r="J84" s="18"/>
      <c r="M84" s="18"/>
      <c r="P84" s="18"/>
    </row>
    <row r="85">
      <c r="A85" s="18"/>
      <c r="J85" s="18"/>
      <c r="M85" s="18"/>
      <c r="P85" s="18"/>
    </row>
    <row r="86">
      <c r="A86" s="18"/>
      <c r="J86" s="18"/>
      <c r="M86" s="18"/>
      <c r="P86" s="18"/>
    </row>
    <row r="87">
      <c r="A87" s="18"/>
      <c r="J87" s="18"/>
      <c r="M87" s="18"/>
      <c r="P87" s="18"/>
    </row>
    <row r="88">
      <c r="A88" s="18"/>
      <c r="J88" s="18"/>
      <c r="M88" s="18"/>
      <c r="P88" s="18"/>
    </row>
    <row r="89">
      <c r="A89" s="18"/>
      <c r="J89" s="18"/>
      <c r="M89" s="18"/>
      <c r="P89" s="18"/>
    </row>
    <row r="90">
      <c r="A90" s="18"/>
      <c r="J90" s="18"/>
      <c r="M90" s="18"/>
      <c r="P90" s="18"/>
    </row>
    <row r="91">
      <c r="A91" s="18"/>
      <c r="J91" s="18"/>
      <c r="M91" s="18"/>
      <c r="P91" s="18"/>
    </row>
    <row r="92">
      <c r="A92" s="18"/>
      <c r="J92" s="18"/>
      <c r="M92" s="18"/>
      <c r="P92" s="18"/>
    </row>
    <row r="93">
      <c r="A93" s="18"/>
      <c r="J93" s="18"/>
      <c r="M93" s="18"/>
      <c r="P93" s="18"/>
    </row>
    <row r="94">
      <c r="A94" s="18"/>
      <c r="J94" s="18"/>
      <c r="M94" s="18"/>
      <c r="P94" s="18"/>
    </row>
    <row r="95">
      <c r="A95" s="18"/>
      <c r="J95" s="18"/>
      <c r="M95" s="18"/>
      <c r="P95" s="18"/>
    </row>
    <row r="96">
      <c r="A96" s="18"/>
      <c r="J96" s="18"/>
      <c r="M96" s="18"/>
      <c r="P96" s="18"/>
    </row>
    <row r="97">
      <c r="A97" s="18"/>
      <c r="J97" s="18"/>
      <c r="M97" s="18"/>
      <c r="P97" s="18"/>
    </row>
    <row r="98">
      <c r="A98" s="18"/>
      <c r="J98" s="18"/>
      <c r="M98" s="18"/>
      <c r="P98" s="18"/>
    </row>
    <row r="99">
      <c r="A99" s="18"/>
      <c r="J99" s="18"/>
      <c r="M99" s="18"/>
      <c r="P99" s="18"/>
    </row>
    <row r="100">
      <c r="A100" s="18"/>
      <c r="J100" s="18"/>
      <c r="M100" s="18"/>
      <c r="P100" s="18"/>
    </row>
    <row r="101">
      <c r="A101" s="18"/>
      <c r="J101" s="18"/>
      <c r="M101" s="18"/>
      <c r="P101" s="18"/>
    </row>
    <row r="102">
      <c r="A102" s="18"/>
      <c r="J102" s="18"/>
      <c r="M102" s="18"/>
      <c r="P102" s="18"/>
    </row>
    <row r="103">
      <c r="A103" s="18"/>
      <c r="J103" s="18"/>
      <c r="M103" s="18"/>
      <c r="P103" s="18"/>
    </row>
    <row r="104">
      <c r="A104" s="18"/>
      <c r="J104" s="18"/>
      <c r="M104" s="18"/>
      <c r="P104" s="18"/>
    </row>
    <row r="105">
      <c r="A105" s="18"/>
      <c r="J105" s="18"/>
      <c r="M105" s="18"/>
      <c r="P105" s="18"/>
    </row>
    <row r="106">
      <c r="A106" s="18"/>
      <c r="J106" s="18"/>
      <c r="M106" s="18"/>
      <c r="P106" s="18"/>
    </row>
    <row r="107">
      <c r="A107" s="18"/>
      <c r="J107" s="18"/>
      <c r="M107" s="18"/>
      <c r="P107" s="18"/>
    </row>
    <row r="108">
      <c r="A108" s="18"/>
      <c r="J108" s="18"/>
      <c r="M108" s="18"/>
      <c r="P108" s="18"/>
    </row>
    <row r="109">
      <c r="A109" s="18"/>
      <c r="J109" s="18"/>
      <c r="M109" s="18"/>
      <c r="P109" s="18"/>
    </row>
    <row r="110">
      <c r="A110" s="18"/>
      <c r="J110" s="18"/>
      <c r="M110" s="18"/>
      <c r="P110" s="18"/>
    </row>
    <row r="111">
      <c r="A111" s="18"/>
      <c r="J111" s="18"/>
      <c r="M111" s="18"/>
      <c r="P111" s="18"/>
    </row>
    <row r="112">
      <c r="A112" s="18"/>
      <c r="J112" s="18"/>
      <c r="M112" s="18"/>
      <c r="P112" s="18"/>
    </row>
    <row r="113">
      <c r="A113" s="18"/>
      <c r="J113" s="18"/>
      <c r="M113" s="18"/>
      <c r="P113" s="18"/>
    </row>
    <row r="114">
      <c r="A114" s="18"/>
      <c r="J114" s="18"/>
      <c r="M114" s="18"/>
      <c r="P114" s="18"/>
    </row>
    <row r="115">
      <c r="A115" s="18"/>
      <c r="J115" s="18"/>
      <c r="M115" s="18"/>
      <c r="P115" s="18"/>
    </row>
    <row r="116">
      <c r="A116" s="18"/>
      <c r="J116" s="18"/>
      <c r="M116" s="18"/>
      <c r="P116" s="18"/>
    </row>
    <row r="117">
      <c r="A117" s="18"/>
      <c r="J117" s="18"/>
      <c r="M117" s="18"/>
      <c r="P117" s="18"/>
    </row>
    <row r="118">
      <c r="A118" s="18"/>
      <c r="J118" s="18"/>
      <c r="M118" s="18"/>
      <c r="P118" s="18"/>
    </row>
    <row r="119">
      <c r="A119" s="18"/>
      <c r="J119" s="18"/>
      <c r="M119" s="18"/>
      <c r="P119" s="18"/>
    </row>
    <row r="120">
      <c r="A120" s="18"/>
      <c r="J120" s="18"/>
      <c r="M120" s="18"/>
      <c r="P120" s="18"/>
    </row>
    <row r="121">
      <c r="A121" s="18"/>
      <c r="J121" s="18"/>
      <c r="M121" s="18"/>
      <c r="P121" s="18"/>
    </row>
    <row r="122">
      <c r="A122" s="18"/>
      <c r="J122" s="18"/>
      <c r="M122" s="18"/>
      <c r="P122" s="18"/>
    </row>
    <row r="123">
      <c r="A123" s="18"/>
      <c r="J123" s="18"/>
      <c r="M123" s="18"/>
      <c r="P123" s="18"/>
    </row>
    <row r="124">
      <c r="A124" s="18"/>
      <c r="J124" s="18"/>
      <c r="M124" s="18"/>
      <c r="P124" s="18"/>
    </row>
    <row r="125">
      <c r="A125" s="18"/>
      <c r="J125" s="18"/>
      <c r="M125" s="18"/>
      <c r="P125" s="18"/>
    </row>
    <row r="126">
      <c r="A126" s="18"/>
      <c r="J126" s="18"/>
      <c r="M126" s="18"/>
      <c r="P126" s="18"/>
    </row>
    <row r="127">
      <c r="A127" s="18"/>
      <c r="J127" s="18"/>
      <c r="M127" s="18"/>
      <c r="P127" s="18"/>
    </row>
    <row r="128">
      <c r="A128" s="18"/>
      <c r="J128" s="18"/>
      <c r="M128" s="18"/>
      <c r="P128" s="18"/>
    </row>
    <row r="129">
      <c r="A129" s="18"/>
      <c r="J129" s="18"/>
      <c r="M129" s="18"/>
      <c r="P129" s="18"/>
    </row>
    <row r="130">
      <c r="A130" s="18"/>
      <c r="J130" s="18"/>
      <c r="M130" s="18"/>
      <c r="P130" s="18"/>
    </row>
    <row r="131">
      <c r="A131" s="18"/>
      <c r="J131" s="18"/>
      <c r="M131" s="18"/>
      <c r="P131" s="18"/>
    </row>
    <row r="132">
      <c r="A132" s="18"/>
      <c r="J132" s="18"/>
      <c r="M132" s="18"/>
      <c r="P132" s="18"/>
    </row>
    <row r="133">
      <c r="A133" s="18"/>
      <c r="J133" s="18"/>
      <c r="M133" s="18"/>
      <c r="P133" s="18"/>
    </row>
    <row r="134">
      <c r="A134" s="18"/>
      <c r="J134" s="18"/>
      <c r="M134" s="18"/>
      <c r="P134" s="18"/>
    </row>
    <row r="135">
      <c r="A135" s="18"/>
      <c r="J135" s="18"/>
      <c r="M135" s="18"/>
      <c r="P135" s="18"/>
    </row>
    <row r="136">
      <c r="A136" s="18"/>
      <c r="J136" s="18"/>
      <c r="M136" s="18"/>
      <c r="P136" s="18"/>
    </row>
    <row r="137">
      <c r="A137" s="18"/>
      <c r="J137" s="18"/>
      <c r="M137" s="18"/>
      <c r="P137" s="18"/>
    </row>
    <row r="138">
      <c r="A138" s="18"/>
      <c r="J138" s="18"/>
      <c r="M138" s="18"/>
      <c r="P138" s="18"/>
    </row>
    <row r="139">
      <c r="A139" s="18"/>
      <c r="J139" s="18"/>
      <c r="M139" s="18"/>
      <c r="P139" s="18"/>
    </row>
    <row r="140">
      <c r="A140" s="18"/>
      <c r="J140" s="18"/>
      <c r="M140" s="18"/>
      <c r="P140" s="18"/>
    </row>
    <row r="141">
      <c r="A141" s="18"/>
      <c r="J141" s="18"/>
      <c r="M141" s="18"/>
      <c r="P141" s="18"/>
    </row>
    <row r="142">
      <c r="A142" s="18"/>
      <c r="J142" s="18"/>
      <c r="M142" s="18"/>
      <c r="P142" s="18"/>
    </row>
    <row r="143">
      <c r="A143" s="18"/>
      <c r="J143" s="18"/>
      <c r="M143" s="18"/>
      <c r="P143" s="18"/>
    </row>
    <row r="144">
      <c r="A144" s="18"/>
      <c r="J144" s="18"/>
      <c r="M144" s="18"/>
      <c r="P144" s="18"/>
    </row>
    <row r="145">
      <c r="A145" s="18"/>
      <c r="J145" s="18"/>
      <c r="M145" s="18"/>
      <c r="P145" s="18"/>
    </row>
    <row r="146">
      <c r="A146" s="18"/>
      <c r="J146" s="18"/>
      <c r="M146" s="18"/>
      <c r="P146" s="18"/>
    </row>
    <row r="147">
      <c r="A147" s="18"/>
      <c r="J147" s="18"/>
      <c r="M147" s="18"/>
      <c r="P147" s="18"/>
    </row>
    <row r="148">
      <c r="A148" s="18"/>
      <c r="J148" s="18"/>
      <c r="M148" s="18"/>
      <c r="P148" s="18"/>
    </row>
    <row r="149">
      <c r="A149" s="18"/>
      <c r="J149" s="18"/>
      <c r="M149" s="18"/>
      <c r="P149" s="18"/>
    </row>
    <row r="150">
      <c r="A150" s="18"/>
      <c r="J150" s="18"/>
      <c r="M150" s="18"/>
      <c r="P150" s="18"/>
    </row>
    <row r="151">
      <c r="A151" s="18"/>
      <c r="J151" s="18"/>
      <c r="M151" s="18"/>
      <c r="P151" s="18"/>
    </row>
    <row r="152">
      <c r="A152" s="18"/>
      <c r="J152" s="18"/>
      <c r="M152" s="18"/>
      <c r="P152" s="18"/>
    </row>
    <row r="153">
      <c r="A153" s="18"/>
      <c r="J153" s="18"/>
      <c r="M153" s="18"/>
      <c r="P153" s="18"/>
    </row>
    <row r="154">
      <c r="A154" s="18"/>
      <c r="J154" s="18"/>
      <c r="M154" s="18"/>
      <c r="P154" s="18"/>
    </row>
    <row r="155">
      <c r="A155" s="18"/>
      <c r="J155" s="18"/>
      <c r="M155" s="18"/>
      <c r="P155" s="18"/>
    </row>
    <row r="156">
      <c r="A156" s="18"/>
      <c r="J156" s="18"/>
      <c r="M156" s="18"/>
      <c r="P156" s="18"/>
    </row>
    <row r="157">
      <c r="A157" s="18"/>
      <c r="J157" s="18"/>
      <c r="M157" s="18"/>
      <c r="P157" s="18"/>
    </row>
    <row r="158">
      <c r="A158" s="18"/>
      <c r="J158" s="18"/>
      <c r="M158" s="18"/>
      <c r="P158" s="18"/>
    </row>
    <row r="159">
      <c r="A159" s="18"/>
      <c r="J159" s="18"/>
      <c r="M159" s="18"/>
      <c r="P159" s="18"/>
    </row>
    <row r="160">
      <c r="A160" s="18"/>
      <c r="J160" s="18"/>
      <c r="M160" s="18"/>
      <c r="P160" s="18"/>
    </row>
    <row r="161">
      <c r="A161" s="18"/>
      <c r="J161" s="18"/>
      <c r="M161" s="18"/>
      <c r="P161" s="18"/>
    </row>
    <row r="162">
      <c r="A162" s="18"/>
      <c r="J162" s="18"/>
      <c r="M162" s="18"/>
      <c r="P162" s="18"/>
    </row>
    <row r="163">
      <c r="A163" s="18"/>
      <c r="J163" s="18"/>
      <c r="M163" s="18"/>
      <c r="P163" s="18"/>
    </row>
    <row r="164">
      <c r="A164" s="18"/>
      <c r="J164" s="18"/>
      <c r="M164" s="18"/>
      <c r="P164" s="18"/>
    </row>
    <row r="165">
      <c r="A165" s="18"/>
      <c r="J165" s="18"/>
      <c r="M165" s="18"/>
      <c r="P165" s="18"/>
    </row>
    <row r="166">
      <c r="A166" s="18"/>
      <c r="J166" s="18"/>
      <c r="M166" s="18"/>
      <c r="P166" s="18"/>
    </row>
    <row r="167">
      <c r="A167" s="18"/>
      <c r="J167" s="18"/>
      <c r="M167" s="18"/>
      <c r="P167" s="18"/>
    </row>
    <row r="168">
      <c r="A168" s="18"/>
      <c r="J168" s="18"/>
      <c r="M168" s="18"/>
      <c r="P168" s="18"/>
    </row>
    <row r="169">
      <c r="A169" s="18"/>
      <c r="J169" s="18"/>
      <c r="M169" s="18"/>
      <c r="P169" s="18"/>
    </row>
    <row r="170">
      <c r="A170" s="18"/>
      <c r="J170" s="18"/>
      <c r="M170" s="18"/>
      <c r="P170" s="18"/>
    </row>
    <row r="171">
      <c r="A171" s="18"/>
      <c r="J171" s="18"/>
      <c r="M171" s="18"/>
      <c r="P171" s="18"/>
    </row>
    <row r="172">
      <c r="A172" s="18"/>
      <c r="J172" s="18"/>
      <c r="M172" s="18"/>
      <c r="P172" s="18"/>
    </row>
    <row r="173">
      <c r="A173" s="18"/>
      <c r="J173" s="18"/>
      <c r="M173" s="18"/>
      <c r="P173" s="18"/>
    </row>
    <row r="174">
      <c r="A174" s="18"/>
      <c r="J174" s="18"/>
      <c r="M174" s="18"/>
      <c r="P174" s="18"/>
    </row>
    <row r="175">
      <c r="A175" s="18"/>
      <c r="J175" s="18"/>
      <c r="M175" s="18"/>
      <c r="P175" s="18"/>
    </row>
    <row r="176">
      <c r="A176" s="18"/>
      <c r="J176" s="18"/>
      <c r="M176" s="18"/>
      <c r="P176" s="18"/>
    </row>
    <row r="177">
      <c r="A177" s="18"/>
      <c r="J177" s="18"/>
      <c r="M177" s="18"/>
      <c r="P177" s="18"/>
    </row>
    <row r="178">
      <c r="A178" s="18"/>
      <c r="J178" s="18"/>
      <c r="M178" s="18"/>
      <c r="P178" s="18"/>
    </row>
    <row r="179">
      <c r="A179" s="18"/>
      <c r="J179" s="18"/>
      <c r="M179" s="18"/>
      <c r="P179" s="18"/>
    </row>
    <row r="180">
      <c r="A180" s="18"/>
      <c r="J180" s="18"/>
      <c r="M180" s="18"/>
      <c r="P180" s="18"/>
    </row>
    <row r="181">
      <c r="A181" s="18"/>
      <c r="J181" s="18"/>
      <c r="M181" s="18"/>
      <c r="P181" s="18"/>
    </row>
    <row r="182">
      <c r="A182" s="18"/>
      <c r="J182" s="18"/>
      <c r="M182" s="18"/>
      <c r="P182" s="18"/>
    </row>
    <row r="183">
      <c r="A183" s="18"/>
      <c r="J183" s="18"/>
      <c r="M183" s="18"/>
      <c r="P183" s="18"/>
    </row>
    <row r="184">
      <c r="A184" s="18"/>
      <c r="J184" s="18"/>
      <c r="M184" s="18"/>
      <c r="P184" s="18"/>
    </row>
    <row r="185">
      <c r="A185" s="18"/>
      <c r="J185" s="18"/>
      <c r="M185" s="18"/>
      <c r="P185" s="18"/>
    </row>
    <row r="186">
      <c r="A186" s="18"/>
      <c r="J186" s="18"/>
      <c r="M186" s="18"/>
      <c r="P186" s="18"/>
    </row>
    <row r="187">
      <c r="A187" s="18"/>
      <c r="J187" s="18"/>
      <c r="M187" s="18"/>
      <c r="P187" s="18"/>
    </row>
    <row r="188">
      <c r="A188" s="18"/>
      <c r="J188" s="18"/>
      <c r="M188" s="18"/>
      <c r="P188" s="18"/>
    </row>
    <row r="189">
      <c r="A189" s="18"/>
      <c r="J189" s="18"/>
      <c r="M189" s="18"/>
      <c r="P189" s="18"/>
    </row>
    <row r="190">
      <c r="A190" s="18"/>
      <c r="J190" s="18"/>
      <c r="M190" s="18"/>
      <c r="P190" s="18"/>
    </row>
    <row r="191">
      <c r="A191" s="18"/>
      <c r="J191" s="18"/>
      <c r="M191" s="18"/>
      <c r="P191" s="18"/>
    </row>
    <row r="192">
      <c r="A192" s="18"/>
      <c r="J192" s="18"/>
      <c r="M192" s="18"/>
      <c r="P192" s="18"/>
    </row>
    <row r="193">
      <c r="A193" s="18"/>
      <c r="J193" s="18"/>
      <c r="M193" s="18"/>
      <c r="P193" s="18"/>
    </row>
    <row r="194">
      <c r="A194" s="18"/>
      <c r="J194" s="18"/>
      <c r="M194" s="18"/>
      <c r="P194" s="18"/>
    </row>
    <row r="195">
      <c r="A195" s="18"/>
      <c r="J195" s="18"/>
      <c r="M195" s="18"/>
      <c r="P195" s="18"/>
    </row>
    <row r="196">
      <c r="A196" s="18"/>
      <c r="J196" s="18"/>
      <c r="M196" s="18"/>
      <c r="P196" s="18"/>
    </row>
    <row r="197">
      <c r="A197" s="18"/>
      <c r="J197" s="18"/>
      <c r="M197" s="18"/>
      <c r="P197" s="18"/>
    </row>
    <row r="198">
      <c r="A198" s="18"/>
      <c r="J198" s="18"/>
      <c r="M198" s="18"/>
      <c r="P198" s="18"/>
    </row>
    <row r="199">
      <c r="A199" s="18"/>
      <c r="J199" s="18"/>
      <c r="M199" s="18"/>
      <c r="P199" s="18"/>
    </row>
    <row r="200">
      <c r="A200" s="18"/>
      <c r="J200" s="18"/>
      <c r="M200" s="18"/>
      <c r="P200" s="18"/>
    </row>
    <row r="201">
      <c r="A201" s="18"/>
      <c r="J201" s="18"/>
      <c r="M201" s="18"/>
      <c r="P201" s="18"/>
    </row>
    <row r="202">
      <c r="A202" s="18"/>
      <c r="J202" s="18"/>
      <c r="M202" s="18"/>
      <c r="P202" s="18"/>
    </row>
    <row r="203">
      <c r="A203" s="18"/>
      <c r="J203" s="18"/>
      <c r="M203" s="18"/>
      <c r="P203" s="18"/>
    </row>
    <row r="204">
      <c r="A204" s="18"/>
      <c r="J204" s="18"/>
      <c r="M204" s="18"/>
      <c r="P204" s="18"/>
    </row>
    <row r="205">
      <c r="A205" s="18"/>
      <c r="J205" s="18"/>
      <c r="M205" s="18"/>
      <c r="P205" s="18"/>
    </row>
    <row r="206">
      <c r="A206" s="18"/>
      <c r="J206" s="18"/>
      <c r="M206" s="18"/>
      <c r="P206" s="18"/>
    </row>
    <row r="207">
      <c r="A207" s="18"/>
      <c r="J207" s="18"/>
      <c r="M207" s="18"/>
      <c r="P207" s="18"/>
    </row>
    <row r="208">
      <c r="A208" s="18"/>
      <c r="J208" s="18"/>
      <c r="M208" s="18"/>
      <c r="P208" s="18"/>
    </row>
    <row r="209">
      <c r="A209" s="18"/>
      <c r="J209" s="18"/>
      <c r="M209" s="18"/>
      <c r="P209" s="18"/>
    </row>
    <row r="210">
      <c r="A210" s="18"/>
      <c r="J210" s="18"/>
      <c r="M210" s="18"/>
      <c r="P210" s="18"/>
    </row>
    <row r="211">
      <c r="A211" s="18"/>
      <c r="J211" s="18"/>
      <c r="M211" s="18"/>
      <c r="P211" s="18"/>
    </row>
    <row r="212">
      <c r="A212" s="18"/>
      <c r="J212" s="18"/>
      <c r="M212" s="18"/>
      <c r="P212" s="18"/>
    </row>
    <row r="213">
      <c r="A213" s="18"/>
      <c r="J213" s="18"/>
      <c r="M213" s="18"/>
      <c r="P213" s="18"/>
    </row>
    <row r="214">
      <c r="A214" s="18"/>
      <c r="J214" s="18"/>
      <c r="M214" s="18"/>
      <c r="P214" s="18"/>
    </row>
    <row r="215">
      <c r="A215" s="18"/>
      <c r="J215" s="18"/>
      <c r="M215" s="18"/>
      <c r="P215" s="18"/>
    </row>
    <row r="216">
      <c r="A216" s="18"/>
      <c r="J216" s="18"/>
      <c r="M216" s="18"/>
      <c r="P216" s="18"/>
    </row>
    <row r="217">
      <c r="A217" s="18"/>
      <c r="J217" s="18"/>
      <c r="M217" s="18"/>
      <c r="P217" s="18"/>
    </row>
    <row r="218">
      <c r="A218" s="18"/>
      <c r="J218" s="18"/>
      <c r="M218" s="18"/>
      <c r="P218" s="18"/>
    </row>
    <row r="219">
      <c r="A219" s="18"/>
      <c r="J219" s="18"/>
      <c r="M219" s="18"/>
      <c r="P219" s="18"/>
    </row>
    <row r="220">
      <c r="A220" s="18"/>
      <c r="J220" s="18"/>
      <c r="M220" s="18"/>
      <c r="P220" s="18"/>
    </row>
    <row r="221">
      <c r="A221" s="18"/>
      <c r="J221" s="18"/>
      <c r="M221" s="18"/>
      <c r="P221" s="18"/>
    </row>
    <row r="222">
      <c r="A222" s="18"/>
      <c r="J222" s="18"/>
      <c r="M222" s="18"/>
      <c r="P222" s="18"/>
    </row>
    <row r="223">
      <c r="A223" s="18"/>
      <c r="J223" s="18"/>
      <c r="M223" s="18"/>
      <c r="P223" s="18"/>
    </row>
    <row r="224">
      <c r="A224" s="18"/>
      <c r="J224" s="18"/>
      <c r="M224" s="18"/>
      <c r="P224" s="18"/>
    </row>
    <row r="225">
      <c r="A225" s="18"/>
      <c r="J225" s="18"/>
      <c r="M225" s="18"/>
      <c r="P225" s="18"/>
    </row>
    <row r="226">
      <c r="A226" s="18"/>
      <c r="J226" s="18"/>
      <c r="M226" s="18"/>
      <c r="P226" s="18"/>
    </row>
    <row r="227">
      <c r="A227" s="18"/>
      <c r="J227" s="18"/>
      <c r="M227" s="18"/>
      <c r="P227" s="18"/>
    </row>
    <row r="228">
      <c r="A228" s="18"/>
      <c r="J228" s="18"/>
      <c r="M228" s="18"/>
      <c r="P228" s="18"/>
    </row>
    <row r="229">
      <c r="A229" s="18"/>
      <c r="J229" s="18"/>
      <c r="M229" s="18"/>
      <c r="P229" s="18"/>
    </row>
    <row r="230">
      <c r="A230" s="18"/>
      <c r="J230" s="18"/>
      <c r="M230" s="18"/>
      <c r="P230" s="18"/>
    </row>
    <row r="231">
      <c r="A231" s="18"/>
      <c r="J231" s="18"/>
      <c r="M231" s="18"/>
      <c r="P231" s="18"/>
    </row>
    <row r="232">
      <c r="A232" s="18"/>
      <c r="J232" s="18"/>
      <c r="M232" s="18"/>
      <c r="P232" s="18"/>
    </row>
    <row r="233">
      <c r="A233" s="18"/>
      <c r="J233" s="18"/>
      <c r="M233" s="18"/>
      <c r="P233" s="18"/>
    </row>
    <row r="234">
      <c r="A234" s="18"/>
      <c r="J234" s="18"/>
      <c r="M234" s="18"/>
      <c r="P234" s="18"/>
    </row>
    <row r="235">
      <c r="A235" s="18"/>
      <c r="J235" s="18"/>
      <c r="M235" s="18"/>
      <c r="P235" s="18"/>
    </row>
    <row r="236">
      <c r="A236" s="18"/>
      <c r="J236" s="18"/>
      <c r="M236" s="18"/>
      <c r="P236" s="18"/>
    </row>
    <row r="237">
      <c r="A237" s="18"/>
      <c r="J237" s="18"/>
      <c r="M237" s="18"/>
      <c r="P237" s="18"/>
    </row>
    <row r="238">
      <c r="A238" s="18"/>
      <c r="J238" s="18"/>
      <c r="M238" s="18"/>
      <c r="P238" s="18"/>
    </row>
    <row r="239">
      <c r="A239" s="18"/>
      <c r="J239" s="18"/>
      <c r="M239" s="18"/>
      <c r="P239" s="18"/>
    </row>
    <row r="240">
      <c r="A240" s="18"/>
      <c r="J240" s="18"/>
      <c r="M240" s="18"/>
      <c r="P240" s="18"/>
    </row>
    <row r="241">
      <c r="A241" s="18"/>
      <c r="J241" s="18"/>
      <c r="M241" s="18"/>
      <c r="P241" s="18"/>
    </row>
    <row r="242">
      <c r="A242" s="18"/>
      <c r="J242" s="18"/>
      <c r="M242" s="18"/>
      <c r="P242" s="18"/>
    </row>
    <row r="243">
      <c r="A243" s="18"/>
      <c r="J243" s="18"/>
      <c r="M243" s="18"/>
      <c r="P243" s="18"/>
    </row>
    <row r="244">
      <c r="A244" s="18"/>
      <c r="J244" s="18"/>
      <c r="M244" s="18"/>
      <c r="P244" s="18"/>
    </row>
    <row r="245">
      <c r="A245" s="18"/>
      <c r="J245" s="18"/>
      <c r="M245" s="18"/>
      <c r="P245" s="18"/>
    </row>
    <row r="246">
      <c r="A246" s="18"/>
      <c r="J246" s="18"/>
      <c r="M246" s="18"/>
      <c r="P246" s="18"/>
    </row>
    <row r="247">
      <c r="A247" s="18"/>
      <c r="J247" s="18"/>
      <c r="M247" s="18"/>
      <c r="P247" s="18"/>
    </row>
    <row r="248">
      <c r="A248" s="18"/>
      <c r="J248" s="18"/>
      <c r="M248" s="18"/>
      <c r="P248" s="18"/>
    </row>
    <row r="249">
      <c r="A249" s="18"/>
      <c r="J249" s="18"/>
      <c r="M249" s="18"/>
      <c r="P249" s="18"/>
    </row>
    <row r="250">
      <c r="A250" s="18"/>
      <c r="J250" s="18"/>
      <c r="M250" s="18"/>
      <c r="P250" s="18"/>
    </row>
    <row r="251">
      <c r="A251" s="18"/>
      <c r="J251" s="18"/>
      <c r="M251" s="18"/>
      <c r="P251" s="18"/>
    </row>
    <row r="252">
      <c r="A252" s="18"/>
      <c r="J252" s="18"/>
      <c r="M252" s="18"/>
      <c r="P252" s="18"/>
    </row>
    <row r="253">
      <c r="A253" s="18"/>
      <c r="J253" s="18"/>
      <c r="M253" s="18"/>
      <c r="P253" s="18"/>
    </row>
    <row r="254">
      <c r="A254" s="18"/>
      <c r="J254" s="18"/>
      <c r="M254" s="18"/>
      <c r="P254" s="18"/>
    </row>
    <row r="255">
      <c r="A255" s="18"/>
      <c r="J255" s="18"/>
      <c r="M255" s="18"/>
      <c r="P255" s="18"/>
    </row>
    <row r="256">
      <c r="A256" s="18"/>
      <c r="J256" s="18"/>
      <c r="M256" s="18"/>
      <c r="P256" s="18"/>
    </row>
    <row r="257">
      <c r="A257" s="18"/>
      <c r="J257" s="18"/>
      <c r="M257" s="18"/>
      <c r="P257" s="18"/>
    </row>
    <row r="258">
      <c r="A258" s="18"/>
      <c r="J258" s="18"/>
      <c r="M258" s="18"/>
      <c r="P258" s="18"/>
    </row>
    <row r="259">
      <c r="A259" s="18"/>
      <c r="J259" s="18"/>
      <c r="M259" s="18"/>
      <c r="P259" s="18"/>
    </row>
    <row r="260">
      <c r="A260" s="18"/>
      <c r="J260" s="18"/>
      <c r="M260" s="18"/>
      <c r="P260" s="18"/>
    </row>
    <row r="261">
      <c r="A261" s="18"/>
      <c r="J261" s="18"/>
      <c r="M261" s="18"/>
      <c r="P261" s="18"/>
    </row>
    <row r="262">
      <c r="A262" s="18"/>
      <c r="J262" s="18"/>
      <c r="M262" s="18"/>
      <c r="P262" s="18"/>
    </row>
    <row r="263">
      <c r="A263" s="18"/>
      <c r="J263" s="18"/>
      <c r="M263" s="18"/>
      <c r="P263" s="18"/>
    </row>
    <row r="264">
      <c r="A264" s="18"/>
      <c r="J264" s="18"/>
      <c r="M264" s="18"/>
      <c r="P264" s="18"/>
    </row>
    <row r="265">
      <c r="A265" s="18"/>
      <c r="J265" s="18"/>
      <c r="M265" s="18"/>
      <c r="P265" s="18"/>
    </row>
    <row r="266">
      <c r="A266" s="18"/>
      <c r="J266" s="18"/>
      <c r="M266" s="18"/>
      <c r="P266" s="18"/>
    </row>
    <row r="267">
      <c r="A267" s="18"/>
      <c r="J267" s="18"/>
      <c r="M267" s="18"/>
      <c r="P267" s="18"/>
    </row>
    <row r="268">
      <c r="A268" s="18"/>
      <c r="J268" s="18"/>
      <c r="M268" s="18"/>
      <c r="P268" s="18"/>
    </row>
    <row r="269">
      <c r="A269" s="18"/>
      <c r="J269" s="18"/>
      <c r="M269" s="18"/>
      <c r="P269" s="18"/>
    </row>
    <row r="270">
      <c r="A270" s="18"/>
      <c r="J270" s="18"/>
      <c r="M270" s="18"/>
      <c r="P270" s="18"/>
    </row>
    <row r="271">
      <c r="A271" s="18"/>
      <c r="J271" s="18"/>
      <c r="M271" s="18"/>
      <c r="P271" s="18"/>
    </row>
    <row r="272">
      <c r="A272" s="18"/>
      <c r="J272" s="18"/>
      <c r="M272" s="18"/>
      <c r="P272" s="18"/>
    </row>
    <row r="273">
      <c r="A273" s="18"/>
      <c r="J273" s="18"/>
      <c r="M273" s="18"/>
      <c r="P273" s="18"/>
    </row>
    <row r="274">
      <c r="A274" s="18"/>
      <c r="J274" s="18"/>
      <c r="M274" s="18"/>
      <c r="P274" s="18"/>
    </row>
    <row r="275">
      <c r="A275" s="18"/>
      <c r="J275" s="18"/>
      <c r="M275" s="18"/>
      <c r="P275" s="18"/>
    </row>
    <row r="276">
      <c r="A276" s="18"/>
      <c r="J276" s="18"/>
      <c r="M276" s="18"/>
      <c r="P276" s="18"/>
    </row>
    <row r="277">
      <c r="A277" s="18"/>
      <c r="J277" s="18"/>
      <c r="M277" s="18"/>
      <c r="P277" s="18"/>
    </row>
    <row r="278">
      <c r="A278" s="18"/>
      <c r="J278" s="18"/>
      <c r="M278" s="18"/>
      <c r="P278" s="18"/>
    </row>
    <row r="279">
      <c r="A279" s="18"/>
      <c r="J279" s="18"/>
      <c r="M279" s="18"/>
      <c r="P279" s="18"/>
    </row>
    <row r="280">
      <c r="A280" s="18"/>
      <c r="J280" s="18"/>
      <c r="M280" s="18"/>
      <c r="P280" s="18"/>
    </row>
    <row r="281">
      <c r="A281" s="18"/>
      <c r="J281" s="18"/>
      <c r="M281" s="18"/>
      <c r="P281" s="18"/>
    </row>
    <row r="282">
      <c r="A282" s="18"/>
      <c r="J282" s="18"/>
      <c r="M282" s="18"/>
      <c r="P282" s="18"/>
    </row>
    <row r="283">
      <c r="A283" s="18"/>
      <c r="J283" s="18"/>
      <c r="M283" s="18"/>
      <c r="P283" s="18"/>
    </row>
    <row r="284">
      <c r="A284" s="18"/>
      <c r="J284" s="18"/>
      <c r="M284" s="18"/>
      <c r="P284" s="18"/>
    </row>
    <row r="285">
      <c r="A285" s="18"/>
      <c r="J285" s="18"/>
      <c r="M285" s="18"/>
      <c r="P285" s="18"/>
    </row>
    <row r="286">
      <c r="A286" s="18"/>
      <c r="J286" s="18"/>
      <c r="M286" s="18"/>
      <c r="P286" s="18"/>
    </row>
    <row r="287">
      <c r="A287" s="18"/>
      <c r="J287" s="18"/>
      <c r="M287" s="18"/>
      <c r="P287" s="18"/>
    </row>
    <row r="288">
      <c r="A288" s="18"/>
      <c r="J288" s="18"/>
      <c r="M288" s="18"/>
      <c r="P288" s="18"/>
    </row>
    <row r="289">
      <c r="A289" s="18"/>
      <c r="J289" s="18"/>
      <c r="M289" s="18"/>
      <c r="P289" s="18"/>
    </row>
    <row r="290">
      <c r="A290" s="18"/>
      <c r="J290" s="18"/>
      <c r="M290" s="18"/>
      <c r="P290" s="18"/>
    </row>
    <row r="291">
      <c r="A291" s="18"/>
      <c r="J291" s="18"/>
      <c r="M291" s="18"/>
      <c r="P291" s="18"/>
    </row>
    <row r="292">
      <c r="A292" s="18"/>
      <c r="J292" s="18"/>
      <c r="M292" s="18"/>
      <c r="P292" s="18"/>
    </row>
    <row r="293">
      <c r="A293" s="18"/>
      <c r="J293" s="18"/>
      <c r="M293" s="18"/>
      <c r="P293" s="18"/>
    </row>
    <row r="294">
      <c r="A294" s="18"/>
      <c r="J294" s="18"/>
      <c r="M294" s="18"/>
      <c r="P294" s="18"/>
    </row>
    <row r="295">
      <c r="A295" s="18"/>
      <c r="J295" s="18"/>
      <c r="M295" s="18"/>
      <c r="P295" s="18"/>
    </row>
    <row r="296">
      <c r="A296" s="18"/>
      <c r="J296" s="18"/>
      <c r="M296" s="18"/>
      <c r="P296" s="18"/>
    </row>
    <row r="297">
      <c r="A297" s="18"/>
      <c r="J297" s="18"/>
      <c r="M297" s="18"/>
      <c r="P297" s="18"/>
    </row>
    <row r="298">
      <c r="A298" s="18"/>
      <c r="J298" s="18"/>
      <c r="M298" s="18"/>
      <c r="P298" s="18"/>
    </row>
    <row r="299">
      <c r="A299" s="18"/>
      <c r="J299" s="18"/>
      <c r="M299" s="18"/>
      <c r="P299" s="18"/>
    </row>
    <row r="300">
      <c r="A300" s="18"/>
      <c r="J300" s="18"/>
      <c r="M300" s="18"/>
      <c r="P300" s="18"/>
    </row>
    <row r="301">
      <c r="A301" s="18"/>
      <c r="J301" s="18"/>
      <c r="M301" s="18"/>
      <c r="P301" s="18"/>
    </row>
    <row r="302">
      <c r="A302" s="18"/>
      <c r="J302" s="18"/>
      <c r="M302" s="18"/>
      <c r="P302" s="18"/>
    </row>
    <row r="303">
      <c r="A303" s="18"/>
      <c r="J303" s="18"/>
      <c r="M303" s="18"/>
      <c r="P303" s="18"/>
    </row>
    <row r="304">
      <c r="A304" s="18"/>
      <c r="J304" s="18"/>
      <c r="M304" s="18"/>
      <c r="P304" s="18"/>
    </row>
    <row r="305">
      <c r="A305" s="18"/>
      <c r="J305" s="18"/>
      <c r="M305" s="18"/>
      <c r="P305" s="18"/>
    </row>
    <row r="306">
      <c r="A306" s="18"/>
      <c r="J306" s="18"/>
      <c r="M306" s="18"/>
      <c r="P306" s="18"/>
    </row>
    <row r="307">
      <c r="A307" s="18"/>
      <c r="J307" s="18"/>
      <c r="M307" s="18"/>
      <c r="P307" s="18"/>
    </row>
    <row r="308">
      <c r="A308" s="18"/>
      <c r="J308" s="18"/>
      <c r="M308" s="18"/>
      <c r="P308" s="18"/>
    </row>
    <row r="309">
      <c r="A309" s="18"/>
      <c r="J309" s="18"/>
      <c r="M309" s="18"/>
      <c r="P309" s="18"/>
    </row>
    <row r="310">
      <c r="A310" s="18"/>
      <c r="J310" s="18"/>
      <c r="M310" s="18"/>
      <c r="P310" s="18"/>
    </row>
    <row r="311">
      <c r="A311" s="18"/>
      <c r="J311" s="18"/>
      <c r="M311" s="18"/>
      <c r="P311" s="18"/>
    </row>
    <row r="312">
      <c r="A312" s="18"/>
      <c r="J312" s="18"/>
      <c r="M312" s="18"/>
      <c r="P312" s="18"/>
    </row>
    <row r="313">
      <c r="A313" s="18"/>
      <c r="J313" s="18"/>
      <c r="M313" s="18"/>
      <c r="P313" s="18"/>
    </row>
    <row r="314">
      <c r="A314" s="18"/>
      <c r="J314" s="18"/>
      <c r="M314" s="18"/>
      <c r="P314" s="18"/>
    </row>
    <row r="315">
      <c r="A315" s="18"/>
      <c r="J315" s="18"/>
      <c r="M315" s="18"/>
      <c r="P315" s="18"/>
    </row>
    <row r="316">
      <c r="A316" s="18"/>
      <c r="J316" s="18"/>
      <c r="M316" s="18"/>
      <c r="P316" s="18"/>
    </row>
    <row r="317">
      <c r="A317" s="18"/>
      <c r="J317" s="18"/>
      <c r="M317" s="18"/>
      <c r="P317" s="18"/>
    </row>
    <row r="318">
      <c r="A318" s="18"/>
      <c r="J318" s="18"/>
      <c r="M318" s="18"/>
      <c r="P318" s="18"/>
    </row>
    <row r="319">
      <c r="A319" s="18"/>
      <c r="J319" s="18"/>
      <c r="M319" s="18"/>
      <c r="P319" s="18"/>
    </row>
    <row r="320">
      <c r="A320" s="18"/>
      <c r="J320" s="18"/>
      <c r="M320" s="18"/>
      <c r="P320" s="18"/>
    </row>
    <row r="321">
      <c r="A321" s="18"/>
      <c r="J321" s="18"/>
      <c r="M321" s="18"/>
      <c r="P321" s="18"/>
    </row>
    <row r="322">
      <c r="A322" s="18"/>
      <c r="J322" s="18"/>
      <c r="M322" s="18"/>
      <c r="P322" s="18"/>
    </row>
    <row r="323">
      <c r="A323" s="18"/>
      <c r="J323" s="18"/>
      <c r="M323" s="18"/>
      <c r="P323" s="18"/>
    </row>
    <row r="324">
      <c r="A324" s="18"/>
      <c r="J324" s="18"/>
      <c r="M324" s="18"/>
      <c r="P324" s="18"/>
    </row>
    <row r="325">
      <c r="A325" s="18"/>
      <c r="J325" s="18"/>
      <c r="M325" s="18"/>
      <c r="P325" s="18"/>
    </row>
    <row r="326">
      <c r="A326" s="18"/>
      <c r="J326" s="18"/>
      <c r="M326" s="18"/>
      <c r="P326" s="18"/>
    </row>
    <row r="327">
      <c r="A327" s="18"/>
      <c r="J327" s="18"/>
      <c r="M327" s="18"/>
      <c r="P327" s="18"/>
    </row>
    <row r="328">
      <c r="A328" s="18"/>
      <c r="J328" s="18"/>
      <c r="M328" s="18"/>
      <c r="P328" s="18"/>
    </row>
    <row r="329">
      <c r="A329" s="18"/>
      <c r="J329" s="18"/>
      <c r="M329" s="18"/>
      <c r="P329" s="18"/>
    </row>
    <row r="330">
      <c r="A330" s="18"/>
      <c r="J330" s="18"/>
      <c r="M330" s="18"/>
      <c r="P330" s="18"/>
    </row>
    <row r="331">
      <c r="A331" s="18"/>
      <c r="J331" s="18"/>
      <c r="M331" s="18"/>
      <c r="P331" s="18"/>
    </row>
    <row r="332">
      <c r="A332" s="18"/>
      <c r="J332" s="18"/>
      <c r="M332" s="18"/>
      <c r="P332" s="18"/>
    </row>
    <row r="333">
      <c r="A333" s="18"/>
      <c r="J333" s="18"/>
      <c r="M333" s="18"/>
      <c r="P333" s="18"/>
    </row>
    <row r="334">
      <c r="A334" s="18"/>
      <c r="J334" s="18"/>
      <c r="M334" s="18"/>
      <c r="P334" s="18"/>
    </row>
    <row r="335">
      <c r="A335" s="18"/>
      <c r="J335" s="18"/>
      <c r="M335" s="18"/>
      <c r="P335" s="18"/>
    </row>
    <row r="336">
      <c r="A336" s="18"/>
      <c r="J336" s="18"/>
      <c r="M336" s="18"/>
      <c r="P336" s="18"/>
    </row>
    <row r="337">
      <c r="A337" s="18"/>
      <c r="J337" s="18"/>
      <c r="M337" s="18"/>
      <c r="P337" s="18"/>
    </row>
    <row r="338">
      <c r="A338" s="18"/>
      <c r="J338" s="18"/>
      <c r="M338" s="18"/>
      <c r="P338" s="18"/>
    </row>
    <row r="339">
      <c r="A339" s="18"/>
      <c r="J339" s="18"/>
      <c r="M339" s="18"/>
      <c r="P339" s="18"/>
    </row>
    <row r="340">
      <c r="A340" s="18"/>
      <c r="J340" s="18"/>
      <c r="M340" s="18"/>
      <c r="P340" s="18"/>
    </row>
    <row r="341">
      <c r="A341" s="18"/>
      <c r="J341" s="18"/>
      <c r="M341" s="18"/>
      <c r="P341" s="18"/>
    </row>
    <row r="342">
      <c r="A342" s="18"/>
      <c r="J342" s="18"/>
      <c r="M342" s="18"/>
      <c r="P342" s="18"/>
    </row>
    <row r="343">
      <c r="A343" s="18"/>
      <c r="J343" s="18"/>
      <c r="M343" s="18"/>
      <c r="P343" s="18"/>
    </row>
    <row r="344">
      <c r="A344" s="18"/>
      <c r="J344" s="18"/>
      <c r="M344" s="18"/>
      <c r="P344" s="18"/>
    </row>
    <row r="345">
      <c r="A345" s="18"/>
      <c r="J345" s="18"/>
      <c r="M345" s="18"/>
      <c r="P345" s="18"/>
    </row>
    <row r="346">
      <c r="A346" s="18"/>
      <c r="J346" s="18"/>
      <c r="M346" s="18"/>
      <c r="P346" s="18"/>
    </row>
    <row r="347">
      <c r="A347" s="18"/>
      <c r="J347" s="18"/>
      <c r="M347" s="18"/>
      <c r="P347" s="18"/>
    </row>
    <row r="348">
      <c r="A348" s="18"/>
      <c r="J348" s="18"/>
      <c r="M348" s="18"/>
      <c r="P348" s="18"/>
    </row>
    <row r="349">
      <c r="A349" s="18"/>
      <c r="J349" s="18"/>
      <c r="M349" s="18"/>
      <c r="P349" s="18"/>
    </row>
    <row r="350">
      <c r="A350" s="18"/>
      <c r="J350" s="18"/>
      <c r="M350" s="18"/>
      <c r="P350" s="18"/>
    </row>
    <row r="351">
      <c r="A351" s="18"/>
      <c r="J351" s="18"/>
      <c r="M351" s="18"/>
      <c r="P351" s="18"/>
    </row>
    <row r="352">
      <c r="A352" s="18"/>
      <c r="J352" s="18"/>
      <c r="M352" s="18"/>
      <c r="P352" s="18"/>
    </row>
    <row r="353">
      <c r="A353" s="18"/>
      <c r="J353" s="18"/>
      <c r="M353" s="18"/>
      <c r="P353" s="18"/>
    </row>
    <row r="354">
      <c r="A354" s="18"/>
      <c r="J354" s="18"/>
      <c r="M354" s="18"/>
      <c r="P354" s="18"/>
    </row>
    <row r="355">
      <c r="A355" s="18"/>
      <c r="J355" s="18"/>
      <c r="M355" s="18"/>
      <c r="P355" s="18"/>
    </row>
    <row r="356">
      <c r="A356" s="18"/>
      <c r="J356" s="18"/>
      <c r="M356" s="18"/>
      <c r="P356" s="18"/>
    </row>
    <row r="357">
      <c r="A357" s="18"/>
      <c r="J357" s="18"/>
      <c r="M357" s="18"/>
      <c r="P357" s="18"/>
    </row>
    <row r="358">
      <c r="A358" s="18"/>
      <c r="J358" s="18"/>
      <c r="M358" s="18"/>
      <c r="P358" s="18"/>
    </row>
    <row r="359">
      <c r="A359" s="18"/>
      <c r="J359" s="18"/>
      <c r="M359" s="18"/>
      <c r="P359" s="18"/>
    </row>
    <row r="360">
      <c r="A360" s="18"/>
      <c r="J360" s="18"/>
      <c r="M360" s="18"/>
      <c r="P360" s="18"/>
    </row>
    <row r="361">
      <c r="A361" s="18"/>
      <c r="J361" s="18"/>
      <c r="M361" s="18"/>
      <c r="P361" s="18"/>
    </row>
    <row r="362">
      <c r="A362" s="18"/>
      <c r="J362" s="18"/>
      <c r="M362" s="18"/>
      <c r="P362" s="18"/>
    </row>
    <row r="363">
      <c r="A363" s="18"/>
      <c r="J363" s="18"/>
      <c r="M363" s="18"/>
      <c r="P363" s="18"/>
    </row>
    <row r="364">
      <c r="A364" s="18"/>
      <c r="J364" s="18"/>
      <c r="M364" s="18"/>
      <c r="P364" s="18"/>
    </row>
    <row r="365">
      <c r="A365" s="18"/>
      <c r="J365" s="18"/>
      <c r="M365" s="18"/>
      <c r="P365" s="18"/>
    </row>
    <row r="366">
      <c r="A366" s="18"/>
      <c r="J366" s="18"/>
      <c r="M366" s="18"/>
      <c r="P366" s="18"/>
    </row>
    <row r="367">
      <c r="A367" s="18"/>
      <c r="J367" s="18"/>
      <c r="M367" s="18"/>
      <c r="P367" s="18"/>
    </row>
    <row r="368">
      <c r="A368" s="18"/>
      <c r="J368" s="18"/>
      <c r="M368" s="18"/>
      <c r="P368" s="18"/>
    </row>
    <row r="369">
      <c r="A369" s="18"/>
      <c r="J369" s="18"/>
      <c r="M369" s="18"/>
      <c r="P369" s="18"/>
    </row>
    <row r="370">
      <c r="A370" s="18"/>
      <c r="J370" s="18"/>
      <c r="M370" s="18"/>
      <c r="P370" s="18"/>
    </row>
    <row r="371">
      <c r="A371" s="18"/>
      <c r="J371" s="18"/>
      <c r="M371" s="18"/>
      <c r="P371" s="18"/>
    </row>
    <row r="372">
      <c r="A372" s="18"/>
      <c r="J372" s="18"/>
      <c r="M372" s="18"/>
      <c r="P372" s="18"/>
    </row>
    <row r="373">
      <c r="A373" s="18"/>
      <c r="J373" s="18"/>
      <c r="M373" s="18"/>
      <c r="P373" s="18"/>
    </row>
    <row r="374">
      <c r="A374" s="18"/>
      <c r="J374" s="18"/>
      <c r="M374" s="18"/>
      <c r="P374" s="18"/>
    </row>
    <row r="375">
      <c r="A375" s="18"/>
      <c r="J375" s="18"/>
      <c r="M375" s="18"/>
      <c r="P375" s="18"/>
    </row>
    <row r="376">
      <c r="A376" s="18"/>
      <c r="J376" s="18"/>
      <c r="M376" s="18"/>
      <c r="P376" s="18"/>
    </row>
    <row r="377">
      <c r="A377" s="18"/>
      <c r="J377" s="18"/>
      <c r="M377" s="18"/>
      <c r="P377" s="18"/>
    </row>
    <row r="378">
      <c r="A378" s="18"/>
      <c r="J378" s="18"/>
      <c r="M378" s="18"/>
      <c r="P378" s="18"/>
    </row>
    <row r="379">
      <c r="A379" s="18"/>
      <c r="J379" s="18"/>
      <c r="M379" s="18"/>
      <c r="P379" s="18"/>
    </row>
    <row r="380">
      <c r="A380" s="18"/>
      <c r="J380" s="18"/>
      <c r="M380" s="18"/>
      <c r="P380" s="18"/>
    </row>
    <row r="381">
      <c r="A381" s="18"/>
      <c r="J381" s="18"/>
      <c r="M381" s="18"/>
      <c r="P381" s="18"/>
    </row>
    <row r="382">
      <c r="A382" s="18"/>
      <c r="J382" s="18"/>
      <c r="M382" s="18"/>
      <c r="P382" s="18"/>
    </row>
    <row r="383">
      <c r="A383" s="18"/>
      <c r="J383" s="18"/>
      <c r="M383" s="18"/>
      <c r="P383" s="18"/>
    </row>
    <row r="384">
      <c r="A384" s="18"/>
      <c r="J384" s="18"/>
      <c r="M384" s="18"/>
      <c r="P384" s="18"/>
    </row>
    <row r="385">
      <c r="A385" s="18"/>
      <c r="J385" s="18"/>
      <c r="M385" s="18"/>
      <c r="P385" s="18"/>
    </row>
    <row r="386">
      <c r="A386" s="18"/>
      <c r="J386" s="18"/>
      <c r="M386" s="18"/>
      <c r="P386" s="18"/>
    </row>
    <row r="387">
      <c r="A387" s="18"/>
      <c r="J387" s="18"/>
      <c r="M387" s="18"/>
      <c r="P387" s="18"/>
    </row>
    <row r="388">
      <c r="A388" s="18"/>
      <c r="J388" s="18"/>
      <c r="M388" s="18"/>
      <c r="P388" s="18"/>
    </row>
    <row r="389">
      <c r="A389" s="18"/>
      <c r="J389" s="18"/>
      <c r="M389" s="18"/>
      <c r="P389" s="18"/>
    </row>
    <row r="390">
      <c r="A390" s="18"/>
      <c r="J390" s="18"/>
      <c r="M390" s="18"/>
      <c r="P390" s="18"/>
    </row>
    <row r="391">
      <c r="A391" s="18"/>
      <c r="J391" s="18"/>
      <c r="M391" s="18"/>
      <c r="P391" s="18"/>
    </row>
    <row r="392">
      <c r="A392" s="18"/>
      <c r="J392" s="18"/>
      <c r="M392" s="18"/>
      <c r="P392" s="18"/>
    </row>
    <row r="393">
      <c r="A393" s="18"/>
      <c r="J393" s="18"/>
      <c r="M393" s="18"/>
      <c r="P393" s="18"/>
    </row>
    <row r="394">
      <c r="A394" s="18"/>
      <c r="J394" s="18"/>
      <c r="M394" s="18"/>
      <c r="P394" s="18"/>
    </row>
    <row r="395">
      <c r="A395" s="18"/>
      <c r="J395" s="18"/>
      <c r="M395" s="18"/>
      <c r="P395" s="18"/>
    </row>
    <row r="396">
      <c r="A396" s="18"/>
      <c r="J396" s="18"/>
      <c r="M396" s="18"/>
      <c r="P396" s="18"/>
    </row>
    <row r="397">
      <c r="A397" s="18"/>
      <c r="J397" s="18"/>
      <c r="M397" s="18"/>
      <c r="P397" s="18"/>
    </row>
    <row r="398">
      <c r="A398" s="18"/>
      <c r="J398" s="18"/>
      <c r="M398" s="18"/>
      <c r="P398" s="18"/>
    </row>
    <row r="399">
      <c r="A399" s="18"/>
      <c r="J399" s="18"/>
      <c r="M399" s="18"/>
      <c r="P399" s="18"/>
    </row>
    <row r="400">
      <c r="A400" s="18"/>
      <c r="J400" s="18"/>
      <c r="M400" s="18"/>
      <c r="P400" s="18"/>
    </row>
    <row r="401">
      <c r="A401" s="18"/>
      <c r="J401" s="18"/>
      <c r="M401" s="18"/>
      <c r="P401" s="18"/>
    </row>
    <row r="402">
      <c r="A402" s="18"/>
      <c r="J402" s="18"/>
      <c r="M402" s="18"/>
      <c r="P402" s="18"/>
    </row>
    <row r="403">
      <c r="A403" s="18"/>
      <c r="J403" s="18"/>
      <c r="M403" s="18"/>
      <c r="P403" s="18"/>
    </row>
    <row r="404">
      <c r="A404" s="18"/>
      <c r="J404" s="18"/>
      <c r="M404" s="18"/>
      <c r="P404" s="18"/>
    </row>
    <row r="405">
      <c r="A405" s="18"/>
      <c r="J405" s="18"/>
      <c r="M405" s="18"/>
      <c r="P405" s="18"/>
    </row>
    <row r="406">
      <c r="A406" s="18"/>
      <c r="J406" s="18"/>
      <c r="M406" s="18"/>
      <c r="P406" s="18"/>
    </row>
    <row r="407">
      <c r="A407" s="18"/>
      <c r="J407" s="18"/>
      <c r="M407" s="18"/>
      <c r="P407" s="18"/>
    </row>
    <row r="408">
      <c r="A408" s="18"/>
      <c r="J408" s="18"/>
      <c r="M408" s="18"/>
      <c r="P408" s="18"/>
    </row>
    <row r="409">
      <c r="A409" s="18"/>
      <c r="J409" s="18"/>
      <c r="M409" s="18"/>
      <c r="P409" s="18"/>
    </row>
    <row r="410">
      <c r="A410" s="18"/>
      <c r="J410" s="18"/>
      <c r="M410" s="18"/>
      <c r="P410" s="18"/>
    </row>
    <row r="411">
      <c r="A411" s="18"/>
      <c r="J411" s="18"/>
      <c r="M411" s="18"/>
      <c r="P411" s="18"/>
    </row>
    <row r="412">
      <c r="A412" s="18"/>
      <c r="J412" s="18"/>
      <c r="M412" s="18"/>
      <c r="P412" s="18"/>
    </row>
    <row r="413">
      <c r="A413" s="18"/>
      <c r="J413" s="18"/>
      <c r="M413" s="18"/>
      <c r="P413" s="18"/>
    </row>
    <row r="414">
      <c r="A414" s="18"/>
      <c r="J414" s="18"/>
      <c r="M414" s="18"/>
      <c r="P414" s="18"/>
    </row>
    <row r="415">
      <c r="A415" s="18"/>
      <c r="J415" s="18"/>
      <c r="M415" s="18"/>
      <c r="P415" s="18"/>
    </row>
    <row r="416">
      <c r="A416" s="18"/>
      <c r="J416" s="18"/>
      <c r="M416" s="18"/>
      <c r="P416" s="18"/>
    </row>
    <row r="417">
      <c r="A417" s="18"/>
      <c r="J417" s="18"/>
      <c r="M417" s="18"/>
      <c r="P417" s="18"/>
    </row>
    <row r="418">
      <c r="A418" s="18"/>
      <c r="J418" s="18"/>
      <c r="M418" s="18"/>
      <c r="P418" s="18"/>
    </row>
    <row r="419">
      <c r="A419" s="18"/>
      <c r="J419" s="18"/>
      <c r="M419" s="18"/>
      <c r="P419" s="18"/>
    </row>
    <row r="420">
      <c r="A420" s="18"/>
      <c r="J420" s="18"/>
      <c r="M420" s="18"/>
      <c r="P420" s="18"/>
    </row>
    <row r="421">
      <c r="A421" s="18"/>
      <c r="J421" s="18"/>
      <c r="M421" s="18"/>
      <c r="P421" s="18"/>
    </row>
    <row r="422">
      <c r="A422" s="18"/>
      <c r="J422" s="18"/>
      <c r="M422" s="18"/>
      <c r="P422" s="18"/>
    </row>
    <row r="423">
      <c r="A423" s="18"/>
      <c r="J423" s="18"/>
      <c r="M423" s="18"/>
      <c r="P423" s="18"/>
    </row>
    <row r="424">
      <c r="A424" s="18"/>
      <c r="J424" s="18"/>
      <c r="M424" s="18"/>
      <c r="P424" s="18"/>
    </row>
    <row r="425">
      <c r="A425" s="18"/>
      <c r="J425" s="18"/>
      <c r="M425" s="18"/>
      <c r="P425" s="18"/>
    </row>
    <row r="426">
      <c r="A426" s="18"/>
      <c r="J426" s="18"/>
      <c r="M426" s="18"/>
      <c r="P426" s="18"/>
    </row>
    <row r="427">
      <c r="A427" s="18"/>
      <c r="J427" s="18"/>
      <c r="M427" s="18"/>
      <c r="P427" s="18"/>
    </row>
    <row r="428">
      <c r="A428" s="18"/>
      <c r="J428" s="18"/>
      <c r="M428" s="18"/>
      <c r="P428" s="18"/>
    </row>
    <row r="429">
      <c r="A429" s="18"/>
      <c r="J429" s="18"/>
      <c r="M429" s="18"/>
      <c r="P429" s="18"/>
    </row>
    <row r="430">
      <c r="A430" s="18"/>
      <c r="J430" s="18"/>
      <c r="M430" s="18"/>
      <c r="P430" s="18"/>
    </row>
    <row r="431">
      <c r="A431" s="18"/>
      <c r="J431" s="18"/>
      <c r="M431" s="18"/>
      <c r="P431" s="18"/>
    </row>
    <row r="432">
      <c r="A432" s="18"/>
      <c r="J432" s="18"/>
      <c r="M432" s="18"/>
      <c r="P432" s="18"/>
    </row>
    <row r="433">
      <c r="A433" s="18"/>
      <c r="J433" s="18"/>
      <c r="M433" s="18"/>
      <c r="P433" s="18"/>
    </row>
    <row r="434">
      <c r="A434" s="18"/>
      <c r="J434" s="18"/>
      <c r="M434" s="18"/>
      <c r="P434" s="18"/>
    </row>
    <row r="435">
      <c r="A435" s="18"/>
      <c r="J435" s="18"/>
      <c r="M435" s="18"/>
      <c r="P435" s="18"/>
    </row>
    <row r="436">
      <c r="A436" s="18"/>
      <c r="J436" s="18"/>
      <c r="M436" s="18"/>
      <c r="P436" s="18"/>
    </row>
    <row r="437">
      <c r="A437" s="18"/>
      <c r="J437" s="18"/>
      <c r="M437" s="18"/>
      <c r="P437" s="18"/>
    </row>
    <row r="438">
      <c r="A438" s="18"/>
      <c r="J438" s="18"/>
      <c r="M438" s="18"/>
      <c r="P438" s="18"/>
    </row>
    <row r="439">
      <c r="A439" s="18"/>
      <c r="J439" s="18"/>
      <c r="M439" s="18"/>
      <c r="P439" s="18"/>
    </row>
    <row r="440">
      <c r="A440" s="18"/>
      <c r="J440" s="18"/>
      <c r="M440" s="18"/>
      <c r="P440" s="18"/>
    </row>
    <row r="441">
      <c r="A441" s="18"/>
      <c r="J441" s="18"/>
      <c r="M441" s="18"/>
      <c r="P441" s="18"/>
    </row>
    <row r="442">
      <c r="A442" s="18"/>
      <c r="J442" s="18"/>
      <c r="M442" s="18"/>
      <c r="P442" s="18"/>
    </row>
    <row r="443">
      <c r="A443" s="18"/>
      <c r="J443" s="18"/>
      <c r="M443" s="18"/>
      <c r="P443" s="18"/>
    </row>
    <row r="444">
      <c r="A444" s="18"/>
      <c r="J444" s="18"/>
      <c r="M444" s="18"/>
      <c r="P444" s="18"/>
    </row>
    <row r="445">
      <c r="A445" s="18"/>
      <c r="J445" s="18"/>
      <c r="M445" s="18"/>
      <c r="P445" s="18"/>
    </row>
    <row r="446">
      <c r="A446" s="18"/>
      <c r="J446" s="18"/>
      <c r="M446" s="18"/>
      <c r="P446" s="18"/>
    </row>
    <row r="447">
      <c r="A447" s="18"/>
      <c r="J447" s="18"/>
      <c r="M447" s="18"/>
      <c r="P447" s="18"/>
    </row>
    <row r="448">
      <c r="A448" s="18"/>
      <c r="J448" s="18"/>
      <c r="M448" s="18"/>
      <c r="P448" s="18"/>
    </row>
    <row r="449">
      <c r="A449" s="18"/>
      <c r="J449" s="18"/>
      <c r="M449" s="18"/>
      <c r="P449" s="18"/>
    </row>
    <row r="450">
      <c r="A450" s="18"/>
      <c r="J450" s="18"/>
      <c r="M450" s="18"/>
      <c r="P450" s="18"/>
    </row>
    <row r="451">
      <c r="A451" s="18"/>
      <c r="J451" s="18"/>
      <c r="M451" s="18"/>
      <c r="P451" s="18"/>
    </row>
    <row r="452">
      <c r="A452" s="18"/>
      <c r="J452" s="18"/>
      <c r="M452" s="18"/>
      <c r="P452" s="18"/>
    </row>
    <row r="453">
      <c r="A453" s="18"/>
      <c r="J453" s="18"/>
      <c r="M453" s="18"/>
      <c r="P453" s="18"/>
    </row>
    <row r="454">
      <c r="A454" s="18"/>
      <c r="J454" s="18"/>
      <c r="M454" s="18"/>
      <c r="P454" s="18"/>
    </row>
    <row r="455">
      <c r="A455" s="18"/>
      <c r="J455" s="18"/>
      <c r="M455" s="18"/>
      <c r="P455" s="18"/>
    </row>
    <row r="456">
      <c r="A456" s="18"/>
      <c r="J456" s="18"/>
      <c r="M456" s="18"/>
      <c r="P456" s="18"/>
    </row>
    <row r="457">
      <c r="A457" s="18"/>
      <c r="J457" s="18"/>
      <c r="M457" s="18"/>
      <c r="P457" s="18"/>
    </row>
    <row r="458">
      <c r="A458" s="18"/>
      <c r="J458" s="18"/>
      <c r="M458" s="18"/>
      <c r="P458" s="18"/>
    </row>
    <row r="459">
      <c r="A459" s="18"/>
      <c r="J459" s="18"/>
      <c r="M459" s="18"/>
      <c r="P459" s="18"/>
    </row>
    <row r="460">
      <c r="A460" s="18"/>
      <c r="J460" s="18"/>
      <c r="M460" s="18"/>
      <c r="P460" s="18"/>
    </row>
    <row r="461">
      <c r="A461" s="18"/>
      <c r="J461" s="18"/>
      <c r="M461" s="18"/>
      <c r="P461" s="18"/>
    </row>
    <row r="462">
      <c r="A462" s="18"/>
      <c r="J462" s="18"/>
      <c r="M462" s="18"/>
      <c r="P462" s="18"/>
    </row>
    <row r="463">
      <c r="A463" s="18"/>
      <c r="J463" s="18"/>
      <c r="M463" s="18"/>
      <c r="P463" s="18"/>
    </row>
    <row r="464">
      <c r="A464" s="18"/>
      <c r="J464" s="18"/>
      <c r="M464" s="18"/>
      <c r="P464" s="18"/>
    </row>
    <row r="465">
      <c r="A465" s="18"/>
      <c r="J465" s="18"/>
      <c r="M465" s="18"/>
      <c r="P465" s="18"/>
    </row>
    <row r="466">
      <c r="A466" s="18"/>
      <c r="J466" s="18"/>
      <c r="M466" s="18"/>
      <c r="P466" s="18"/>
    </row>
    <row r="467">
      <c r="A467" s="18"/>
      <c r="J467" s="18"/>
      <c r="M467" s="18"/>
      <c r="P467" s="18"/>
    </row>
    <row r="468">
      <c r="A468" s="18"/>
      <c r="J468" s="18"/>
      <c r="M468" s="18"/>
      <c r="P468" s="18"/>
    </row>
    <row r="469">
      <c r="A469" s="18"/>
      <c r="J469" s="18"/>
      <c r="M469" s="18"/>
      <c r="P469" s="18"/>
    </row>
    <row r="470">
      <c r="A470" s="18"/>
      <c r="J470" s="18"/>
      <c r="M470" s="18"/>
      <c r="P470" s="18"/>
    </row>
    <row r="471">
      <c r="A471" s="18"/>
      <c r="J471" s="18"/>
      <c r="M471" s="18"/>
      <c r="P471" s="18"/>
    </row>
    <row r="472">
      <c r="A472" s="18"/>
      <c r="J472" s="18"/>
      <c r="M472" s="18"/>
      <c r="P472" s="18"/>
    </row>
    <row r="473">
      <c r="A473" s="18"/>
      <c r="J473" s="18"/>
      <c r="M473" s="18"/>
      <c r="P473" s="18"/>
    </row>
    <row r="474">
      <c r="A474" s="18"/>
      <c r="J474" s="18"/>
      <c r="M474" s="18"/>
      <c r="P474" s="18"/>
    </row>
    <row r="475">
      <c r="A475" s="18"/>
      <c r="J475" s="18"/>
      <c r="M475" s="18"/>
      <c r="P475" s="18"/>
    </row>
    <row r="476">
      <c r="A476" s="18"/>
      <c r="J476" s="18"/>
      <c r="M476" s="18"/>
      <c r="P476" s="18"/>
    </row>
    <row r="477">
      <c r="A477" s="18"/>
      <c r="J477" s="18"/>
      <c r="M477" s="18"/>
      <c r="P477" s="18"/>
    </row>
    <row r="478">
      <c r="A478" s="18"/>
      <c r="J478" s="18"/>
      <c r="M478" s="18"/>
      <c r="P478" s="18"/>
    </row>
    <row r="479">
      <c r="A479" s="18"/>
      <c r="J479" s="18"/>
      <c r="M479" s="18"/>
      <c r="P479" s="18"/>
    </row>
    <row r="480">
      <c r="A480" s="18"/>
      <c r="J480" s="18"/>
      <c r="M480" s="18"/>
      <c r="P480" s="18"/>
    </row>
    <row r="481">
      <c r="A481" s="18"/>
      <c r="J481" s="18"/>
      <c r="M481" s="18"/>
      <c r="P481" s="18"/>
    </row>
    <row r="482">
      <c r="A482" s="18"/>
      <c r="J482" s="18"/>
      <c r="M482" s="18"/>
      <c r="P482" s="18"/>
    </row>
    <row r="483">
      <c r="A483" s="18"/>
      <c r="J483" s="18"/>
      <c r="M483" s="18"/>
      <c r="P483" s="18"/>
    </row>
    <row r="484">
      <c r="A484" s="18"/>
      <c r="J484" s="18"/>
      <c r="M484" s="18"/>
      <c r="P484" s="18"/>
    </row>
    <row r="485">
      <c r="A485" s="18"/>
      <c r="J485" s="18"/>
      <c r="M485" s="18"/>
      <c r="P485" s="18"/>
    </row>
    <row r="486">
      <c r="A486" s="18"/>
      <c r="J486" s="18"/>
      <c r="M486" s="18"/>
      <c r="P486" s="18"/>
    </row>
    <row r="487">
      <c r="A487" s="18"/>
      <c r="J487" s="18"/>
      <c r="M487" s="18"/>
      <c r="P487" s="18"/>
    </row>
    <row r="488">
      <c r="A488" s="18"/>
      <c r="J488" s="18"/>
      <c r="M488" s="18"/>
      <c r="P488" s="18"/>
    </row>
    <row r="489">
      <c r="A489" s="18"/>
      <c r="J489" s="18"/>
      <c r="M489" s="18"/>
      <c r="P489" s="18"/>
    </row>
    <row r="490">
      <c r="A490" s="18"/>
      <c r="J490" s="18"/>
      <c r="M490" s="18"/>
      <c r="P490" s="18"/>
    </row>
    <row r="491">
      <c r="A491" s="18"/>
      <c r="J491" s="18"/>
      <c r="M491" s="18"/>
      <c r="P491" s="18"/>
    </row>
    <row r="492">
      <c r="A492" s="18"/>
      <c r="J492" s="18"/>
      <c r="M492" s="18"/>
      <c r="P492" s="18"/>
    </row>
    <row r="493">
      <c r="A493" s="18"/>
      <c r="J493" s="18"/>
      <c r="M493" s="18"/>
      <c r="P493" s="18"/>
    </row>
    <row r="494">
      <c r="A494" s="18"/>
      <c r="J494" s="18"/>
      <c r="M494" s="18"/>
      <c r="P494" s="18"/>
    </row>
    <row r="495">
      <c r="A495" s="18"/>
      <c r="J495" s="18"/>
      <c r="M495" s="18"/>
      <c r="P495" s="18"/>
    </row>
    <row r="496">
      <c r="A496" s="18"/>
      <c r="J496" s="18"/>
      <c r="M496" s="18"/>
      <c r="P496" s="18"/>
    </row>
    <row r="497">
      <c r="A497" s="18"/>
      <c r="J497" s="18"/>
      <c r="M497" s="18"/>
      <c r="P497" s="18"/>
    </row>
    <row r="498">
      <c r="A498" s="18"/>
      <c r="J498" s="18"/>
      <c r="M498" s="18"/>
      <c r="P498" s="18"/>
    </row>
    <row r="499">
      <c r="A499" s="18"/>
      <c r="J499" s="18"/>
      <c r="M499" s="18"/>
      <c r="P499" s="18"/>
    </row>
    <row r="500">
      <c r="A500" s="18"/>
      <c r="J500" s="18"/>
      <c r="M500" s="18"/>
      <c r="P500" s="18"/>
    </row>
    <row r="501">
      <c r="A501" s="18"/>
      <c r="J501" s="18"/>
      <c r="M501" s="18"/>
      <c r="P501" s="18"/>
    </row>
    <row r="502">
      <c r="A502" s="18"/>
      <c r="J502" s="18"/>
      <c r="M502" s="18"/>
      <c r="P502" s="18"/>
    </row>
    <row r="503">
      <c r="A503" s="18"/>
      <c r="J503" s="18"/>
      <c r="M503" s="18"/>
      <c r="P503" s="18"/>
    </row>
    <row r="504">
      <c r="A504" s="18"/>
      <c r="J504" s="18"/>
      <c r="M504" s="18"/>
      <c r="P504" s="18"/>
    </row>
    <row r="505">
      <c r="A505" s="18"/>
      <c r="J505" s="18"/>
      <c r="M505" s="18"/>
      <c r="P505" s="18"/>
    </row>
    <row r="506">
      <c r="A506" s="18"/>
      <c r="J506" s="18"/>
      <c r="M506" s="18"/>
      <c r="P506" s="18"/>
    </row>
    <row r="507">
      <c r="A507" s="18"/>
      <c r="J507" s="18"/>
      <c r="M507" s="18"/>
      <c r="P507" s="18"/>
    </row>
    <row r="508">
      <c r="A508" s="18"/>
      <c r="J508" s="18"/>
      <c r="M508" s="18"/>
      <c r="P508" s="18"/>
    </row>
    <row r="509">
      <c r="A509" s="18"/>
      <c r="J509" s="18"/>
      <c r="M509" s="18"/>
      <c r="P509" s="18"/>
    </row>
    <row r="510">
      <c r="A510" s="18"/>
      <c r="J510" s="18"/>
      <c r="M510" s="18"/>
      <c r="P510" s="18"/>
    </row>
    <row r="511">
      <c r="A511" s="18"/>
      <c r="J511" s="18"/>
      <c r="M511" s="18"/>
      <c r="P511" s="18"/>
    </row>
    <row r="512">
      <c r="A512" s="18"/>
      <c r="J512" s="18"/>
      <c r="M512" s="18"/>
      <c r="P512" s="18"/>
    </row>
    <row r="513">
      <c r="A513" s="18"/>
      <c r="J513" s="18"/>
      <c r="M513" s="18"/>
      <c r="P513" s="18"/>
    </row>
    <row r="514">
      <c r="A514" s="18"/>
      <c r="J514" s="18"/>
      <c r="M514" s="18"/>
      <c r="P514" s="18"/>
    </row>
    <row r="515">
      <c r="A515" s="18"/>
      <c r="J515" s="18"/>
      <c r="M515" s="18"/>
      <c r="P515" s="18"/>
    </row>
    <row r="516">
      <c r="A516" s="18"/>
      <c r="J516" s="18"/>
      <c r="M516" s="18"/>
      <c r="P516" s="18"/>
    </row>
    <row r="517">
      <c r="A517" s="18"/>
      <c r="J517" s="18"/>
      <c r="M517" s="18"/>
      <c r="P517" s="18"/>
    </row>
    <row r="518">
      <c r="A518" s="18"/>
      <c r="J518" s="18"/>
      <c r="M518" s="18"/>
      <c r="P518" s="18"/>
    </row>
    <row r="519">
      <c r="A519" s="18"/>
      <c r="J519" s="18"/>
      <c r="M519" s="18"/>
      <c r="P519" s="18"/>
    </row>
    <row r="520">
      <c r="A520" s="18"/>
      <c r="J520" s="18"/>
      <c r="M520" s="18"/>
      <c r="P520" s="18"/>
    </row>
    <row r="521">
      <c r="A521" s="18"/>
      <c r="J521" s="18"/>
      <c r="M521" s="18"/>
      <c r="P521" s="18"/>
    </row>
    <row r="522">
      <c r="A522" s="18"/>
      <c r="J522" s="18"/>
      <c r="M522" s="18"/>
      <c r="P522" s="18"/>
    </row>
    <row r="523">
      <c r="A523" s="18"/>
      <c r="J523" s="18"/>
      <c r="M523" s="18"/>
      <c r="P523" s="18"/>
    </row>
    <row r="524">
      <c r="A524" s="18"/>
      <c r="J524" s="18"/>
      <c r="M524" s="18"/>
      <c r="P524" s="18"/>
    </row>
    <row r="525">
      <c r="A525" s="18"/>
      <c r="J525" s="18"/>
      <c r="M525" s="18"/>
      <c r="P525" s="18"/>
    </row>
    <row r="526">
      <c r="A526" s="18"/>
      <c r="J526" s="18"/>
      <c r="M526" s="18"/>
      <c r="P526" s="18"/>
    </row>
    <row r="527">
      <c r="A527" s="18"/>
      <c r="J527" s="18"/>
      <c r="M527" s="18"/>
      <c r="P527" s="18"/>
    </row>
    <row r="528">
      <c r="A528" s="18"/>
      <c r="J528" s="18"/>
      <c r="M528" s="18"/>
      <c r="P528" s="18"/>
    </row>
    <row r="529">
      <c r="A529" s="18"/>
      <c r="J529" s="18"/>
      <c r="M529" s="18"/>
      <c r="P529" s="18"/>
    </row>
    <row r="530">
      <c r="A530" s="18"/>
      <c r="J530" s="18"/>
      <c r="M530" s="18"/>
      <c r="P530" s="18"/>
    </row>
    <row r="531">
      <c r="A531" s="18"/>
      <c r="J531" s="18"/>
      <c r="M531" s="18"/>
      <c r="P531" s="18"/>
    </row>
    <row r="532">
      <c r="A532" s="18"/>
      <c r="J532" s="18"/>
      <c r="M532" s="18"/>
      <c r="P532" s="18"/>
    </row>
    <row r="533">
      <c r="A533" s="18"/>
      <c r="J533" s="18"/>
      <c r="M533" s="18"/>
      <c r="P533" s="18"/>
    </row>
    <row r="534">
      <c r="A534" s="18"/>
      <c r="J534" s="18"/>
      <c r="M534" s="18"/>
      <c r="P534" s="18"/>
    </row>
    <row r="535">
      <c r="A535" s="18"/>
      <c r="J535" s="18"/>
      <c r="M535" s="18"/>
      <c r="P535" s="18"/>
    </row>
    <row r="536">
      <c r="A536" s="18"/>
      <c r="J536" s="18"/>
      <c r="M536" s="18"/>
      <c r="P536" s="18"/>
    </row>
    <row r="537">
      <c r="A537" s="18"/>
      <c r="J537" s="18"/>
      <c r="M537" s="18"/>
      <c r="P537" s="18"/>
    </row>
    <row r="538">
      <c r="A538" s="18"/>
      <c r="J538" s="18"/>
      <c r="M538" s="18"/>
      <c r="P538" s="18"/>
    </row>
    <row r="539">
      <c r="A539" s="18"/>
      <c r="J539" s="18"/>
      <c r="M539" s="18"/>
      <c r="P539" s="18"/>
    </row>
    <row r="540">
      <c r="A540" s="18"/>
      <c r="J540" s="18"/>
      <c r="M540" s="18"/>
      <c r="P540" s="18"/>
    </row>
    <row r="541">
      <c r="A541" s="18"/>
      <c r="J541" s="18"/>
      <c r="M541" s="18"/>
      <c r="P541" s="18"/>
    </row>
    <row r="542">
      <c r="A542" s="18"/>
      <c r="J542" s="18"/>
      <c r="M542" s="18"/>
      <c r="P542" s="18"/>
    </row>
    <row r="543">
      <c r="A543" s="18"/>
      <c r="J543" s="18"/>
      <c r="M543" s="18"/>
      <c r="P543" s="18"/>
    </row>
    <row r="544">
      <c r="A544" s="18"/>
      <c r="J544" s="18"/>
      <c r="M544" s="18"/>
      <c r="P544" s="18"/>
    </row>
    <row r="545">
      <c r="A545" s="18"/>
      <c r="J545" s="18"/>
      <c r="M545" s="18"/>
      <c r="P545" s="18"/>
    </row>
    <row r="546">
      <c r="A546" s="18"/>
      <c r="J546" s="18"/>
      <c r="M546" s="18"/>
      <c r="P546" s="18"/>
    </row>
    <row r="547">
      <c r="A547" s="18"/>
      <c r="J547" s="18"/>
      <c r="M547" s="18"/>
      <c r="P547" s="18"/>
    </row>
    <row r="548">
      <c r="A548" s="18"/>
      <c r="J548" s="18"/>
      <c r="M548" s="18"/>
      <c r="P548" s="18"/>
    </row>
    <row r="549">
      <c r="A549" s="18"/>
      <c r="J549" s="18"/>
      <c r="M549" s="18"/>
      <c r="P549" s="18"/>
    </row>
    <row r="550">
      <c r="A550" s="18"/>
      <c r="J550" s="18"/>
      <c r="M550" s="18"/>
      <c r="P550" s="18"/>
    </row>
    <row r="551">
      <c r="A551" s="18"/>
      <c r="J551" s="18"/>
      <c r="M551" s="18"/>
      <c r="P551" s="18"/>
    </row>
    <row r="552">
      <c r="A552" s="18"/>
      <c r="J552" s="18"/>
      <c r="M552" s="18"/>
      <c r="P552" s="18"/>
    </row>
    <row r="553">
      <c r="A553" s="18"/>
      <c r="J553" s="18"/>
      <c r="M553" s="18"/>
      <c r="P553" s="18"/>
    </row>
    <row r="554">
      <c r="A554" s="18"/>
      <c r="J554" s="18"/>
      <c r="M554" s="18"/>
      <c r="P554" s="18"/>
    </row>
    <row r="555">
      <c r="A555" s="18"/>
      <c r="J555" s="18"/>
      <c r="M555" s="18"/>
      <c r="P555" s="18"/>
    </row>
    <row r="556">
      <c r="A556" s="18"/>
      <c r="J556" s="18"/>
      <c r="M556" s="18"/>
      <c r="P556" s="18"/>
    </row>
    <row r="557">
      <c r="A557" s="18"/>
      <c r="J557" s="18"/>
      <c r="M557" s="18"/>
      <c r="P557" s="18"/>
    </row>
    <row r="558">
      <c r="A558" s="18"/>
      <c r="J558" s="18"/>
      <c r="M558" s="18"/>
      <c r="P558" s="18"/>
    </row>
    <row r="559">
      <c r="A559" s="18"/>
      <c r="J559" s="18"/>
      <c r="M559" s="18"/>
      <c r="P559" s="18"/>
    </row>
    <row r="560">
      <c r="A560" s="18"/>
      <c r="J560" s="18"/>
      <c r="M560" s="18"/>
      <c r="P560" s="18"/>
    </row>
    <row r="561">
      <c r="A561" s="18"/>
      <c r="J561" s="18"/>
      <c r="M561" s="18"/>
      <c r="P561" s="18"/>
    </row>
    <row r="562">
      <c r="A562" s="18"/>
      <c r="J562" s="18"/>
      <c r="M562" s="18"/>
      <c r="P562" s="18"/>
    </row>
    <row r="563">
      <c r="A563" s="18"/>
      <c r="J563" s="18"/>
      <c r="M563" s="18"/>
      <c r="P563" s="18"/>
    </row>
    <row r="564">
      <c r="A564" s="18"/>
      <c r="J564" s="18"/>
      <c r="M564" s="18"/>
      <c r="P564" s="18"/>
    </row>
    <row r="565">
      <c r="A565" s="18"/>
      <c r="J565" s="18"/>
      <c r="M565" s="18"/>
      <c r="P565" s="18"/>
    </row>
    <row r="566">
      <c r="A566" s="18"/>
      <c r="J566" s="18"/>
      <c r="M566" s="18"/>
      <c r="P566" s="18"/>
    </row>
    <row r="567">
      <c r="A567" s="18"/>
      <c r="J567" s="18"/>
      <c r="M567" s="18"/>
      <c r="P567" s="18"/>
    </row>
    <row r="568">
      <c r="A568" s="18"/>
      <c r="J568" s="18"/>
      <c r="M568" s="18"/>
      <c r="P568" s="18"/>
    </row>
    <row r="569">
      <c r="A569" s="18"/>
      <c r="J569" s="18"/>
      <c r="M569" s="18"/>
      <c r="P569" s="18"/>
    </row>
    <row r="570">
      <c r="A570" s="18"/>
      <c r="J570" s="18"/>
      <c r="M570" s="18"/>
      <c r="P570" s="18"/>
    </row>
    <row r="571">
      <c r="A571" s="18"/>
      <c r="J571" s="18"/>
      <c r="M571" s="18"/>
      <c r="P571" s="18"/>
    </row>
    <row r="572">
      <c r="A572" s="18"/>
      <c r="J572" s="18"/>
      <c r="M572" s="18"/>
      <c r="P572" s="18"/>
    </row>
    <row r="573">
      <c r="A573" s="18"/>
      <c r="J573" s="18"/>
      <c r="M573" s="18"/>
      <c r="P573" s="18"/>
    </row>
    <row r="574">
      <c r="A574" s="18"/>
      <c r="J574" s="18"/>
      <c r="M574" s="18"/>
      <c r="P574" s="18"/>
    </row>
    <row r="575">
      <c r="A575" s="18"/>
      <c r="J575" s="18"/>
      <c r="M575" s="18"/>
      <c r="P575" s="18"/>
    </row>
    <row r="576">
      <c r="A576" s="18"/>
      <c r="J576" s="18"/>
      <c r="M576" s="18"/>
      <c r="P576" s="18"/>
    </row>
    <row r="577">
      <c r="A577" s="18"/>
      <c r="J577" s="18"/>
      <c r="M577" s="18"/>
      <c r="P577" s="18"/>
    </row>
    <row r="578">
      <c r="A578" s="18"/>
      <c r="J578" s="18"/>
      <c r="M578" s="18"/>
      <c r="P578" s="18"/>
    </row>
    <row r="579">
      <c r="A579" s="18"/>
      <c r="J579" s="18"/>
      <c r="M579" s="18"/>
      <c r="P579" s="18"/>
    </row>
    <row r="580">
      <c r="A580" s="18"/>
      <c r="J580" s="18"/>
      <c r="M580" s="18"/>
      <c r="P580" s="18"/>
    </row>
    <row r="581">
      <c r="A581" s="18"/>
      <c r="J581" s="18"/>
      <c r="M581" s="18"/>
      <c r="P581" s="18"/>
    </row>
    <row r="582">
      <c r="A582" s="18"/>
      <c r="J582" s="18"/>
      <c r="M582" s="18"/>
      <c r="P582" s="18"/>
    </row>
    <row r="583">
      <c r="A583" s="18"/>
      <c r="J583" s="18"/>
      <c r="M583" s="18"/>
      <c r="P583" s="18"/>
    </row>
    <row r="584">
      <c r="A584" s="18"/>
      <c r="J584" s="18"/>
      <c r="M584" s="18"/>
      <c r="P584" s="18"/>
    </row>
    <row r="585">
      <c r="A585" s="18"/>
      <c r="J585" s="18"/>
      <c r="M585" s="18"/>
      <c r="P585" s="18"/>
    </row>
    <row r="586">
      <c r="A586" s="18"/>
      <c r="J586" s="18"/>
      <c r="M586" s="18"/>
      <c r="P586" s="18"/>
    </row>
    <row r="587">
      <c r="A587" s="18"/>
      <c r="J587" s="18"/>
      <c r="M587" s="18"/>
      <c r="P587" s="18"/>
    </row>
    <row r="588">
      <c r="A588" s="18"/>
      <c r="J588" s="18"/>
      <c r="M588" s="18"/>
      <c r="P588" s="18"/>
    </row>
    <row r="589">
      <c r="A589" s="18"/>
      <c r="J589" s="18"/>
      <c r="M589" s="18"/>
      <c r="P589" s="18"/>
    </row>
    <row r="590">
      <c r="A590" s="18"/>
      <c r="J590" s="18"/>
      <c r="M590" s="18"/>
      <c r="P590" s="18"/>
    </row>
    <row r="591">
      <c r="A591" s="18"/>
      <c r="J591" s="18"/>
      <c r="M591" s="18"/>
      <c r="P591" s="18"/>
    </row>
    <row r="592">
      <c r="A592" s="18"/>
      <c r="J592" s="18"/>
      <c r="M592" s="18"/>
      <c r="P592" s="18"/>
    </row>
    <row r="593">
      <c r="A593" s="18"/>
      <c r="J593" s="18"/>
      <c r="M593" s="18"/>
      <c r="P593" s="18"/>
    </row>
    <row r="594">
      <c r="A594" s="18"/>
      <c r="J594" s="18"/>
      <c r="M594" s="18"/>
      <c r="P594" s="18"/>
    </row>
    <row r="595">
      <c r="A595" s="18"/>
      <c r="J595" s="18"/>
      <c r="M595" s="18"/>
      <c r="P595" s="18"/>
    </row>
    <row r="596">
      <c r="A596" s="18"/>
      <c r="J596" s="18"/>
      <c r="M596" s="18"/>
      <c r="P596" s="18"/>
    </row>
    <row r="597">
      <c r="A597" s="18"/>
      <c r="J597" s="18"/>
      <c r="M597" s="18"/>
      <c r="P597" s="18"/>
    </row>
    <row r="598">
      <c r="A598" s="18"/>
      <c r="J598" s="18"/>
      <c r="M598" s="18"/>
      <c r="P598" s="18"/>
    </row>
    <row r="599">
      <c r="A599" s="18"/>
      <c r="J599" s="18"/>
      <c r="M599" s="18"/>
      <c r="P599" s="18"/>
    </row>
    <row r="600">
      <c r="A600" s="18"/>
      <c r="J600" s="18"/>
      <c r="M600" s="18"/>
      <c r="P600" s="18"/>
    </row>
    <row r="601">
      <c r="A601" s="18"/>
      <c r="J601" s="18"/>
      <c r="M601" s="18"/>
      <c r="P601" s="18"/>
    </row>
    <row r="602">
      <c r="A602" s="18"/>
      <c r="J602" s="18"/>
      <c r="M602" s="18"/>
      <c r="P602" s="18"/>
    </row>
    <row r="603">
      <c r="A603" s="18"/>
      <c r="J603" s="18"/>
      <c r="M603" s="18"/>
      <c r="P603" s="18"/>
    </row>
    <row r="604">
      <c r="A604" s="18"/>
      <c r="J604" s="18"/>
      <c r="M604" s="18"/>
      <c r="P604" s="18"/>
    </row>
    <row r="605">
      <c r="A605" s="18"/>
      <c r="J605" s="18"/>
      <c r="M605" s="18"/>
      <c r="P605" s="18"/>
    </row>
    <row r="606">
      <c r="A606" s="18"/>
      <c r="J606" s="18"/>
      <c r="M606" s="18"/>
      <c r="P606" s="18"/>
    </row>
    <row r="607">
      <c r="A607" s="18"/>
      <c r="J607" s="18"/>
      <c r="M607" s="18"/>
      <c r="P607" s="18"/>
    </row>
    <row r="608">
      <c r="A608" s="18"/>
      <c r="J608" s="18"/>
      <c r="M608" s="18"/>
      <c r="P608" s="18"/>
    </row>
    <row r="609">
      <c r="A609" s="18"/>
      <c r="J609" s="18"/>
      <c r="M609" s="18"/>
      <c r="P609" s="18"/>
    </row>
    <row r="610">
      <c r="A610" s="18"/>
      <c r="J610" s="18"/>
      <c r="M610" s="18"/>
      <c r="P610" s="18"/>
    </row>
    <row r="611">
      <c r="A611" s="18"/>
      <c r="J611" s="18"/>
      <c r="M611" s="18"/>
      <c r="P611" s="18"/>
    </row>
    <row r="612">
      <c r="A612" s="18"/>
      <c r="J612" s="18"/>
      <c r="M612" s="18"/>
      <c r="P612" s="18"/>
    </row>
    <row r="613">
      <c r="A613" s="18"/>
      <c r="J613" s="18"/>
      <c r="M613" s="18"/>
      <c r="P613" s="18"/>
    </row>
    <row r="614">
      <c r="A614" s="18"/>
      <c r="J614" s="18"/>
      <c r="M614" s="18"/>
      <c r="P614" s="18"/>
    </row>
    <row r="615">
      <c r="A615" s="18"/>
      <c r="J615" s="18"/>
      <c r="M615" s="18"/>
      <c r="P615" s="18"/>
    </row>
    <row r="616">
      <c r="A616" s="18"/>
      <c r="J616" s="18"/>
      <c r="M616" s="18"/>
      <c r="P616" s="18"/>
    </row>
    <row r="617">
      <c r="A617" s="18"/>
      <c r="J617" s="18"/>
      <c r="M617" s="18"/>
      <c r="P617" s="18"/>
    </row>
    <row r="618">
      <c r="A618" s="18"/>
      <c r="J618" s="18"/>
      <c r="M618" s="18"/>
      <c r="P618" s="18"/>
    </row>
    <row r="619">
      <c r="A619" s="18"/>
      <c r="J619" s="18"/>
      <c r="M619" s="18"/>
      <c r="P619" s="18"/>
    </row>
    <row r="620">
      <c r="A620" s="18"/>
      <c r="J620" s="18"/>
      <c r="M620" s="18"/>
      <c r="P620" s="18"/>
    </row>
    <row r="621">
      <c r="A621" s="18"/>
      <c r="J621" s="18"/>
      <c r="M621" s="18"/>
      <c r="P621" s="18"/>
    </row>
    <row r="622">
      <c r="A622" s="18"/>
      <c r="J622" s="18"/>
      <c r="M622" s="18"/>
      <c r="P622" s="18"/>
    </row>
    <row r="623">
      <c r="A623" s="18"/>
      <c r="J623" s="18"/>
      <c r="M623" s="18"/>
      <c r="P623" s="18"/>
    </row>
    <row r="624">
      <c r="A624" s="18"/>
      <c r="J624" s="18"/>
      <c r="M624" s="18"/>
      <c r="P624" s="18"/>
    </row>
    <row r="625">
      <c r="A625" s="18"/>
      <c r="J625" s="18"/>
      <c r="M625" s="18"/>
      <c r="P625" s="18"/>
    </row>
    <row r="626">
      <c r="A626" s="18"/>
      <c r="J626" s="18"/>
      <c r="M626" s="18"/>
      <c r="P626" s="18"/>
    </row>
    <row r="627">
      <c r="A627" s="18"/>
      <c r="J627" s="18"/>
      <c r="M627" s="18"/>
      <c r="P627" s="18"/>
    </row>
    <row r="628">
      <c r="A628" s="18"/>
      <c r="J628" s="18"/>
      <c r="M628" s="18"/>
      <c r="P628" s="18"/>
    </row>
    <row r="629">
      <c r="A629" s="18"/>
      <c r="J629" s="18"/>
      <c r="M629" s="18"/>
      <c r="P629" s="18"/>
    </row>
    <row r="630">
      <c r="A630" s="18"/>
      <c r="J630" s="18"/>
      <c r="M630" s="18"/>
      <c r="P630" s="18"/>
    </row>
    <row r="631">
      <c r="A631" s="18"/>
      <c r="J631" s="18"/>
      <c r="M631" s="18"/>
      <c r="P631" s="18"/>
    </row>
    <row r="632">
      <c r="A632" s="18"/>
      <c r="J632" s="18"/>
      <c r="M632" s="18"/>
      <c r="P632" s="18"/>
    </row>
    <row r="633">
      <c r="A633" s="18"/>
      <c r="J633" s="18"/>
      <c r="M633" s="18"/>
      <c r="P633" s="18"/>
    </row>
    <row r="634">
      <c r="A634" s="18"/>
      <c r="J634" s="18"/>
      <c r="M634" s="18"/>
      <c r="P634" s="18"/>
    </row>
    <row r="635">
      <c r="A635" s="18"/>
      <c r="J635" s="18"/>
      <c r="M635" s="18"/>
      <c r="P635" s="18"/>
    </row>
    <row r="636">
      <c r="A636" s="18"/>
      <c r="J636" s="18"/>
      <c r="M636" s="18"/>
      <c r="P636" s="18"/>
    </row>
    <row r="637">
      <c r="A637" s="18"/>
      <c r="J637" s="18"/>
      <c r="M637" s="18"/>
      <c r="P637" s="18"/>
    </row>
    <row r="638">
      <c r="A638" s="18"/>
      <c r="J638" s="18"/>
      <c r="M638" s="18"/>
      <c r="P638" s="18"/>
    </row>
    <row r="639">
      <c r="A639" s="18"/>
      <c r="J639" s="18"/>
      <c r="M639" s="18"/>
      <c r="P639" s="18"/>
    </row>
    <row r="640">
      <c r="A640" s="18"/>
      <c r="J640" s="18"/>
      <c r="M640" s="18"/>
      <c r="P640" s="18"/>
    </row>
    <row r="641">
      <c r="A641" s="18"/>
      <c r="J641" s="18"/>
      <c r="M641" s="18"/>
      <c r="P641" s="18"/>
    </row>
    <row r="642">
      <c r="A642" s="18"/>
      <c r="J642" s="18"/>
      <c r="M642" s="18"/>
      <c r="P642" s="18"/>
    </row>
    <row r="643">
      <c r="A643" s="18"/>
      <c r="J643" s="18"/>
      <c r="M643" s="18"/>
      <c r="P643" s="18"/>
    </row>
    <row r="644">
      <c r="A644" s="18"/>
      <c r="J644" s="18"/>
      <c r="M644" s="18"/>
      <c r="P644" s="18"/>
    </row>
    <row r="645">
      <c r="A645" s="18"/>
      <c r="J645" s="18"/>
      <c r="M645" s="18"/>
      <c r="P645" s="18"/>
    </row>
    <row r="646">
      <c r="A646" s="18"/>
      <c r="J646" s="18"/>
      <c r="M646" s="18"/>
      <c r="P646" s="18"/>
    </row>
    <row r="647">
      <c r="A647" s="18"/>
      <c r="J647" s="18"/>
      <c r="M647" s="18"/>
      <c r="P647" s="18"/>
    </row>
    <row r="648">
      <c r="A648" s="18"/>
      <c r="J648" s="18"/>
      <c r="M648" s="18"/>
      <c r="P648" s="18"/>
    </row>
    <row r="649">
      <c r="A649" s="18"/>
      <c r="J649" s="18"/>
      <c r="M649" s="18"/>
      <c r="P649" s="18"/>
    </row>
    <row r="650">
      <c r="A650" s="18"/>
      <c r="J650" s="18"/>
      <c r="M650" s="18"/>
      <c r="P650" s="18"/>
    </row>
    <row r="651">
      <c r="A651" s="18"/>
      <c r="J651" s="18"/>
      <c r="M651" s="18"/>
      <c r="P651" s="18"/>
    </row>
    <row r="652">
      <c r="A652" s="18"/>
      <c r="J652" s="18"/>
      <c r="M652" s="18"/>
      <c r="P652" s="18"/>
    </row>
    <row r="653">
      <c r="A653" s="18"/>
      <c r="J653" s="18"/>
      <c r="M653" s="18"/>
      <c r="P653" s="18"/>
    </row>
    <row r="654">
      <c r="A654" s="18"/>
      <c r="J654" s="18"/>
      <c r="M654" s="18"/>
      <c r="P654" s="18"/>
    </row>
    <row r="655">
      <c r="A655" s="18"/>
      <c r="J655" s="18"/>
      <c r="M655" s="18"/>
      <c r="P655" s="18"/>
    </row>
    <row r="656">
      <c r="A656" s="18"/>
      <c r="J656" s="18"/>
      <c r="M656" s="18"/>
      <c r="P656" s="18"/>
    </row>
    <row r="657">
      <c r="A657" s="18"/>
      <c r="J657" s="18"/>
      <c r="M657" s="18"/>
      <c r="P657" s="18"/>
    </row>
    <row r="658">
      <c r="A658" s="18"/>
      <c r="J658" s="18"/>
      <c r="M658" s="18"/>
      <c r="P658" s="18"/>
    </row>
    <row r="659">
      <c r="A659" s="18"/>
      <c r="J659" s="18"/>
      <c r="M659" s="18"/>
      <c r="P659" s="18"/>
    </row>
    <row r="660">
      <c r="A660" s="18"/>
      <c r="J660" s="18"/>
      <c r="M660" s="18"/>
      <c r="P660" s="18"/>
    </row>
    <row r="661">
      <c r="A661" s="18"/>
      <c r="J661" s="18"/>
      <c r="M661" s="18"/>
      <c r="P661" s="18"/>
    </row>
    <row r="662">
      <c r="A662" s="18"/>
      <c r="J662" s="18"/>
      <c r="M662" s="18"/>
      <c r="P662" s="18"/>
    </row>
    <row r="663">
      <c r="A663" s="18"/>
      <c r="J663" s="18"/>
      <c r="M663" s="18"/>
      <c r="P663" s="18"/>
    </row>
    <row r="664">
      <c r="A664" s="18"/>
      <c r="J664" s="18"/>
      <c r="M664" s="18"/>
      <c r="P664" s="18"/>
    </row>
    <row r="665">
      <c r="A665" s="18"/>
      <c r="J665" s="18"/>
      <c r="M665" s="18"/>
      <c r="P665" s="18"/>
    </row>
    <row r="666">
      <c r="A666" s="18"/>
      <c r="J666" s="18"/>
      <c r="M666" s="18"/>
      <c r="P666" s="18"/>
    </row>
    <row r="667">
      <c r="A667" s="18"/>
      <c r="J667" s="18"/>
      <c r="M667" s="18"/>
      <c r="P667" s="18"/>
    </row>
    <row r="668">
      <c r="A668" s="18"/>
      <c r="J668" s="18"/>
      <c r="M668" s="18"/>
      <c r="P668" s="18"/>
    </row>
    <row r="669">
      <c r="A669" s="18"/>
      <c r="J669" s="18"/>
      <c r="M669" s="18"/>
      <c r="P669" s="18"/>
    </row>
    <row r="670">
      <c r="A670" s="18"/>
      <c r="J670" s="18"/>
      <c r="M670" s="18"/>
      <c r="P670" s="18"/>
    </row>
    <row r="671">
      <c r="A671" s="18"/>
      <c r="J671" s="18"/>
      <c r="M671" s="18"/>
      <c r="P671" s="18"/>
    </row>
    <row r="672">
      <c r="A672" s="18"/>
      <c r="J672" s="18"/>
      <c r="M672" s="18"/>
      <c r="P672" s="18"/>
    </row>
    <row r="673">
      <c r="A673" s="18"/>
      <c r="J673" s="18"/>
      <c r="M673" s="18"/>
      <c r="P673" s="18"/>
    </row>
    <row r="674">
      <c r="A674" s="18"/>
      <c r="J674" s="18"/>
      <c r="M674" s="18"/>
      <c r="P674" s="18"/>
    </row>
    <row r="675">
      <c r="A675" s="18"/>
      <c r="J675" s="18"/>
      <c r="M675" s="18"/>
      <c r="P675" s="18"/>
    </row>
    <row r="676">
      <c r="A676" s="18"/>
      <c r="J676" s="18"/>
      <c r="M676" s="18"/>
      <c r="P676" s="18"/>
    </row>
    <row r="677">
      <c r="A677" s="18"/>
      <c r="J677" s="18"/>
      <c r="M677" s="18"/>
      <c r="P677" s="18"/>
    </row>
    <row r="678">
      <c r="A678" s="18"/>
      <c r="J678" s="18"/>
      <c r="M678" s="18"/>
      <c r="P678" s="18"/>
    </row>
    <row r="679">
      <c r="A679" s="18"/>
      <c r="J679" s="18"/>
      <c r="M679" s="18"/>
      <c r="P679" s="18"/>
    </row>
    <row r="680">
      <c r="A680" s="18"/>
      <c r="J680" s="18"/>
      <c r="M680" s="18"/>
      <c r="P680" s="18"/>
    </row>
    <row r="681">
      <c r="A681" s="18"/>
      <c r="J681" s="18"/>
      <c r="M681" s="18"/>
      <c r="P681" s="18"/>
    </row>
    <row r="682">
      <c r="A682" s="18"/>
      <c r="J682" s="18"/>
      <c r="M682" s="18"/>
      <c r="P682" s="18"/>
    </row>
    <row r="683">
      <c r="A683" s="18"/>
      <c r="J683" s="18"/>
      <c r="M683" s="18"/>
      <c r="P683" s="18"/>
    </row>
    <row r="684">
      <c r="A684" s="18"/>
      <c r="J684" s="18"/>
      <c r="M684" s="18"/>
      <c r="P684" s="18"/>
    </row>
    <row r="685">
      <c r="A685" s="18"/>
      <c r="J685" s="18"/>
      <c r="M685" s="18"/>
      <c r="P685" s="18"/>
    </row>
    <row r="686">
      <c r="A686" s="18"/>
      <c r="J686" s="18"/>
      <c r="M686" s="18"/>
      <c r="P686" s="18"/>
    </row>
    <row r="687">
      <c r="A687" s="18"/>
      <c r="J687" s="18"/>
      <c r="M687" s="18"/>
      <c r="P687" s="18"/>
    </row>
    <row r="688">
      <c r="A688" s="18"/>
      <c r="J688" s="18"/>
      <c r="M688" s="18"/>
      <c r="P688" s="18"/>
    </row>
    <row r="689">
      <c r="A689" s="18"/>
      <c r="J689" s="18"/>
      <c r="M689" s="18"/>
      <c r="P689" s="18"/>
    </row>
    <row r="690">
      <c r="A690" s="18"/>
      <c r="J690" s="18"/>
      <c r="M690" s="18"/>
      <c r="P690" s="18"/>
    </row>
    <row r="691">
      <c r="A691" s="18"/>
      <c r="J691" s="18"/>
      <c r="M691" s="18"/>
      <c r="P691" s="18"/>
    </row>
    <row r="692">
      <c r="A692" s="18"/>
      <c r="J692" s="18"/>
      <c r="M692" s="18"/>
      <c r="P692" s="18"/>
    </row>
    <row r="693">
      <c r="A693" s="18"/>
      <c r="J693" s="18"/>
      <c r="M693" s="18"/>
      <c r="P693" s="18"/>
    </row>
    <row r="694">
      <c r="A694" s="18"/>
      <c r="J694" s="18"/>
      <c r="M694" s="18"/>
      <c r="P694" s="18"/>
    </row>
    <row r="695">
      <c r="A695" s="18"/>
      <c r="J695" s="18"/>
      <c r="M695" s="18"/>
      <c r="P695" s="18"/>
    </row>
    <row r="696">
      <c r="A696" s="18"/>
      <c r="J696" s="18"/>
      <c r="M696" s="18"/>
      <c r="P696" s="18"/>
    </row>
    <row r="697">
      <c r="A697" s="18"/>
      <c r="J697" s="18"/>
      <c r="M697" s="18"/>
      <c r="P697" s="18"/>
    </row>
    <row r="698">
      <c r="A698" s="18"/>
      <c r="J698" s="18"/>
      <c r="M698" s="18"/>
      <c r="P698" s="18"/>
    </row>
    <row r="699">
      <c r="A699" s="18"/>
      <c r="J699" s="18"/>
      <c r="M699" s="18"/>
      <c r="P699" s="18"/>
    </row>
    <row r="700">
      <c r="A700" s="18"/>
      <c r="J700" s="18"/>
      <c r="M700" s="18"/>
      <c r="P700" s="18"/>
    </row>
    <row r="701">
      <c r="A701" s="18"/>
      <c r="J701" s="18"/>
      <c r="M701" s="18"/>
      <c r="P701" s="18"/>
    </row>
    <row r="702">
      <c r="A702" s="18"/>
      <c r="J702" s="18"/>
      <c r="M702" s="18"/>
      <c r="P702" s="18"/>
    </row>
    <row r="703">
      <c r="A703" s="18"/>
      <c r="J703" s="18"/>
      <c r="M703" s="18"/>
      <c r="P703" s="18"/>
    </row>
    <row r="704">
      <c r="A704" s="18"/>
      <c r="J704" s="18"/>
      <c r="M704" s="18"/>
      <c r="P704" s="18"/>
    </row>
    <row r="705">
      <c r="A705" s="18"/>
      <c r="J705" s="18"/>
      <c r="M705" s="18"/>
      <c r="P705" s="18"/>
    </row>
    <row r="706">
      <c r="A706" s="18"/>
      <c r="J706" s="18"/>
      <c r="M706" s="18"/>
      <c r="P706" s="18"/>
    </row>
    <row r="707">
      <c r="A707" s="18"/>
      <c r="J707" s="18"/>
      <c r="M707" s="18"/>
      <c r="P707" s="18"/>
    </row>
    <row r="708">
      <c r="A708" s="18"/>
      <c r="J708" s="18"/>
      <c r="M708" s="18"/>
      <c r="P708" s="18"/>
    </row>
    <row r="709">
      <c r="A709" s="18"/>
      <c r="J709" s="18"/>
      <c r="M709" s="18"/>
      <c r="P709" s="18"/>
    </row>
    <row r="710">
      <c r="A710" s="18"/>
      <c r="J710" s="18"/>
      <c r="M710" s="18"/>
      <c r="P710" s="18"/>
    </row>
    <row r="711">
      <c r="A711" s="18"/>
      <c r="J711" s="18"/>
      <c r="M711" s="18"/>
      <c r="P711" s="18"/>
    </row>
    <row r="712">
      <c r="A712" s="18"/>
      <c r="J712" s="18"/>
      <c r="M712" s="18"/>
      <c r="P712" s="18"/>
    </row>
    <row r="713">
      <c r="A713" s="18"/>
      <c r="J713" s="18"/>
      <c r="M713" s="18"/>
      <c r="P713" s="18"/>
    </row>
    <row r="714">
      <c r="A714" s="18"/>
      <c r="J714" s="18"/>
      <c r="M714" s="18"/>
      <c r="P714" s="18"/>
    </row>
    <row r="715">
      <c r="A715" s="18"/>
      <c r="J715" s="18"/>
      <c r="M715" s="18"/>
      <c r="P715" s="18"/>
    </row>
    <row r="716">
      <c r="A716" s="18"/>
      <c r="J716" s="18"/>
      <c r="M716" s="18"/>
      <c r="P716" s="18"/>
    </row>
    <row r="717">
      <c r="A717" s="18"/>
      <c r="J717" s="18"/>
      <c r="M717" s="18"/>
      <c r="P717" s="18"/>
    </row>
    <row r="718">
      <c r="A718" s="18"/>
      <c r="J718" s="18"/>
      <c r="M718" s="18"/>
      <c r="P718" s="18"/>
    </row>
    <row r="719">
      <c r="A719" s="18"/>
      <c r="J719" s="18"/>
      <c r="M719" s="18"/>
      <c r="P719" s="18"/>
    </row>
    <row r="720">
      <c r="A720" s="18"/>
      <c r="J720" s="18"/>
      <c r="M720" s="18"/>
      <c r="P720" s="18"/>
    </row>
    <row r="721">
      <c r="A721" s="18"/>
      <c r="J721" s="18"/>
      <c r="M721" s="18"/>
      <c r="P721" s="18"/>
    </row>
    <row r="722">
      <c r="A722" s="18"/>
      <c r="J722" s="18"/>
      <c r="M722" s="18"/>
      <c r="P722" s="18"/>
    </row>
    <row r="723">
      <c r="A723" s="18"/>
      <c r="J723" s="18"/>
      <c r="M723" s="18"/>
      <c r="P723" s="18"/>
    </row>
    <row r="724">
      <c r="A724" s="18"/>
      <c r="J724" s="18"/>
      <c r="M724" s="18"/>
      <c r="P724" s="18"/>
    </row>
    <row r="725">
      <c r="A725" s="18"/>
      <c r="J725" s="18"/>
      <c r="M725" s="18"/>
      <c r="P725" s="18"/>
    </row>
    <row r="726">
      <c r="A726" s="18"/>
      <c r="J726" s="18"/>
      <c r="M726" s="18"/>
      <c r="P726" s="18"/>
    </row>
    <row r="727">
      <c r="A727" s="18"/>
      <c r="J727" s="18"/>
      <c r="M727" s="18"/>
      <c r="P727" s="18"/>
    </row>
    <row r="728">
      <c r="A728" s="18"/>
      <c r="J728" s="18"/>
      <c r="M728" s="18"/>
      <c r="P728" s="18"/>
    </row>
    <row r="729">
      <c r="A729" s="18"/>
      <c r="J729" s="18"/>
      <c r="M729" s="18"/>
      <c r="P729" s="18"/>
    </row>
    <row r="730">
      <c r="A730" s="18"/>
      <c r="J730" s="18"/>
      <c r="M730" s="18"/>
      <c r="P730" s="18"/>
    </row>
    <row r="731">
      <c r="A731" s="18"/>
      <c r="J731" s="18"/>
      <c r="M731" s="18"/>
      <c r="P731" s="18"/>
    </row>
    <row r="732">
      <c r="A732" s="18"/>
      <c r="J732" s="18"/>
      <c r="M732" s="18"/>
      <c r="P732" s="18"/>
    </row>
    <row r="733">
      <c r="A733" s="18"/>
      <c r="J733" s="18"/>
      <c r="M733" s="18"/>
      <c r="P733" s="18"/>
    </row>
    <row r="734">
      <c r="A734" s="18"/>
      <c r="J734" s="18"/>
      <c r="M734" s="18"/>
      <c r="P734" s="18"/>
    </row>
    <row r="735">
      <c r="A735" s="18"/>
      <c r="J735" s="18"/>
      <c r="M735" s="18"/>
      <c r="P735" s="18"/>
    </row>
    <row r="736">
      <c r="A736" s="18"/>
      <c r="J736" s="18"/>
      <c r="M736" s="18"/>
      <c r="P736" s="18"/>
    </row>
    <row r="737">
      <c r="A737" s="18"/>
      <c r="J737" s="18"/>
      <c r="M737" s="18"/>
      <c r="P737" s="18"/>
    </row>
    <row r="738">
      <c r="A738" s="18"/>
      <c r="J738" s="18"/>
      <c r="M738" s="18"/>
      <c r="P738" s="18"/>
    </row>
    <row r="739">
      <c r="A739" s="18"/>
      <c r="J739" s="18"/>
      <c r="M739" s="18"/>
      <c r="P739" s="18"/>
    </row>
    <row r="740">
      <c r="A740" s="18"/>
      <c r="J740" s="18"/>
      <c r="M740" s="18"/>
      <c r="P740" s="18"/>
    </row>
    <row r="741">
      <c r="A741" s="18"/>
      <c r="J741" s="18"/>
      <c r="M741" s="18"/>
      <c r="P741" s="18"/>
    </row>
    <row r="742">
      <c r="A742" s="18"/>
      <c r="J742" s="18"/>
      <c r="M742" s="18"/>
      <c r="P742" s="18"/>
    </row>
    <row r="743">
      <c r="A743" s="18"/>
      <c r="J743" s="18"/>
      <c r="M743" s="18"/>
      <c r="P743" s="18"/>
    </row>
    <row r="744">
      <c r="A744" s="18"/>
      <c r="J744" s="18"/>
      <c r="M744" s="18"/>
      <c r="P744" s="18"/>
    </row>
    <row r="745">
      <c r="A745" s="18"/>
      <c r="J745" s="18"/>
      <c r="M745" s="18"/>
      <c r="P745" s="18"/>
    </row>
    <row r="746">
      <c r="A746" s="18"/>
      <c r="J746" s="18"/>
      <c r="M746" s="18"/>
      <c r="P746" s="18"/>
    </row>
    <row r="747">
      <c r="A747" s="18"/>
      <c r="J747" s="18"/>
      <c r="M747" s="18"/>
      <c r="P747" s="18"/>
    </row>
    <row r="748">
      <c r="A748" s="18"/>
      <c r="J748" s="18"/>
      <c r="M748" s="18"/>
      <c r="P748" s="18"/>
    </row>
    <row r="749">
      <c r="A749" s="18"/>
      <c r="J749" s="18"/>
      <c r="M749" s="18"/>
      <c r="P749" s="18"/>
    </row>
    <row r="750">
      <c r="A750" s="18"/>
      <c r="J750" s="18"/>
      <c r="M750" s="18"/>
      <c r="P750" s="18"/>
    </row>
    <row r="751">
      <c r="A751" s="18"/>
      <c r="J751" s="18"/>
      <c r="M751" s="18"/>
      <c r="P751" s="18"/>
    </row>
    <row r="752">
      <c r="A752" s="18"/>
      <c r="J752" s="18"/>
      <c r="M752" s="18"/>
      <c r="P752" s="18"/>
    </row>
    <row r="753">
      <c r="A753" s="18"/>
      <c r="J753" s="18"/>
      <c r="M753" s="18"/>
      <c r="P753" s="18"/>
    </row>
    <row r="754">
      <c r="A754" s="18"/>
      <c r="J754" s="18"/>
      <c r="M754" s="18"/>
      <c r="P754" s="18"/>
    </row>
    <row r="755">
      <c r="A755" s="18"/>
      <c r="J755" s="18"/>
      <c r="M755" s="18"/>
      <c r="P755" s="18"/>
    </row>
    <row r="756">
      <c r="A756" s="18"/>
      <c r="J756" s="18"/>
      <c r="M756" s="18"/>
      <c r="P756" s="18"/>
    </row>
    <row r="757">
      <c r="A757" s="18"/>
      <c r="J757" s="18"/>
      <c r="M757" s="18"/>
      <c r="P757" s="18"/>
    </row>
    <row r="758">
      <c r="A758" s="18"/>
      <c r="J758" s="18"/>
      <c r="M758" s="18"/>
      <c r="P758" s="18"/>
    </row>
    <row r="759">
      <c r="A759" s="18"/>
      <c r="J759" s="18"/>
      <c r="M759" s="18"/>
      <c r="P759" s="18"/>
    </row>
    <row r="760">
      <c r="A760" s="18"/>
      <c r="J760" s="18"/>
      <c r="M760" s="18"/>
      <c r="P760" s="18"/>
    </row>
    <row r="761">
      <c r="A761" s="18"/>
      <c r="J761" s="18"/>
      <c r="M761" s="18"/>
      <c r="P761" s="18"/>
    </row>
    <row r="762">
      <c r="A762" s="18"/>
      <c r="J762" s="18"/>
      <c r="M762" s="18"/>
      <c r="P762" s="18"/>
    </row>
    <row r="763">
      <c r="A763" s="18"/>
      <c r="J763" s="18"/>
      <c r="M763" s="18"/>
      <c r="P763" s="18"/>
    </row>
    <row r="764">
      <c r="A764" s="18"/>
      <c r="J764" s="18"/>
      <c r="M764" s="18"/>
      <c r="P764" s="18"/>
    </row>
    <row r="765">
      <c r="A765" s="18"/>
      <c r="J765" s="18"/>
      <c r="M765" s="18"/>
      <c r="P765" s="18"/>
    </row>
    <row r="766">
      <c r="A766" s="18"/>
      <c r="J766" s="18"/>
      <c r="M766" s="18"/>
      <c r="P766" s="18"/>
    </row>
    <row r="767">
      <c r="A767" s="18"/>
      <c r="J767" s="18"/>
      <c r="M767" s="18"/>
      <c r="P767" s="18"/>
    </row>
    <row r="768">
      <c r="A768" s="18"/>
      <c r="J768" s="18"/>
      <c r="M768" s="18"/>
      <c r="P768" s="18"/>
    </row>
    <row r="769">
      <c r="A769" s="18"/>
      <c r="J769" s="18"/>
      <c r="M769" s="18"/>
      <c r="P769" s="18"/>
    </row>
    <row r="770">
      <c r="A770" s="18"/>
      <c r="J770" s="18"/>
      <c r="M770" s="18"/>
      <c r="P770" s="18"/>
    </row>
    <row r="771">
      <c r="A771" s="18"/>
      <c r="J771" s="18"/>
      <c r="M771" s="18"/>
      <c r="P771" s="18"/>
    </row>
    <row r="772">
      <c r="A772" s="18"/>
      <c r="J772" s="18"/>
      <c r="M772" s="18"/>
      <c r="P772" s="18"/>
    </row>
    <row r="773">
      <c r="A773" s="18"/>
      <c r="J773" s="18"/>
      <c r="M773" s="18"/>
      <c r="P773" s="18"/>
    </row>
    <row r="774">
      <c r="A774" s="18"/>
      <c r="J774" s="18"/>
      <c r="M774" s="18"/>
      <c r="P774" s="18"/>
    </row>
    <row r="775">
      <c r="A775" s="18"/>
      <c r="J775" s="18"/>
      <c r="M775" s="18"/>
      <c r="P775" s="18"/>
    </row>
    <row r="776">
      <c r="A776" s="18"/>
      <c r="J776" s="18"/>
      <c r="M776" s="18"/>
      <c r="P776" s="18"/>
    </row>
    <row r="777">
      <c r="A777" s="18"/>
      <c r="J777" s="18"/>
      <c r="M777" s="18"/>
      <c r="P777" s="18"/>
    </row>
    <row r="778">
      <c r="A778" s="18"/>
      <c r="J778" s="18"/>
      <c r="M778" s="18"/>
      <c r="P778" s="18"/>
    </row>
    <row r="779">
      <c r="A779" s="18"/>
      <c r="J779" s="18"/>
      <c r="M779" s="18"/>
      <c r="P779" s="18"/>
    </row>
    <row r="780">
      <c r="A780" s="18"/>
      <c r="J780" s="18"/>
      <c r="M780" s="18"/>
      <c r="P780" s="18"/>
    </row>
    <row r="781">
      <c r="A781" s="18"/>
      <c r="J781" s="18"/>
      <c r="M781" s="18"/>
      <c r="P781" s="18"/>
    </row>
    <row r="782">
      <c r="A782" s="18"/>
      <c r="J782" s="18"/>
      <c r="M782" s="18"/>
      <c r="P782" s="18"/>
    </row>
    <row r="783">
      <c r="A783" s="18"/>
      <c r="J783" s="18"/>
      <c r="M783" s="18"/>
      <c r="P783" s="18"/>
    </row>
    <row r="784">
      <c r="A784" s="18"/>
      <c r="J784" s="18"/>
      <c r="M784" s="18"/>
      <c r="P784" s="18"/>
    </row>
    <row r="785">
      <c r="A785" s="18"/>
      <c r="J785" s="18"/>
      <c r="M785" s="18"/>
      <c r="P785" s="18"/>
    </row>
    <row r="786">
      <c r="A786" s="18"/>
      <c r="J786" s="18"/>
      <c r="M786" s="18"/>
      <c r="P786" s="18"/>
    </row>
    <row r="787">
      <c r="A787" s="18"/>
      <c r="J787" s="18"/>
      <c r="M787" s="18"/>
      <c r="P787" s="18"/>
    </row>
    <row r="788">
      <c r="A788" s="18"/>
      <c r="J788" s="18"/>
      <c r="M788" s="18"/>
      <c r="P788" s="18"/>
    </row>
    <row r="789">
      <c r="A789" s="18"/>
      <c r="J789" s="18"/>
      <c r="M789" s="18"/>
      <c r="P789" s="18"/>
    </row>
    <row r="790">
      <c r="A790" s="18"/>
      <c r="J790" s="18"/>
      <c r="M790" s="18"/>
      <c r="P790" s="18"/>
    </row>
    <row r="791">
      <c r="A791" s="18"/>
      <c r="J791" s="18"/>
      <c r="M791" s="18"/>
      <c r="P791" s="18"/>
    </row>
    <row r="792">
      <c r="A792" s="18"/>
      <c r="J792" s="18"/>
      <c r="M792" s="18"/>
      <c r="P792" s="18"/>
    </row>
    <row r="793">
      <c r="A793" s="18"/>
      <c r="J793" s="18"/>
      <c r="M793" s="18"/>
      <c r="P793" s="18"/>
    </row>
    <row r="794">
      <c r="A794" s="18"/>
      <c r="J794" s="18"/>
      <c r="M794" s="18"/>
      <c r="P794" s="18"/>
    </row>
    <row r="795">
      <c r="A795" s="18"/>
      <c r="J795" s="18"/>
      <c r="M795" s="18"/>
      <c r="P795" s="18"/>
    </row>
    <row r="796">
      <c r="A796" s="18"/>
      <c r="J796" s="18"/>
      <c r="M796" s="18"/>
      <c r="P796" s="18"/>
    </row>
    <row r="797">
      <c r="A797" s="18"/>
      <c r="J797" s="18"/>
      <c r="M797" s="18"/>
      <c r="P797" s="18"/>
    </row>
    <row r="798">
      <c r="A798" s="18"/>
      <c r="J798" s="18"/>
      <c r="M798" s="18"/>
      <c r="P798" s="18"/>
    </row>
    <row r="799">
      <c r="A799" s="18"/>
      <c r="J799" s="18"/>
      <c r="M799" s="18"/>
      <c r="P799" s="18"/>
    </row>
    <row r="800">
      <c r="A800" s="18"/>
      <c r="J800" s="18"/>
      <c r="M800" s="18"/>
      <c r="P800" s="18"/>
    </row>
    <row r="801">
      <c r="A801" s="18"/>
      <c r="J801" s="18"/>
      <c r="M801" s="18"/>
      <c r="P801" s="18"/>
    </row>
    <row r="802">
      <c r="A802" s="18"/>
      <c r="J802" s="18"/>
      <c r="M802" s="18"/>
      <c r="P802" s="18"/>
    </row>
    <row r="803">
      <c r="A803" s="18"/>
      <c r="J803" s="18"/>
      <c r="M803" s="18"/>
      <c r="P803" s="18"/>
    </row>
    <row r="804">
      <c r="A804" s="18"/>
      <c r="J804" s="18"/>
      <c r="M804" s="18"/>
      <c r="P804" s="18"/>
    </row>
    <row r="805">
      <c r="A805" s="18"/>
      <c r="J805" s="18"/>
      <c r="M805" s="18"/>
      <c r="P805" s="18"/>
    </row>
    <row r="806">
      <c r="A806" s="18"/>
      <c r="J806" s="18"/>
      <c r="M806" s="18"/>
      <c r="P806" s="18"/>
    </row>
    <row r="807">
      <c r="A807" s="18"/>
      <c r="J807" s="18"/>
      <c r="M807" s="18"/>
      <c r="P807" s="18"/>
    </row>
    <row r="808">
      <c r="A808" s="18"/>
      <c r="J808" s="18"/>
      <c r="M808" s="18"/>
      <c r="P808" s="18"/>
    </row>
    <row r="809">
      <c r="A809" s="18"/>
      <c r="J809" s="18"/>
      <c r="M809" s="18"/>
      <c r="P809" s="18"/>
    </row>
    <row r="810">
      <c r="A810" s="18"/>
      <c r="J810" s="18"/>
      <c r="M810" s="18"/>
      <c r="P810" s="18"/>
    </row>
    <row r="811">
      <c r="A811" s="18"/>
      <c r="J811" s="18"/>
      <c r="M811" s="18"/>
      <c r="P811" s="18"/>
    </row>
    <row r="812">
      <c r="A812" s="18"/>
      <c r="J812" s="18"/>
      <c r="M812" s="18"/>
      <c r="P812" s="18"/>
    </row>
    <row r="813">
      <c r="A813" s="18"/>
      <c r="J813" s="18"/>
      <c r="M813" s="18"/>
      <c r="P813" s="18"/>
    </row>
    <row r="814">
      <c r="A814" s="18"/>
      <c r="J814" s="18"/>
      <c r="M814" s="18"/>
      <c r="P814" s="18"/>
    </row>
    <row r="815">
      <c r="A815" s="18"/>
      <c r="J815" s="18"/>
      <c r="M815" s="18"/>
      <c r="P815" s="18"/>
    </row>
    <row r="816">
      <c r="A816" s="18"/>
      <c r="J816" s="18"/>
      <c r="M816" s="18"/>
      <c r="P816" s="18"/>
    </row>
    <row r="817">
      <c r="A817" s="18"/>
      <c r="J817" s="18"/>
      <c r="M817" s="18"/>
      <c r="P817" s="18"/>
    </row>
    <row r="818">
      <c r="A818" s="18"/>
      <c r="J818" s="18"/>
      <c r="M818" s="18"/>
      <c r="P818" s="18"/>
    </row>
    <row r="819">
      <c r="A819" s="18"/>
      <c r="J819" s="18"/>
      <c r="M819" s="18"/>
      <c r="P819" s="18"/>
    </row>
    <row r="820">
      <c r="A820" s="18"/>
      <c r="J820" s="18"/>
      <c r="M820" s="18"/>
      <c r="P820" s="18"/>
    </row>
    <row r="821">
      <c r="A821" s="18"/>
      <c r="J821" s="18"/>
      <c r="M821" s="18"/>
      <c r="P821" s="18"/>
    </row>
    <row r="822">
      <c r="A822" s="18"/>
      <c r="J822" s="18"/>
      <c r="M822" s="18"/>
      <c r="P822" s="18"/>
    </row>
    <row r="823">
      <c r="A823" s="18"/>
      <c r="J823" s="18"/>
      <c r="M823" s="18"/>
      <c r="P823" s="18"/>
    </row>
    <row r="824">
      <c r="A824" s="18"/>
      <c r="J824" s="18"/>
      <c r="M824" s="18"/>
      <c r="P824" s="18"/>
    </row>
    <row r="825">
      <c r="A825" s="18"/>
      <c r="J825" s="18"/>
      <c r="M825" s="18"/>
      <c r="P825" s="18"/>
    </row>
    <row r="826">
      <c r="A826" s="18"/>
      <c r="J826" s="18"/>
      <c r="M826" s="18"/>
      <c r="P826" s="18"/>
    </row>
    <row r="827">
      <c r="A827" s="18"/>
      <c r="J827" s="18"/>
      <c r="M827" s="18"/>
      <c r="P827" s="18"/>
    </row>
    <row r="828">
      <c r="A828" s="18"/>
      <c r="J828" s="18"/>
      <c r="M828" s="18"/>
      <c r="P828" s="18"/>
    </row>
    <row r="829">
      <c r="A829" s="18"/>
      <c r="J829" s="18"/>
      <c r="M829" s="18"/>
      <c r="P829" s="18"/>
    </row>
    <row r="830">
      <c r="A830" s="18"/>
      <c r="J830" s="18"/>
      <c r="M830" s="18"/>
      <c r="P830" s="18"/>
    </row>
    <row r="831">
      <c r="A831" s="18"/>
      <c r="J831" s="18"/>
      <c r="M831" s="18"/>
      <c r="P831" s="18"/>
    </row>
    <row r="832">
      <c r="A832" s="18"/>
      <c r="J832" s="18"/>
      <c r="M832" s="18"/>
      <c r="P832" s="18"/>
    </row>
    <row r="833">
      <c r="A833" s="18"/>
      <c r="J833" s="18"/>
      <c r="M833" s="18"/>
      <c r="P833" s="18"/>
    </row>
    <row r="834">
      <c r="A834" s="18"/>
      <c r="J834" s="18"/>
      <c r="M834" s="18"/>
      <c r="P834" s="18"/>
    </row>
    <row r="835">
      <c r="A835" s="18"/>
      <c r="J835" s="18"/>
      <c r="M835" s="18"/>
      <c r="P835" s="18"/>
    </row>
    <row r="836">
      <c r="A836" s="18"/>
      <c r="J836" s="18"/>
      <c r="M836" s="18"/>
      <c r="P836" s="18"/>
    </row>
    <row r="837">
      <c r="A837" s="18"/>
      <c r="J837" s="18"/>
      <c r="M837" s="18"/>
      <c r="P837" s="18"/>
    </row>
    <row r="838">
      <c r="A838" s="18"/>
      <c r="J838" s="18"/>
      <c r="M838" s="18"/>
      <c r="P838" s="18"/>
    </row>
    <row r="839">
      <c r="A839" s="18"/>
      <c r="J839" s="18"/>
      <c r="M839" s="18"/>
      <c r="P839" s="18"/>
    </row>
    <row r="840">
      <c r="A840" s="18"/>
      <c r="J840" s="18"/>
      <c r="M840" s="18"/>
      <c r="P840" s="18"/>
    </row>
    <row r="841">
      <c r="A841" s="18"/>
      <c r="J841" s="18"/>
      <c r="M841" s="18"/>
      <c r="P841" s="18"/>
    </row>
    <row r="842">
      <c r="A842" s="18"/>
      <c r="J842" s="18"/>
      <c r="M842" s="18"/>
      <c r="P842" s="18"/>
    </row>
    <row r="843">
      <c r="A843" s="18"/>
      <c r="J843" s="18"/>
      <c r="M843" s="18"/>
      <c r="P843" s="18"/>
    </row>
    <row r="844">
      <c r="A844" s="18"/>
      <c r="J844" s="18"/>
      <c r="M844" s="18"/>
      <c r="P844" s="18"/>
    </row>
    <row r="845">
      <c r="A845" s="18"/>
      <c r="J845" s="18"/>
      <c r="M845" s="18"/>
      <c r="P845" s="18"/>
    </row>
    <row r="846">
      <c r="A846" s="18"/>
      <c r="J846" s="18"/>
      <c r="M846" s="18"/>
      <c r="P846" s="18"/>
    </row>
    <row r="847">
      <c r="A847" s="18"/>
      <c r="J847" s="18"/>
      <c r="M847" s="18"/>
      <c r="P847" s="18"/>
    </row>
    <row r="848">
      <c r="A848" s="18"/>
      <c r="J848" s="18"/>
      <c r="M848" s="18"/>
      <c r="P848" s="18"/>
    </row>
    <row r="849">
      <c r="A849" s="18"/>
      <c r="J849" s="18"/>
      <c r="M849" s="18"/>
      <c r="P849" s="18"/>
    </row>
    <row r="850">
      <c r="A850" s="18"/>
      <c r="J850" s="18"/>
      <c r="M850" s="18"/>
      <c r="P850" s="18"/>
    </row>
    <row r="851">
      <c r="A851" s="18"/>
      <c r="J851" s="18"/>
      <c r="M851" s="18"/>
      <c r="P851" s="18"/>
    </row>
    <row r="852">
      <c r="A852" s="18"/>
      <c r="J852" s="18"/>
      <c r="M852" s="18"/>
      <c r="P852" s="18"/>
    </row>
    <row r="853">
      <c r="A853" s="18"/>
      <c r="J853" s="18"/>
      <c r="M853" s="18"/>
      <c r="P853" s="18"/>
    </row>
    <row r="854">
      <c r="A854" s="18"/>
      <c r="J854" s="18"/>
      <c r="M854" s="18"/>
      <c r="P854" s="18"/>
    </row>
    <row r="855">
      <c r="A855" s="18"/>
      <c r="J855" s="18"/>
      <c r="M855" s="18"/>
      <c r="P855" s="18"/>
    </row>
    <row r="856">
      <c r="A856" s="18"/>
      <c r="J856" s="18"/>
      <c r="M856" s="18"/>
      <c r="P856" s="18"/>
    </row>
    <row r="857">
      <c r="A857" s="18"/>
      <c r="J857" s="18"/>
      <c r="M857" s="18"/>
      <c r="P857" s="18"/>
    </row>
    <row r="858">
      <c r="A858" s="18"/>
      <c r="J858" s="18"/>
      <c r="M858" s="18"/>
      <c r="P858" s="18"/>
    </row>
    <row r="859">
      <c r="A859" s="18"/>
      <c r="J859" s="18"/>
      <c r="M859" s="18"/>
      <c r="P859" s="18"/>
    </row>
    <row r="860">
      <c r="A860" s="18"/>
      <c r="J860" s="18"/>
      <c r="M860" s="18"/>
      <c r="P860" s="18"/>
    </row>
    <row r="861">
      <c r="A861" s="18"/>
      <c r="J861" s="18"/>
      <c r="M861" s="18"/>
      <c r="P861" s="18"/>
    </row>
    <row r="862">
      <c r="A862" s="18"/>
      <c r="J862" s="18"/>
      <c r="M862" s="18"/>
      <c r="P862" s="18"/>
    </row>
    <row r="863">
      <c r="A863" s="18"/>
      <c r="J863" s="18"/>
      <c r="M863" s="18"/>
      <c r="P863" s="18"/>
    </row>
    <row r="864">
      <c r="A864" s="18"/>
      <c r="J864" s="18"/>
      <c r="M864" s="18"/>
      <c r="P864" s="18"/>
    </row>
    <row r="865">
      <c r="A865" s="18"/>
      <c r="J865" s="18"/>
      <c r="M865" s="18"/>
      <c r="P865" s="18"/>
    </row>
    <row r="866">
      <c r="A866" s="18"/>
      <c r="J866" s="18"/>
      <c r="M866" s="18"/>
      <c r="P866" s="18"/>
    </row>
    <row r="867">
      <c r="A867" s="18"/>
      <c r="J867" s="18"/>
      <c r="M867" s="18"/>
      <c r="P867" s="18"/>
    </row>
    <row r="868">
      <c r="A868" s="18"/>
      <c r="J868" s="18"/>
      <c r="M868" s="18"/>
      <c r="P868" s="18"/>
    </row>
    <row r="869">
      <c r="A869" s="18"/>
      <c r="J869" s="18"/>
      <c r="M869" s="18"/>
      <c r="P869" s="18"/>
    </row>
    <row r="870">
      <c r="A870" s="18"/>
      <c r="J870" s="18"/>
      <c r="M870" s="18"/>
      <c r="P870" s="18"/>
    </row>
    <row r="871">
      <c r="A871" s="18"/>
      <c r="J871" s="18"/>
      <c r="M871" s="18"/>
      <c r="P871" s="18"/>
    </row>
    <row r="872">
      <c r="A872" s="18"/>
      <c r="J872" s="18"/>
      <c r="M872" s="18"/>
      <c r="P872" s="18"/>
    </row>
    <row r="873">
      <c r="A873" s="18"/>
      <c r="J873" s="18"/>
      <c r="M873" s="18"/>
      <c r="P873" s="18"/>
    </row>
    <row r="874">
      <c r="A874" s="18"/>
      <c r="J874" s="18"/>
      <c r="M874" s="18"/>
      <c r="P874" s="18"/>
    </row>
    <row r="875">
      <c r="A875" s="18"/>
      <c r="J875" s="18"/>
      <c r="M875" s="18"/>
      <c r="P875" s="18"/>
    </row>
    <row r="876">
      <c r="A876" s="18"/>
      <c r="J876" s="18"/>
      <c r="M876" s="18"/>
      <c r="P876" s="18"/>
    </row>
    <row r="877">
      <c r="A877" s="18"/>
      <c r="J877" s="18"/>
      <c r="M877" s="18"/>
      <c r="P877" s="18"/>
    </row>
    <row r="878">
      <c r="A878" s="18"/>
      <c r="J878" s="18"/>
      <c r="M878" s="18"/>
      <c r="P878" s="18"/>
    </row>
    <row r="879">
      <c r="A879" s="18"/>
      <c r="J879" s="18"/>
      <c r="M879" s="18"/>
      <c r="P879" s="18"/>
    </row>
    <row r="880">
      <c r="A880" s="18"/>
      <c r="J880" s="18"/>
      <c r="M880" s="18"/>
      <c r="P880" s="18"/>
    </row>
    <row r="881">
      <c r="A881" s="18"/>
      <c r="J881" s="18"/>
      <c r="M881" s="18"/>
      <c r="P881" s="18"/>
    </row>
    <row r="882">
      <c r="A882" s="18"/>
      <c r="J882" s="18"/>
      <c r="M882" s="18"/>
      <c r="P882" s="18"/>
    </row>
    <row r="883">
      <c r="A883" s="18"/>
      <c r="J883" s="18"/>
      <c r="M883" s="18"/>
      <c r="P883" s="18"/>
    </row>
    <row r="884">
      <c r="A884" s="18"/>
      <c r="J884" s="18"/>
      <c r="M884" s="18"/>
      <c r="P884" s="18"/>
    </row>
    <row r="885">
      <c r="A885" s="18"/>
      <c r="J885" s="18"/>
      <c r="M885" s="18"/>
      <c r="P885" s="18"/>
    </row>
    <row r="886">
      <c r="A886" s="18"/>
      <c r="J886" s="18"/>
      <c r="M886" s="18"/>
      <c r="P886" s="18"/>
    </row>
    <row r="887">
      <c r="A887" s="18"/>
      <c r="J887" s="18"/>
      <c r="M887" s="18"/>
      <c r="P887" s="18"/>
    </row>
    <row r="888">
      <c r="A888" s="18"/>
      <c r="J888" s="18"/>
      <c r="M888" s="18"/>
      <c r="P888" s="18"/>
    </row>
    <row r="889">
      <c r="A889" s="18"/>
      <c r="J889" s="18"/>
      <c r="M889" s="18"/>
      <c r="P889" s="18"/>
    </row>
    <row r="890">
      <c r="A890" s="18"/>
      <c r="J890" s="18"/>
      <c r="M890" s="18"/>
      <c r="P890" s="18"/>
    </row>
    <row r="891">
      <c r="A891" s="18"/>
      <c r="J891" s="18"/>
      <c r="M891" s="18"/>
      <c r="P891" s="18"/>
    </row>
    <row r="892">
      <c r="A892" s="18"/>
      <c r="J892" s="18"/>
      <c r="M892" s="18"/>
      <c r="P892" s="18"/>
    </row>
    <row r="893">
      <c r="A893" s="18"/>
      <c r="J893" s="18"/>
      <c r="M893" s="18"/>
      <c r="P893" s="18"/>
    </row>
    <row r="894">
      <c r="A894" s="18"/>
      <c r="J894" s="18"/>
      <c r="M894" s="18"/>
      <c r="P894" s="18"/>
    </row>
    <row r="895">
      <c r="A895" s="18"/>
      <c r="J895" s="18"/>
      <c r="M895" s="18"/>
      <c r="P895" s="18"/>
    </row>
    <row r="896">
      <c r="A896" s="18"/>
      <c r="J896" s="18"/>
      <c r="M896" s="18"/>
      <c r="P896" s="18"/>
    </row>
    <row r="897">
      <c r="A897" s="18"/>
      <c r="J897" s="18"/>
      <c r="M897" s="18"/>
      <c r="P897" s="18"/>
    </row>
    <row r="898">
      <c r="A898" s="18"/>
      <c r="J898" s="18"/>
      <c r="M898" s="18"/>
      <c r="P898" s="18"/>
    </row>
    <row r="899">
      <c r="A899" s="18"/>
      <c r="J899" s="18"/>
      <c r="M899" s="18"/>
      <c r="P899" s="18"/>
    </row>
    <row r="900">
      <c r="A900" s="18"/>
      <c r="J900" s="18"/>
      <c r="M900" s="18"/>
      <c r="P900" s="18"/>
    </row>
    <row r="901">
      <c r="A901" s="18"/>
      <c r="J901" s="18"/>
      <c r="M901" s="18"/>
      <c r="P901" s="18"/>
    </row>
    <row r="902">
      <c r="A902" s="18"/>
      <c r="J902" s="18"/>
      <c r="M902" s="18"/>
      <c r="P902" s="18"/>
    </row>
    <row r="903">
      <c r="A903" s="18"/>
      <c r="J903" s="18"/>
      <c r="M903" s="18"/>
      <c r="P903" s="18"/>
    </row>
    <row r="904">
      <c r="A904" s="18"/>
      <c r="J904" s="18"/>
      <c r="M904" s="18"/>
      <c r="P904" s="18"/>
    </row>
    <row r="905">
      <c r="A905" s="18"/>
      <c r="J905" s="18"/>
      <c r="M905" s="18"/>
      <c r="P905" s="18"/>
    </row>
    <row r="906">
      <c r="A906" s="18"/>
      <c r="J906" s="18"/>
      <c r="M906" s="18"/>
      <c r="P906" s="18"/>
    </row>
    <row r="907">
      <c r="A907" s="18"/>
      <c r="J907" s="18"/>
      <c r="M907" s="18"/>
      <c r="P907" s="18"/>
    </row>
    <row r="908">
      <c r="A908" s="18"/>
      <c r="J908" s="18"/>
      <c r="M908" s="18"/>
      <c r="P908" s="18"/>
    </row>
    <row r="909">
      <c r="A909" s="18"/>
      <c r="J909" s="18"/>
      <c r="M909" s="18"/>
      <c r="P909" s="18"/>
    </row>
    <row r="910">
      <c r="A910" s="18"/>
      <c r="J910" s="18"/>
      <c r="M910" s="18"/>
      <c r="P910" s="18"/>
    </row>
    <row r="911">
      <c r="A911" s="18"/>
      <c r="J911" s="18"/>
      <c r="M911" s="18"/>
      <c r="P911" s="18"/>
    </row>
    <row r="912">
      <c r="A912" s="18"/>
      <c r="J912" s="18"/>
      <c r="M912" s="18"/>
      <c r="P912" s="18"/>
    </row>
    <row r="913">
      <c r="A913" s="18"/>
      <c r="J913" s="18"/>
      <c r="M913" s="18"/>
      <c r="P913" s="18"/>
    </row>
    <row r="914">
      <c r="A914" s="18"/>
      <c r="J914" s="18"/>
      <c r="M914" s="18"/>
      <c r="P914" s="18"/>
    </row>
    <row r="915">
      <c r="A915" s="18"/>
      <c r="J915" s="18"/>
      <c r="M915" s="18"/>
      <c r="P915" s="18"/>
    </row>
    <row r="916">
      <c r="A916" s="18"/>
      <c r="J916" s="18"/>
      <c r="M916" s="18"/>
      <c r="P916" s="18"/>
    </row>
    <row r="917">
      <c r="A917" s="18"/>
      <c r="J917" s="18"/>
      <c r="M917" s="18"/>
      <c r="P917" s="18"/>
    </row>
    <row r="918">
      <c r="A918" s="18"/>
      <c r="J918" s="18"/>
      <c r="M918" s="18"/>
      <c r="P918" s="18"/>
    </row>
    <row r="919">
      <c r="A919" s="18"/>
      <c r="J919" s="18"/>
      <c r="M919" s="18"/>
      <c r="P919" s="18"/>
    </row>
    <row r="920">
      <c r="A920" s="18"/>
      <c r="J920" s="18"/>
      <c r="M920" s="18"/>
      <c r="P920" s="18"/>
    </row>
    <row r="921">
      <c r="A921" s="18"/>
      <c r="J921" s="18"/>
      <c r="M921" s="18"/>
      <c r="P921" s="18"/>
    </row>
    <row r="922">
      <c r="A922" s="18"/>
      <c r="J922" s="18"/>
      <c r="M922" s="18"/>
      <c r="P922" s="18"/>
    </row>
    <row r="923">
      <c r="A923" s="18"/>
      <c r="J923" s="18"/>
      <c r="M923" s="18"/>
      <c r="P923" s="18"/>
    </row>
    <row r="924">
      <c r="A924" s="18"/>
      <c r="J924" s="18"/>
      <c r="M924" s="18"/>
      <c r="P924" s="18"/>
    </row>
    <row r="925">
      <c r="A925" s="18"/>
      <c r="J925" s="18"/>
      <c r="M925" s="18"/>
      <c r="P925" s="18"/>
    </row>
    <row r="926">
      <c r="A926" s="18"/>
      <c r="J926" s="18"/>
      <c r="M926" s="18"/>
      <c r="P926" s="18"/>
    </row>
    <row r="927">
      <c r="A927" s="18"/>
      <c r="J927" s="18"/>
      <c r="M927" s="18"/>
      <c r="P927" s="18"/>
    </row>
    <row r="928">
      <c r="A928" s="18"/>
      <c r="J928" s="18"/>
      <c r="M928" s="18"/>
      <c r="P928" s="18"/>
    </row>
    <row r="929">
      <c r="A929" s="18"/>
      <c r="J929" s="18"/>
      <c r="M929" s="18"/>
      <c r="P929" s="18"/>
    </row>
    <row r="930">
      <c r="A930" s="18"/>
      <c r="J930" s="18"/>
      <c r="M930" s="18"/>
      <c r="P930" s="18"/>
    </row>
    <row r="931">
      <c r="A931" s="18"/>
      <c r="J931" s="18"/>
      <c r="M931" s="18"/>
      <c r="P931" s="18"/>
    </row>
    <row r="932">
      <c r="A932" s="18"/>
      <c r="J932" s="18"/>
      <c r="M932" s="18"/>
      <c r="P932" s="18"/>
    </row>
    <row r="933">
      <c r="A933" s="18"/>
      <c r="J933" s="18"/>
      <c r="M933" s="18"/>
      <c r="P933" s="18"/>
    </row>
    <row r="934">
      <c r="A934" s="18"/>
      <c r="J934" s="18"/>
      <c r="M934" s="18"/>
      <c r="P934" s="18"/>
    </row>
    <row r="935">
      <c r="A935" s="18"/>
      <c r="J935" s="18"/>
      <c r="M935" s="18"/>
      <c r="P935" s="18"/>
    </row>
    <row r="936">
      <c r="A936" s="18"/>
      <c r="J936" s="18"/>
      <c r="M936" s="18"/>
      <c r="P936" s="18"/>
    </row>
    <row r="937">
      <c r="A937" s="18"/>
      <c r="J937" s="18"/>
      <c r="M937" s="18"/>
      <c r="P937" s="18"/>
    </row>
    <row r="938">
      <c r="A938" s="18"/>
      <c r="J938" s="18"/>
      <c r="M938" s="18"/>
      <c r="P938" s="18"/>
    </row>
    <row r="939">
      <c r="A939" s="18"/>
      <c r="J939" s="18"/>
      <c r="M939" s="18"/>
      <c r="P939" s="18"/>
    </row>
    <row r="940">
      <c r="A940" s="18"/>
      <c r="J940" s="18"/>
      <c r="M940" s="18"/>
      <c r="P940" s="18"/>
    </row>
    <row r="941">
      <c r="A941" s="18"/>
      <c r="J941" s="18"/>
      <c r="M941" s="18"/>
      <c r="P941" s="18"/>
    </row>
    <row r="942">
      <c r="A942" s="18"/>
      <c r="J942" s="18"/>
      <c r="M942" s="18"/>
      <c r="P942" s="18"/>
    </row>
    <row r="943">
      <c r="A943" s="18"/>
      <c r="J943" s="18"/>
      <c r="M943" s="18"/>
      <c r="P943" s="18"/>
    </row>
    <row r="944">
      <c r="A944" s="18"/>
      <c r="J944" s="18"/>
      <c r="M944" s="18"/>
      <c r="P944" s="18"/>
    </row>
    <row r="945">
      <c r="A945" s="18"/>
      <c r="J945" s="18"/>
      <c r="M945" s="18"/>
      <c r="P945" s="18"/>
    </row>
    <row r="946">
      <c r="A946" s="18"/>
      <c r="J946" s="18"/>
      <c r="M946" s="18"/>
      <c r="P946" s="18"/>
    </row>
    <row r="947">
      <c r="A947" s="18"/>
      <c r="J947" s="18"/>
      <c r="M947" s="18"/>
      <c r="P947" s="18"/>
    </row>
    <row r="948">
      <c r="A948" s="18"/>
      <c r="J948" s="18"/>
      <c r="M948" s="18"/>
      <c r="P948" s="18"/>
    </row>
    <row r="949">
      <c r="A949" s="18"/>
      <c r="J949" s="18"/>
      <c r="M949" s="18"/>
      <c r="P949" s="18"/>
    </row>
    <row r="950">
      <c r="A950" s="18"/>
      <c r="J950" s="18"/>
      <c r="M950" s="18"/>
      <c r="P950" s="18"/>
    </row>
    <row r="951">
      <c r="A951" s="18"/>
      <c r="J951" s="18"/>
      <c r="M951" s="18"/>
      <c r="P951" s="18"/>
    </row>
    <row r="952">
      <c r="A952" s="18"/>
      <c r="J952" s="18"/>
      <c r="M952" s="18"/>
      <c r="P952" s="18"/>
    </row>
  </sheetData>
  <drawing r:id="rId1"/>
</worksheet>
</file>