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2895" yWindow="990" windowWidth="16980" windowHeight="9030" activeTab="2"/>
  </bookViews>
  <sheets>
    <sheet name="Data pres" sheetId="4" r:id="rId1"/>
    <sheet name="Data pres (2)" sheetId="6" r:id="rId2"/>
    <sheet name="Chart Pres" sheetId="5" r:id="rId3"/>
  </sheets>
  <definedNames>
    <definedName name="solver_adj" localSheetId="0" hidden="1">'Data pres'!$K$3</definedName>
    <definedName name="solver_adj" localSheetId="1" hidden="1">'Data pres (2)'!$N$1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1</definedName>
    <definedName name="solver_eng" localSheetId="0" hidden="1">1</definedName>
    <definedName name="solver_eng" localSheetId="1" hidden="1">1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0</definedName>
    <definedName name="solver_num" localSheetId="1" hidden="1">0</definedName>
    <definedName name="solver_nwt" localSheetId="0" hidden="1">1</definedName>
    <definedName name="solver_nwt" localSheetId="1" hidden="1">1</definedName>
    <definedName name="solver_opt" localSheetId="0" hidden="1">'Data pres'!$L$17</definedName>
    <definedName name="solver_opt" localSheetId="1" hidden="1">'Data pres (2)'!$N$18</definedName>
    <definedName name="solver_pre" localSheetId="0" hidden="1">0.000001</definedName>
    <definedName name="solver_pre" localSheetId="1" hidden="1">0.000001</definedName>
    <definedName name="solver_rbv" localSheetId="0" hidden="1">1</definedName>
    <definedName name="solver_rbv" localSheetId="1" hidden="1">1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1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3</definedName>
    <definedName name="solver_typ" localSheetId="1" hidden="1">3</definedName>
    <definedName name="solver_val" localSheetId="0" hidden="1">0.0121</definedName>
    <definedName name="solver_val" localSheetId="1" hidden="1">0.0121</definedName>
    <definedName name="solver_ver" localSheetId="0" hidden="1">3</definedName>
    <definedName name="solver_ver" localSheetId="1" hidden="1">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" i="6" l="1"/>
  <c r="W17" i="6" l="1"/>
  <c r="W16" i="6"/>
  <c r="W12" i="6"/>
  <c r="W9" i="6"/>
  <c r="W8" i="6"/>
  <c r="D35" i="6"/>
  <c r="C35" i="6"/>
  <c r="D34" i="6"/>
  <c r="C34" i="6"/>
  <c r="D33" i="6"/>
  <c r="C33" i="6"/>
  <c r="D32" i="6"/>
  <c r="C32" i="6"/>
  <c r="D31" i="6"/>
  <c r="C31" i="6"/>
  <c r="D30" i="6"/>
  <c r="C30" i="6"/>
  <c r="D29" i="6"/>
  <c r="C29" i="6"/>
  <c r="D28" i="6"/>
  <c r="C28" i="6"/>
  <c r="D27" i="6"/>
  <c r="C27" i="6"/>
  <c r="D26" i="6"/>
  <c r="C26" i="6"/>
  <c r="D25" i="6"/>
  <c r="C25" i="6"/>
  <c r="D24" i="6"/>
  <c r="C24" i="6"/>
  <c r="G23" i="6"/>
  <c r="F23" i="6"/>
  <c r="E23" i="6"/>
  <c r="D23" i="6"/>
  <c r="X19" i="6"/>
  <c r="X17" i="6"/>
  <c r="V17" i="6"/>
  <c r="Q17" i="6"/>
  <c r="G35" i="6" s="1"/>
  <c r="M17" i="6"/>
  <c r="F35" i="6" s="1"/>
  <c r="L17" i="6"/>
  <c r="I17" i="6"/>
  <c r="E35" i="6" s="1"/>
  <c r="E17" i="6"/>
  <c r="H17" i="6" s="1"/>
  <c r="X16" i="6"/>
  <c r="V16" i="6"/>
  <c r="Q16" i="6"/>
  <c r="T16" i="6" s="1"/>
  <c r="M16" i="6"/>
  <c r="F34" i="6" s="1"/>
  <c r="L16" i="6"/>
  <c r="I16" i="6"/>
  <c r="E34" i="6" s="1"/>
  <c r="E16" i="6"/>
  <c r="H16" i="6" s="1"/>
  <c r="X15" i="6"/>
  <c r="V15" i="6"/>
  <c r="W15" i="6" s="1"/>
  <c r="T15" i="6"/>
  <c r="Q15" i="6"/>
  <c r="G33" i="6" s="1"/>
  <c r="M15" i="6"/>
  <c r="F33" i="6" s="1"/>
  <c r="I15" i="6"/>
  <c r="E33" i="6" s="1"/>
  <c r="E15" i="6"/>
  <c r="H15" i="6" s="1"/>
  <c r="X14" i="6"/>
  <c r="V14" i="6"/>
  <c r="W14" i="6" s="1"/>
  <c r="R14" i="6"/>
  <c r="S14" i="6" s="1"/>
  <c r="Q14" i="6"/>
  <c r="G32" i="6" s="1"/>
  <c r="M14" i="6"/>
  <c r="F32" i="6" s="1"/>
  <c r="I14" i="6"/>
  <c r="E32" i="6" s="1"/>
  <c r="E14" i="6"/>
  <c r="F14" i="6" s="1"/>
  <c r="G14" i="6" s="1"/>
  <c r="X13" i="6"/>
  <c r="V13" i="6"/>
  <c r="W13" i="6" s="1"/>
  <c r="Q13" i="6"/>
  <c r="G31" i="6" s="1"/>
  <c r="M13" i="6"/>
  <c r="P13" i="6" s="1"/>
  <c r="I13" i="6"/>
  <c r="E31" i="6" s="1"/>
  <c r="E13" i="6"/>
  <c r="H13" i="6" s="1"/>
  <c r="X12" i="6"/>
  <c r="V12" i="6"/>
  <c r="Q12" i="6"/>
  <c r="G30" i="6" s="1"/>
  <c r="M12" i="6"/>
  <c r="F30" i="6" s="1"/>
  <c r="L12" i="6"/>
  <c r="I12" i="6"/>
  <c r="E30" i="6" s="1"/>
  <c r="E12" i="6"/>
  <c r="F12" i="6" s="1"/>
  <c r="G12" i="6" s="1"/>
  <c r="X11" i="6"/>
  <c r="V11" i="6"/>
  <c r="W11" i="6" s="1"/>
  <c r="Q11" i="6"/>
  <c r="G29" i="6" s="1"/>
  <c r="M11" i="6"/>
  <c r="F29" i="6" s="1"/>
  <c r="J11" i="6"/>
  <c r="K11" i="6" s="1"/>
  <c r="I11" i="6"/>
  <c r="E29" i="6" s="1"/>
  <c r="E11" i="6"/>
  <c r="H11" i="6" s="1"/>
  <c r="X10" i="6"/>
  <c r="V10" i="6"/>
  <c r="W10" i="6" s="1"/>
  <c r="R10" i="6"/>
  <c r="S10" i="6" s="1"/>
  <c r="Q10" i="6"/>
  <c r="G28" i="6" s="1"/>
  <c r="M10" i="6"/>
  <c r="F28" i="6" s="1"/>
  <c r="I10" i="6"/>
  <c r="L10" i="6" s="1"/>
  <c r="E10" i="6"/>
  <c r="H10" i="6" s="1"/>
  <c r="X9" i="6"/>
  <c r="V9" i="6"/>
  <c r="R9" i="6"/>
  <c r="S9" i="6" s="1"/>
  <c r="Q9" i="6"/>
  <c r="G27" i="6" s="1"/>
  <c r="M9" i="6"/>
  <c r="F27" i="6" s="1"/>
  <c r="I9" i="6"/>
  <c r="E27" i="6" s="1"/>
  <c r="H9" i="6"/>
  <c r="F9" i="6"/>
  <c r="G9" i="6" s="1"/>
  <c r="E9" i="6"/>
  <c r="X8" i="6"/>
  <c r="V8" i="6"/>
  <c r="Q8" i="6"/>
  <c r="T8" i="6" s="1"/>
  <c r="M8" i="6"/>
  <c r="F26" i="6" s="1"/>
  <c r="I8" i="6"/>
  <c r="E26" i="6" s="1"/>
  <c r="E8" i="6"/>
  <c r="H8" i="6" s="1"/>
  <c r="X7" i="6"/>
  <c r="V7" i="6"/>
  <c r="W7" i="6" s="1"/>
  <c r="Q7" i="6"/>
  <c r="G25" i="6" s="1"/>
  <c r="M7" i="6"/>
  <c r="F25" i="6" s="1"/>
  <c r="I7" i="6"/>
  <c r="E25" i="6" s="1"/>
  <c r="E7" i="6"/>
  <c r="H7" i="6" s="1"/>
  <c r="X6" i="6"/>
  <c r="V6" i="6"/>
  <c r="V18" i="6" s="1"/>
  <c r="Q6" i="6"/>
  <c r="G24" i="6" s="1"/>
  <c r="M6" i="6"/>
  <c r="F24" i="6" s="1"/>
  <c r="I6" i="6"/>
  <c r="E24" i="6" s="1"/>
  <c r="H6" i="6"/>
  <c r="E6" i="6"/>
  <c r="X20" i="4"/>
  <c r="W17" i="4"/>
  <c r="W6" i="4"/>
  <c r="W7" i="4"/>
  <c r="W8" i="4"/>
  <c r="W9" i="4"/>
  <c r="W10" i="4"/>
  <c r="W11" i="4"/>
  <c r="W12" i="4"/>
  <c r="W13" i="4"/>
  <c r="W14" i="4"/>
  <c r="W15" i="4"/>
  <c r="W16" i="4"/>
  <c r="W5" i="4"/>
  <c r="J8" i="6" l="1"/>
  <c r="K8" i="6" s="1"/>
  <c r="F13" i="6"/>
  <c r="G13" i="6" s="1"/>
  <c r="H14" i="6"/>
  <c r="F17" i="6"/>
  <c r="G17" i="6" s="1"/>
  <c r="R6" i="6"/>
  <c r="S6" i="6" s="1"/>
  <c r="L8" i="6"/>
  <c r="T6" i="6"/>
  <c r="T7" i="6"/>
  <c r="L9" i="6"/>
  <c r="J12" i="6"/>
  <c r="K12" i="6" s="1"/>
  <c r="J16" i="6"/>
  <c r="K16" i="6" s="1"/>
  <c r="AC21" i="6"/>
  <c r="X20" i="6"/>
  <c r="W6" i="6"/>
  <c r="F8" i="6"/>
  <c r="G8" i="6" s="1"/>
  <c r="T10" i="6"/>
  <c r="T14" i="6"/>
  <c r="W18" i="6"/>
  <c r="P7" i="6"/>
  <c r="P12" i="6"/>
  <c r="P16" i="6"/>
  <c r="N17" i="6"/>
  <c r="O17" i="6" s="1"/>
  <c r="N6" i="6"/>
  <c r="O6" i="6" s="1"/>
  <c r="P11" i="6"/>
  <c r="N11" i="6"/>
  <c r="O11" i="6" s="1"/>
  <c r="N7" i="6"/>
  <c r="O7" i="6" s="1"/>
  <c r="N15" i="6"/>
  <c r="O15" i="6" s="1"/>
  <c r="J15" i="6"/>
  <c r="K15" i="6" s="1"/>
  <c r="J6" i="6"/>
  <c r="K6" i="6" s="1"/>
  <c r="N9" i="6"/>
  <c r="O9" i="6" s="1"/>
  <c r="P10" i="6"/>
  <c r="F11" i="6"/>
  <c r="G11" i="6" s="1"/>
  <c r="H12" i="6"/>
  <c r="H20" i="6" s="1"/>
  <c r="R12" i="6"/>
  <c r="S12" i="6" s="1"/>
  <c r="T13" i="6"/>
  <c r="J14" i="6"/>
  <c r="K14" i="6" s="1"/>
  <c r="L15" i="6"/>
  <c r="L6" i="6"/>
  <c r="N8" i="6"/>
  <c r="O8" i="6" s="1"/>
  <c r="P9" i="6"/>
  <c r="F10" i="6"/>
  <c r="G10" i="6" s="1"/>
  <c r="R11" i="6"/>
  <c r="T12" i="6"/>
  <c r="J13" i="6"/>
  <c r="K13" i="6" s="1"/>
  <c r="L14" i="6"/>
  <c r="N16" i="6"/>
  <c r="O16" i="6" s="1"/>
  <c r="P17" i="6"/>
  <c r="T19" i="6"/>
  <c r="R13" i="6"/>
  <c r="S13" i="6" s="1"/>
  <c r="L7" i="6"/>
  <c r="P8" i="6"/>
  <c r="T11" i="6"/>
  <c r="L13" i="6"/>
  <c r="N14" i="6"/>
  <c r="O14" i="6" s="1"/>
  <c r="P15" i="6"/>
  <c r="F16" i="6"/>
  <c r="G16" i="6" s="1"/>
  <c r="R17" i="6"/>
  <c r="S17" i="6" s="1"/>
  <c r="G26" i="6"/>
  <c r="E28" i="6"/>
  <c r="F31" i="6"/>
  <c r="G34" i="6"/>
  <c r="J7" i="6"/>
  <c r="K7" i="6" s="1"/>
  <c r="N10" i="6"/>
  <c r="O10" i="6" s="1"/>
  <c r="N13" i="6"/>
  <c r="O13" i="6" s="1"/>
  <c r="P14" i="6"/>
  <c r="F15" i="6"/>
  <c r="G15" i="6" s="1"/>
  <c r="R16" i="6"/>
  <c r="S16" i="6" s="1"/>
  <c r="T17" i="6"/>
  <c r="P6" i="6"/>
  <c r="F7" i="6"/>
  <c r="G7" i="6" s="1"/>
  <c r="R8" i="6"/>
  <c r="S8" i="6" s="1"/>
  <c r="T9" i="6"/>
  <c r="J10" i="6"/>
  <c r="K10" i="6" s="1"/>
  <c r="L11" i="6"/>
  <c r="F6" i="6"/>
  <c r="R7" i="6"/>
  <c r="S7" i="6" s="1"/>
  <c r="J9" i="6"/>
  <c r="K9" i="6" s="1"/>
  <c r="N12" i="6"/>
  <c r="O12" i="6" s="1"/>
  <c r="R15" i="6"/>
  <c r="S15" i="6" s="1"/>
  <c r="J17" i="6"/>
  <c r="K17" i="6" s="1"/>
  <c r="H19" i="6"/>
  <c r="L19" i="6"/>
  <c r="P19" i="6"/>
  <c r="D34" i="4"/>
  <c r="C34" i="4"/>
  <c r="D33" i="4"/>
  <c r="C33" i="4"/>
  <c r="D32" i="4"/>
  <c r="C32" i="4"/>
  <c r="D31" i="4"/>
  <c r="C31" i="4"/>
  <c r="D30" i="4"/>
  <c r="C30" i="4"/>
  <c r="D29" i="4"/>
  <c r="C29" i="4"/>
  <c r="D28" i="4"/>
  <c r="C28" i="4"/>
  <c r="D27" i="4"/>
  <c r="C27" i="4"/>
  <c r="D26" i="4"/>
  <c r="C26" i="4"/>
  <c r="D25" i="4"/>
  <c r="C25" i="4"/>
  <c r="D24" i="4"/>
  <c r="C24" i="4"/>
  <c r="D23" i="4"/>
  <c r="C23" i="4"/>
  <c r="G22" i="4"/>
  <c r="F22" i="4"/>
  <c r="E22" i="4"/>
  <c r="D22" i="4"/>
  <c r="S18" i="4"/>
  <c r="S16" i="4"/>
  <c r="R16" i="4"/>
  <c r="N16" i="4"/>
  <c r="G34" i="4" s="1"/>
  <c r="K16" i="4"/>
  <c r="F34" i="4" s="1"/>
  <c r="H16" i="4"/>
  <c r="E34" i="4" s="1"/>
  <c r="E16" i="4"/>
  <c r="F16" i="4" s="1"/>
  <c r="S15" i="4"/>
  <c r="R15" i="4"/>
  <c r="N15" i="4"/>
  <c r="P15" i="4" s="1"/>
  <c r="K15" i="4"/>
  <c r="F33" i="4" s="1"/>
  <c r="H15" i="4"/>
  <c r="I15" i="4" s="1"/>
  <c r="E15" i="4"/>
  <c r="F15" i="4" s="1"/>
  <c r="S14" i="4"/>
  <c r="R14" i="4"/>
  <c r="N14" i="4"/>
  <c r="O14" i="4" s="1"/>
  <c r="K14" i="4"/>
  <c r="M14" i="4" s="1"/>
  <c r="H14" i="4"/>
  <c r="E32" i="4" s="1"/>
  <c r="E14" i="4"/>
  <c r="G14" i="4" s="1"/>
  <c r="S13" i="4"/>
  <c r="R13" i="4"/>
  <c r="N13" i="4"/>
  <c r="P13" i="4" s="1"/>
  <c r="K13" i="4"/>
  <c r="F31" i="4" s="1"/>
  <c r="H13" i="4"/>
  <c r="E31" i="4" s="1"/>
  <c r="E13" i="4"/>
  <c r="F13" i="4" s="1"/>
  <c r="S12" i="4"/>
  <c r="R12" i="4"/>
  <c r="N12" i="4"/>
  <c r="G30" i="4" s="1"/>
  <c r="K12" i="4"/>
  <c r="M12" i="4" s="1"/>
  <c r="H12" i="4"/>
  <c r="E30" i="4" s="1"/>
  <c r="E12" i="4"/>
  <c r="F12" i="4" s="1"/>
  <c r="S11" i="4"/>
  <c r="R11" i="4"/>
  <c r="N11" i="4"/>
  <c r="G29" i="4" s="1"/>
  <c r="K11" i="4"/>
  <c r="F29" i="4" s="1"/>
  <c r="H11" i="4"/>
  <c r="I11" i="4" s="1"/>
  <c r="E11" i="4"/>
  <c r="F11" i="4" s="1"/>
  <c r="S10" i="4"/>
  <c r="R10" i="4"/>
  <c r="N10" i="4"/>
  <c r="G28" i="4" s="1"/>
  <c r="K10" i="4"/>
  <c r="M10" i="4" s="1"/>
  <c r="H10" i="4"/>
  <c r="E28" i="4" s="1"/>
  <c r="E10" i="4"/>
  <c r="F10" i="4" s="1"/>
  <c r="S9" i="4"/>
  <c r="R9" i="4"/>
  <c r="N9" i="4"/>
  <c r="G27" i="4" s="1"/>
  <c r="K9" i="4"/>
  <c r="F27" i="4" s="1"/>
  <c r="H9" i="4"/>
  <c r="E27" i="4" s="1"/>
  <c r="E9" i="4"/>
  <c r="G9" i="4" s="1"/>
  <c r="S8" i="4"/>
  <c r="R8" i="4"/>
  <c r="N8" i="4"/>
  <c r="G26" i="4" s="1"/>
  <c r="K8" i="4"/>
  <c r="F26" i="4" s="1"/>
  <c r="H8" i="4"/>
  <c r="E26" i="4" s="1"/>
  <c r="E8" i="4"/>
  <c r="F8" i="4" s="1"/>
  <c r="S7" i="4"/>
  <c r="R7" i="4"/>
  <c r="N7" i="4"/>
  <c r="P7" i="4" s="1"/>
  <c r="K7" i="4"/>
  <c r="F25" i="4" s="1"/>
  <c r="H7" i="4"/>
  <c r="E25" i="4" s="1"/>
  <c r="E7" i="4"/>
  <c r="F7" i="4" s="1"/>
  <c r="S6" i="4"/>
  <c r="R6" i="4"/>
  <c r="N6" i="4"/>
  <c r="G24" i="4" s="1"/>
  <c r="K6" i="4"/>
  <c r="M6" i="4" s="1"/>
  <c r="H6" i="4"/>
  <c r="E24" i="4" s="1"/>
  <c r="E6" i="4"/>
  <c r="G6" i="4" s="1"/>
  <c r="S5" i="4"/>
  <c r="R5" i="4"/>
  <c r="N5" i="4"/>
  <c r="K5" i="4"/>
  <c r="F23" i="4" s="1"/>
  <c r="H5" i="4"/>
  <c r="E23" i="4" s="1"/>
  <c r="E5" i="4"/>
  <c r="F5" i="4" s="1"/>
  <c r="T20" i="6" l="1"/>
  <c r="K18" i="6"/>
  <c r="R18" i="6"/>
  <c r="S11" i="6"/>
  <c r="S18" i="6"/>
  <c r="N18" i="6"/>
  <c r="O18" i="6"/>
  <c r="L20" i="6"/>
  <c r="P20" i="6"/>
  <c r="J18" i="6"/>
  <c r="F18" i="6"/>
  <c r="G6" i="6"/>
  <c r="G18" i="6" s="1"/>
  <c r="G13" i="4"/>
  <c r="P18" i="4"/>
  <c r="G7" i="4"/>
  <c r="G5" i="4"/>
  <c r="F6" i="4"/>
  <c r="J11" i="4"/>
  <c r="J5" i="4"/>
  <c r="G12" i="4"/>
  <c r="O12" i="4"/>
  <c r="G8" i="4"/>
  <c r="S19" i="4"/>
  <c r="J10" i="4"/>
  <c r="G11" i="4"/>
  <c r="J15" i="4"/>
  <c r="G16" i="4"/>
  <c r="I9" i="4"/>
  <c r="I7" i="4"/>
  <c r="J9" i="4"/>
  <c r="I5" i="4"/>
  <c r="J7" i="4"/>
  <c r="G10" i="4"/>
  <c r="J12" i="4"/>
  <c r="G15" i="4"/>
  <c r="P16" i="4"/>
  <c r="F9" i="4"/>
  <c r="J8" i="4"/>
  <c r="G18" i="4"/>
  <c r="R17" i="4"/>
  <c r="J6" i="4"/>
  <c r="J13" i="4"/>
  <c r="F14" i="4"/>
  <c r="J16" i="4"/>
  <c r="J14" i="4"/>
  <c r="O16" i="4"/>
  <c r="L5" i="4"/>
  <c r="P6" i="4"/>
  <c r="L7" i="4"/>
  <c r="P8" i="4"/>
  <c r="L9" i="4"/>
  <c r="P10" i="4"/>
  <c r="L11" i="4"/>
  <c r="P12" i="4"/>
  <c r="L13" i="4"/>
  <c r="P14" i="4"/>
  <c r="L15" i="4"/>
  <c r="G23" i="4"/>
  <c r="F28" i="4"/>
  <c r="G31" i="4"/>
  <c r="E33" i="4"/>
  <c r="O5" i="4"/>
  <c r="O7" i="4"/>
  <c r="O9" i="4"/>
  <c r="O6" i="4"/>
  <c r="O8" i="4"/>
  <c r="O10" i="4"/>
  <c r="M5" i="4"/>
  <c r="I6" i="4"/>
  <c r="M7" i="4"/>
  <c r="I8" i="4"/>
  <c r="M9" i="4"/>
  <c r="I10" i="4"/>
  <c r="M11" i="4"/>
  <c r="I12" i="4"/>
  <c r="M13" i="4"/>
  <c r="I14" i="4"/>
  <c r="M15" i="4"/>
  <c r="I16" i="4"/>
  <c r="G25" i="4"/>
  <c r="F30" i="4"/>
  <c r="G33" i="4"/>
  <c r="O15" i="4"/>
  <c r="O13" i="4"/>
  <c r="P5" i="4"/>
  <c r="L6" i="4"/>
  <c r="L8" i="4"/>
  <c r="P9" i="4"/>
  <c r="L10" i="4"/>
  <c r="P11" i="4"/>
  <c r="L12" i="4"/>
  <c r="L14" i="4"/>
  <c r="L16" i="4"/>
  <c r="F24" i="4"/>
  <c r="E29" i="4"/>
  <c r="F32" i="4"/>
  <c r="O11" i="4"/>
  <c r="M8" i="4"/>
  <c r="I13" i="4"/>
  <c r="M16" i="4"/>
  <c r="J18" i="4"/>
  <c r="G32" i="4"/>
  <c r="M18" i="4"/>
  <c r="G19" i="4" l="1"/>
  <c r="F17" i="4"/>
  <c r="J19" i="4"/>
  <c r="I17" i="4"/>
  <c r="P19" i="4"/>
  <c r="L17" i="4"/>
  <c r="O17" i="4"/>
  <c r="M19" i="4"/>
</calcChain>
</file>

<file path=xl/sharedStrings.xml><?xml version="1.0" encoding="utf-8"?>
<sst xmlns="http://schemas.openxmlformats.org/spreadsheetml/2006/main" count="57" uniqueCount="19">
  <si>
    <t>SPX</t>
  </si>
  <si>
    <t>Actual</t>
  </si>
  <si>
    <t>F1</t>
  </si>
  <si>
    <t>e2</t>
  </si>
  <si>
    <t>IC:</t>
  </si>
  <si>
    <t>HR:</t>
  </si>
  <si>
    <t>Direction</t>
  </si>
  <si>
    <t>F2</t>
  </si>
  <si>
    <t>MSE:</t>
  </si>
  <si>
    <t>F3</t>
  </si>
  <si>
    <t>F4</t>
  </si>
  <si>
    <t>F5</t>
  </si>
  <si>
    <t>Multiplier:</t>
  </si>
  <si>
    <t>For Chart</t>
  </si>
  <si>
    <t>-1*Actual</t>
  </si>
  <si>
    <t>-0.5*Actual</t>
  </si>
  <si>
    <t>0.01*Actual</t>
  </si>
  <si>
    <t>close to 0</t>
  </si>
  <si>
    <t>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</si>
</sst>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8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14" fontId="2" fillId="0" borderId="0" xfId="0" applyNumberFormat="1" applyFont="1"/>
    <xf numFmtId="0" fontId="2" fillId="0" borderId="0" xfId="0" applyFont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4" fontId="0" fillId="0" borderId="4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2" borderId="5" xfId="0" applyNumberFormat="1" applyFill="1" applyBorder="1" applyAlignment="1">
      <alignment horizontal="center"/>
    </xf>
    <xf numFmtId="164" fontId="0" fillId="3" borderId="5" xfId="0" applyNumberFormat="1" applyFill="1" applyBorder="1" applyAlignment="1">
      <alignment horizontal="center"/>
    </xf>
    <xf numFmtId="0" fontId="0" fillId="0" borderId="6" xfId="0" applyBorder="1" applyAlignment="1">
      <alignment horizontal="center"/>
    </xf>
    <xf numFmtId="14" fontId="0" fillId="0" borderId="7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14" fontId="0" fillId="0" borderId="9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2" fontId="0" fillId="0" borderId="11" xfId="0" applyNumberFormat="1" applyBorder="1" applyAlignment="1">
      <alignment horizontal="center"/>
    </xf>
    <xf numFmtId="14" fontId="0" fillId="0" borderId="12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4" borderId="0" xfId="0" applyFill="1"/>
    <xf numFmtId="0" fontId="2" fillId="4" borderId="0" xfId="0" applyFont="1" applyFill="1" applyAlignment="1">
      <alignment horizontal="center"/>
    </xf>
    <xf numFmtId="0" fontId="2" fillId="4" borderId="0" xfId="0" applyFont="1" applyFill="1"/>
    <xf numFmtId="0" fontId="2" fillId="0" borderId="2" xfId="0" applyFont="1" applyBorder="1" applyAlignment="1">
      <alignment horizontal="center"/>
    </xf>
    <xf numFmtId="0" fontId="2" fillId="4" borderId="0" xfId="0" applyFont="1" applyFill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165" fontId="3" fillId="0" borderId="8" xfId="1" applyNumberFormat="1" applyFont="1" applyBorder="1" applyAlignment="1">
      <alignment horizontal="center"/>
    </xf>
    <xf numFmtId="165" fontId="3" fillId="0" borderId="13" xfId="1" applyNumberFormat="1" applyFont="1" applyBorder="1" applyAlignment="1">
      <alignment horizontal="center"/>
    </xf>
    <xf numFmtId="165" fontId="0" fillId="0" borderId="7" xfId="0" applyNumberFormat="1" applyBorder="1" applyAlignment="1">
      <alignment horizontal="center"/>
    </xf>
    <xf numFmtId="165" fontId="0" fillId="0" borderId="12" xfId="0" applyNumberForma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2" fillId="0" borderId="14" xfId="0" quotePrefix="1" applyFont="1" applyBorder="1" applyAlignment="1">
      <alignment horizontal="center"/>
    </xf>
    <xf numFmtId="0" fontId="2" fillId="0" borderId="15" xfId="0" quotePrefix="1" applyFont="1" applyBorder="1" applyAlignment="1">
      <alignment horizontal="center"/>
    </xf>
    <xf numFmtId="0" fontId="2" fillId="0" borderId="16" xfId="0" quotePrefix="1" applyFont="1" applyBorder="1" applyAlignment="1">
      <alignment horizontal="center"/>
    </xf>
    <xf numFmtId="0" fontId="2" fillId="4" borderId="0" xfId="0" applyFont="1" applyFill="1" applyAlignment="1">
      <alignment horizontal="center"/>
    </xf>
    <xf numFmtId="164" fontId="2" fillId="0" borderId="14" xfId="0" applyNumberFormat="1" applyFont="1" applyBorder="1" applyAlignment="1">
      <alignment horizontal="center"/>
    </xf>
    <xf numFmtId="164" fontId="2" fillId="0" borderId="15" xfId="0" applyNumberFormat="1" applyFont="1" applyBorder="1" applyAlignment="1">
      <alignment horizontal="center"/>
    </xf>
    <xf numFmtId="164" fontId="2" fillId="0" borderId="16" xfId="0" applyNumberFormat="1" applyFont="1" applyBorder="1" applyAlignment="1">
      <alignment horizontal="center"/>
    </xf>
    <xf numFmtId="0" fontId="2" fillId="0" borderId="19" xfId="0" quotePrefix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/>
              <a:t>Performance Metrics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'Data pres'!$D$22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pres'!$C$23:$C$34</c:f>
              <c:numCache>
                <c:formatCode>m/d/yyyy</c:formatCode>
                <c:ptCount val="12"/>
                <c:pt idx="0">
                  <c:v>43861</c:v>
                </c:pt>
                <c:pt idx="1">
                  <c:v>43890</c:v>
                </c:pt>
                <c:pt idx="2">
                  <c:v>43921</c:v>
                </c:pt>
                <c:pt idx="3">
                  <c:v>43951</c:v>
                </c:pt>
                <c:pt idx="4">
                  <c:v>43982</c:v>
                </c:pt>
                <c:pt idx="5">
                  <c:v>44012</c:v>
                </c:pt>
                <c:pt idx="6">
                  <c:v>44043</c:v>
                </c:pt>
                <c:pt idx="7">
                  <c:v>44074</c:v>
                </c:pt>
                <c:pt idx="8">
                  <c:v>44104</c:v>
                </c:pt>
                <c:pt idx="9">
                  <c:v>44135</c:v>
                </c:pt>
                <c:pt idx="10">
                  <c:v>44165</c:v>
                </c:pt>
                <c:pt idx="11">
                  <c:v>44196</c:v>
                </c:pt>
              </c:numCache>
            </c:numRef>
          </c:cat>
          <c:val>
            <c:numRef>
              <c:f>'Data pres'!$D$23:$D$34</c:f>
              <c:numCache>
                <c:formatCode>0.00%</c:formatCode>
                <c:ptCount val="12"/>
                <c:pt idx="0">
                  <c:v>-1.6280898111292741E-3</c:v>
                </c:pt>
                <c:pt idx="1">
                  <c:v>-8.4110469009648137E-2</c:v>
                </c:pt>
                <c:pt idx="2">
                  <c:v>-0.12511932083595656</c:v>
                </c:pt>
                <c:pt idx="3">
                  <c:v>0.12684410293315374</c:v>
                </c:pt>
                <c:pt idx="4">
                  <c:v>4.528177501261843E-2</c:v>
                </c:pt>
                <c:pt idx="5">
                  <c:v>1.8388403283502663E-2</c:v>
                </c:pt>
                <c:pt idx="6">
                  <c:v>5.5101296975444303E-2</c:v>
                </c:pt>
                <c:pt idx="7">
                  <c:v>7.0064687324219221E-2</c:v>
                </c:pt>
                <c:pt idx="8">
                  <c:v>-3.9227954095494399E-2</c:v>
                </c:pt>
                <c:pt idx="9">
                  <c:v>-2.7665774606006499E-2</c:v>
                </c:pt>
                <c:pt idx="10">
                  <c:v>0.10754565805086314</c:v>
                </c:pt>
                <c:pt idx="11">
                  <c:v>3.712140665943231E-2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BE0-413D-BD01-F74AED92E39F}"/>
            </c:ext>
          </c:extLst>
        </c:ser>
        <c:ser>
          <c:idx val="1"/>
          <c:order val="1"/>
          <c:tx>
            <c:strRef>
              <c:f>'Data pres'!$E$22</c:f>
              <c:strCache>
                <c:ptCount val="1"/>
                <c:pt idx="0">
                  <c:v>F2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'Data pres'!$C$23:$C$34</c:f>
              <c:numCache>
                <c:formatCode>m/d/yyyy</c:formatCode>
                <c:ptCount val="12"/>
                <c:pt idx="0">
                  <c:v>43861</c:v>
                </c:pt>
                <c:pt idx="1">
                  <c:v>43890</c:v>
                </c:pt>
                <c:pt idx="2">
                  <c:v>43921</c:v>
                </c:pt>
                <c:pt idx="3">
                  <c:v>43951</c:v>
                </c:pt>
                <c:pt idx="4">
                  <c:v>43982</c:v>
                </c:pt>
                <c:pt idx="5">
                  <c:v>44012</c:v>
                </c:pt>
                <c:pt idx="6">
                  <c:v>44043</c:v>
                </c:pt>
                <c:pt idx="7">
                  <c:v>44074</c:v>
                </c:pt>
                <c:pt idx="8">
                  <c:v>44104</c:v>
                </c:pt>
                <c:pt idx="9">
                  <c:v>44135</c:v>
                </c:pt>
                <c:pt idx="10">
                  <c:v>44165</c:v>
                </c:pt>
                <c:pt idx="11">
                  <c:v>44196</c:v>
                </c:pt>
              </c:numCache>
            </c:numRef>
          </c:cat>
          <c:val>
            <c:numRef>
              <c:f>'Data pres'!$E$23:$E$34</c:f>
              <c:numCache>
                <c:formatCode>0.00%</c:formatCode>
                <c:ptCount val="12"/>
                <c:pt idx="0">
                  <c:v>8.1404490556463704E-4</c:v>
                </c:pt>
                <c:pt idx="1">
                  <c:v>4.2055234504824068E-2</c:v>
                </c:pt>
                <c:pt idx="2">
                  <c:v>6.255966041797828E-2</c:v>
                </c:pt>
                <c:pt idx="3">
                  <c:v>-6.3422051466576868E-2</c:v>
                </c:pt>
                <c:pt idx="4">
                  <c:v>-2.2640887506309215E-2</c:v>
                </c:pt>
                <c:pt idx="5">
                  <c:v>-9.1942016417513317E-3</c:v>
                </c:pt>
                <c:pt idx="6">
                  <c:v>-2.7550648487722151E-2</c:v>
                </c:pt>
                <c:pt idx="7">
                  <c:v>-3.5032343662109611E-2</c:v>
                </c:pt>
                <c:pt idx="8">
                  <c:v>1.96139770477472E-2</c:v>
                </c:pt>
                <c:pt idx="9">
                  <c:v>1.383288730300325E-2</c:v>
                </c:pt>
                <c:pt idx="10">
                  <c:v>-5.3772829025431568E-2</c:v>
                </c:pt>
                <c:pt idx="11">
                  <c:v>-1.8560703329716155E-2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BE0-413D-BD01-F74AED92E39F}"/>
            </c:ext>
          </c:extLst>
        </c:ser>
        <c:ser>
          <c:idx val="2"/>
          <c:order val="2"/>
          <c:tx>
            <c:strRef>
              <c:f>'Data pres'!$F$22</c:f>
              <c:strCache>
                <c:ptCount val="1"/>
                <c:pt idx="0">
                  <c:v>F3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'Data pres'!$C$23:$C$34</c:f>
              <c:numCache>
                <c:formatCode>m/d/yyyy</c:formatCode>
                <c:ptCount val="12"/>
                <c:pt idx="0">
                  <c:v>43861</c:v>
                </c:pt>
                <c:pt idx="1">
                  <c:v>43890</c:v>
                </c:pt>
                <c:pt idx="2">
                  <c:v>43921</c:v>
                </c:pt>
                <c:pt idx="3">
                  <c:v>43951</c:v>
                </c:pt>
                <c:pt idx="4">
                  <c:v>43982</c:v>
                </c:pt>
                <c:pt idx="5">
                  <c:v>44012</c:v>
                </c:pt>
                <c:pt idx="6">
                  <c:v>44043</c:v>
                </c:pt>
                <c:pt idx="7">
                  <c:v>44074</c:v>
                </c:pt>
                <c:pt idx="8">
                  <c:v>44104</c:v>
                </c:pt>
                <c:pt idx="9">
                  <c:v>44135</c:v>
                </c:pt>
                <c:pt idx="10">
                  <c:v>44165</c:v>
                </c:pt>
                <c:pt idx="11">
                  <c:v>44196</c:v>
                </c:pt>
              </c:numCache>
            </c:numRef>
          </c:cat>
          <c:val>
            <c:numRef>
              <c:f>'Data pres'!$F$23:$F$34</c:f>
              <c:numCache>
                <c:formatCode>0.00%</c:formatCode>
                <c:ptCount val="12"/>
                <c:pt idx="0">
                  <c:v>-4.0726666625398788E-3</c:v>
                </c:pt>
                <c:pt idx="1">
                  <c:v>-0.21040233822763482</c:v>
                </c:pt>
                <c:pt idx="2">
                  <c:v>-0.31298598107114534</c:v>
                </c:pt>
                <c:pt idx="3">
                  <c:v>0.3173005234872841</c:v>
                </c:pt>
                <c:pt idx="4">
                  <c:v>0.113272360194065</c:v>
                </c:pt>
                <c:pt idx="5">
                  <c:v>4.5998590813681912E-2</c:v>
                </c:pt>
                <c:pt idx="6">
                  <c:v>0.13783589438407393</c:v>
                </c:pt>
                <c:pt idx="7">
                  <c:v>0.17526681534153438</c:v>
                </c:pt>
                <c:pt idx="8">
                  <c:v>-9.8128727169879248E-2</c:v>
                </c:pt>
                <c:pt idx="9">
                  <c:v>-6.9205935176925262E-2</c:v>
                </c:pt>
                <c:pt idx="10">
                  <c:v>0.26902546361423413</c:v>
                </c:pt>
                <c:pt idx="11">
                  <c:v>9.2859198758569919E-2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BE0-413D-BD01-F74AED92E39F}"/>
            </c:ext>
          </c:extLst>
        </c:ser>
        <c:ser>
          <c:idx val="3"/>
          <c:order val="3"/>
          <c:tx>
            <c:strRef>
              <c:f>'Data pres'!$G$22</c:f>
              <c:strCache>
                <c:ptCount val="1"/>
                <c:pt idx="0">
                  <c:v>F4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'Data pres'!$C$23:$C$34</c:f>
              <c:numCache>
                <c:formatCode>m/d/yyyy</c:formatCode>
                <c:ptCount val="12"/>
                <c:pt idx="0">
                  <c:v>43861</c:v>
                </c:pt>
                <c:pt idx="1">
                  <c:v>43890</c:v>
                </c:pt>
                <c:pt idx="2">
                  <c:v>43921</c:v>
                </c:pt>
                <c:pt idx="3">
                  <c:v>43951</c:v>
                </c:pt>
                <c:pt idx="4">
                  <c:v>43982</c:v>
                </c:pt>
                <c:pt idx="5">
                  <c:v>44012</c:v>
                </c:pt>
                <c:pt idx="6">
                  <c:v>44043</c:v>
                </c:pt>
                <c:pt idx="7">
                  <c:v>44074</c:v>
                </c:pt>
                <c:pt idx="8">
                  <c:v>44104</c:v>
                </c:pt>
                <c:pt idx="9">
                  <c:v>44135</c:v>
                </c:pt>
                <c:pt idx="10">
                  <c:v>44165</c:v>
                </c:pt>
                <c:pt idx="11">
                  <c:v>44196</c:v>
                </c:pt>
              </c:numCache>
            </c:numRef>
          </c:cat>
          <c:val>
            <c:numRef>
              <c:f>'Data pres'!$G$23:$G$34</c:f>
              <c:numCache>
                <c:formatCode>0.00%</c:formatCode>
                <c:ptCount val="12"/>
                <c:pt idx="0">
                  <c:v>-1.628089811129274E-5</c:v>
                </c:pt>
                <c:pt idx="1">
                  <c:v>-8.4110469009648133E-4</c:v>
                </c:pt>
                <c:pt idx="2">
                  <c:v>-1.2511932083595655E-3</c:v>
                </c:pt>
                <c:pt idx="3">
                  <c:v>1.2684410293315373E-3</c:v>
                </c:pt>
                <c:pt idx="4">
                  <c:v>4.5281775012618431E-4</c:v>
                </c:pt>
                <c:pt idx="5">
                  <c:v>1.8388403283502663E-4</c:v>
                </c:pt>
                <c:pt idx="6">
                  <c:v>5.5101296975444301E-4</c:v>
                </c:pt>
                <c:pt idx="7">
                  <c:v>7.0064687324219218E-4</c:v>
                </c:pt>
                <c:pt idx="8">
                  <c:v>-3.9227954095494402E-4</c:v>
                </c:pt>
                <c:pt idx="9">
                  <c:v>-2.76657746060065E-4</c:v>
                </c:pt>
                <c:pt idx="10">
                  <c:v>1.0754565805086314E-3</c:v>
                </c:pt>
                <c:pt idx="11">
                  <c:v>3.7121406659432313E-4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DBE0-413D-BD01-F74AED92E3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65056"/>
        <c:axId val="241937024"/>
      </c:lineChart>
      <c:dateAx>
        <c:axId val="241565056"/>
        <c:scaling>
          <c:orientation val="minMax"/>
        </c:scaling>
        <c:delete val="0"/>
        <c:axPos val="b"/>
        <c:numFmt formatCode="mm/yy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937024"/>
        <c:crosses val="autoZero"/>
        <c:auto val="1"/>
        <c:lblOffset val="100"/>
        <c:baseTimeUnit val="months"/>
      </c:dateAx>
      <c:valAx>
        <c:axId val="24193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GB" sz="1400"/>
                  <a:t>Returns</a:t>
                </a:r>
              </a:p>
            </c:rich>
          </c:tx>
          <c:layout/>
          <c:overlay val="0"/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565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1"/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2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0.13957</cdr:x>
      <cdr:y>0.25242</cdr:y>
    </cdr:from>
    <cdr:to>
      <cdr:x>0.23778</cdr:x>
      <cdr:y>0.42718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299526" y="1535789"/>
          <a:ext cx="914421" cy="106328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l"/>
          <a:r>
            <a:rPr lang="en-GB" sz="1100" b="1">
              <a:solidFill>
                <a:schemeClr val="accent2"/>
              </a:solidFill>
            </a:rPr>
            <a:t>F2:</a:t>
          </a:r>
        </a:p>
        <a:p xmlns:a="http://schemas.openxmlformats.org/drawingml/2006/main">
          <a:pPr algn="l"/>
          <a:r>
            <a:rPr lang="en-GB" sz="1100" b="1">
              <a:solidFill>
                <a:schemeClr val="accent2"/>
              </a:solidFill>
            </a:rPr>
            <a:t>IC = -1.00</a:t>
          </a:r>
        </a:p>
        <a:p xmlns:a="http://schemas.openxmlformats.org/drawingml/2006/main">
          <a:pPr algn="l"/>
          <a:r>
            <a:rPr lang="en-GB" sz="1100" b="1">
              <a:solidFill>
                <a:schemeClr val="accent2"/>
              </a:solidFill>
            </a:rPr>
            <a:t>HR = 0.00</a:t>
          </a:r>
        </a:p>
        <a:p xmlns:a="http://schemas.openxmlformats.org/drawingml/2006/main">
          <a:pPr algn="l"/>
          <a:r>
            <a:rPr lang="en-GB" sz="1100" b="1">
              <a:solidFill>
                <a:schemeClr val="accent2"/>
              </a:solidFill>
            </a:rPr>
            <a:t>MSE = 0.0121 </a:t>
          </a:r>
        </a:p>
        <a:p xmlns:a="http://schemas.openxmlformats.org/drawingml/2006/main">
          <a:pPr algn="l"/>
          <a:r>
            <a:rPr lang="en-GB" sz="1100" b="1">
              <a:solidFill>
                <a:schemeClr val="accent2"/>
              </a:solidFill>
            </a:rPr>
            <a:t>ED = 1.1071</a:t>
          </a:r>
        </a:p>
      </cdr:txBody>
    </cdr:sp>
  </cdr:relSizeAnchor>
  <cdr:relSizeAnchor xmlns:cdr="http://schemas.openxmlformats.org/drawingml/2006/chartDrawing">
    <cdr:from>
      <cdr:x>0.40673</cdr:x>
      <cdr:y>0.13699</cdr:y>
    </cdr:from>
    <cdr:to>
      <cdr:x>0.50494</cdr:x>
      <cdr:y>0.28728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3786965" y="833502"/>
          <a:ext cx="914421" cy="9143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GB" sz="1100" b="1">
              <a:solidFill>
                <a:schemeClr val="tx2"/>
              </a:solidFill>
            </a:rPr>
            <a:t>F3:</a:t>
          </a:r>
        </a:p>
        <a:p xmlns:a="http://schemas.openxmlformats.org/drawingml/2006/main">
          <a:pPr algn="l"/>
          <a:r>
            <a:rPr lang="en-GB" sz="1100" b="1">
              <a:solidFill>
                <a:schemeClr val="tx2"/>
              </a:solidFill>
            </a:rPr>
            <a:t>IC = 1.00</a:t>
          </a:r>
        </a:p>
        <a:p xmlns:a="http://schemas.openxmlformats.org/drawingml/2006/main">
          <a:pPr algn="l"/>
          <a:r>
            <a:rPr lang="en-GB" sz="1100" b="1">
              <a:solidFill>
                <a:schemeClr val="tx2"/>
              </a:solidFill>
            </a:rPr>
            <a:t>HR = 1.00</a:t>
          </a:r>
        </a:p>
        <a:p xmlns:a="http://schemas.openxmlformats.org/drawingml/2006/main">
          <a:pPr algn="l"/>
          <a:r>
            <a:rPr lang="en-GB" sz="1100" b="1">
              <a:solidFill>
                <a:schemeClr val="tx2"/>
              </a:solidFill>
            </a:rPr>
            <a:t>MSE = 0.0121 </a:t>
          </a:r>
        </a:p>
        <a:p xmlns:a="http://schemas.openxmlformats.org/drawingml/2006/main">
          <a:pPr algn="l"/>
          <a:r>
            <a:rPr lang="en-GB" sz="1100" b="1">
              <a:solidFill>
                <a:schemeClr val="tx2"/>
              </a:solidFill>
            </a:rPr>
            <a:t>ED = 1.1083</a:t>
          </a:r>
        </a:p>
      </cdr:txBody>
    </cdr:sp>
  </cdr:relSizeAnchor>
  <cdr:relSizeAnchor xmlns:cdr="http://schemas.openxmlformats.org/drawingml/2006/chartDrawing">
    <cdr:from>
      <cdr:x>0.7049</cdr:x>
      <cdr:y>0.26927</cdr:y>
    </cdr:from>
    <cdr:to>
      <cdr:x>0.80311</cdr:x>
      <cdr:y>0.41956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6563242" y="16383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GB" sz="1100" b="1">
              <a:solidFill>
                <a:srgbClr val="FFC000"/>
              </a:solidFill>
            </a:rPr>
            <a:t>F4:</a:t>
          </a:r>
        </a:p>
        <a:p xmlns:a="http://schemas.openxmlformats.org/drawingml/2006/main">
          <a:pPr algn="l"/>
          <a:r>
            <a:rPr lang="en-GB" sz="1100" b="1">
              <a:solidFill>
                <a:srgbClr val="FFC000"/>
              </a:solidFill>
            </a:rPr>
            <a:t>IC = 1.00</a:t>
          </a:r>
        </a:p>
        <a:p xmlns:a="http://schemas.openxmlformats.org/drawingml/2006/main">
          <a:pPr algn="l"/>
          <a:r>
            <a:rPr lang="en-GB" sz="1100" b="1">
              <a:solidFill>
                <a:srgbClr val="FFC000"/>
              </a:solidFill>
            </a:rPr>
            <a:t>HR = 1.00</a:t>
          </a:r>
        </a:p>
        <a:p xmlns:a="http://schemas.openxmlformats.org/drawingml/2006/main">
          <a:pPr algn="l"/>
          <a:r>
            <a:rPr lang="en-GB" sz="1100" b="1">
              <a:solidFill>
                <a:srgbClr val="FFC000"/>
              </a:solidFill>
            </a:rPr>
            <a:t>MSE = 0.0053  </a:t>
          </a:r>
        </a:p>
        <a:p xmlns:a="http://schemas.openxmlformats.org/drawingml/2006/main">
          <a:pPr algn="l"/>
          <a:r>
            <a:rPr lang="en-GB" sz="1100" b="1">
              <a:solidFill>
                <a:srgbClr val="FFC000"/>
              </a:solidFill>
            </a:rPr>
            <a:t>ED = 0.7307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X34"/>
  <sheetViews>
    <sheetView zoomScale="85" zoomScaleNormal="85" workbookViewId="0">
      <pane xSplit="3" ySplit="4" topLeftCell="D5" activePane="bottomRight" state="frozen"/>
      <selection pane="topRight" activeCell="B1" sqref="B1"/>
      <selection pane="bottomLeft" activeCell="A10" sqref="A10"/>
      <selection pane="bottomRight" activeCell="J18" sqref="J18"/>
    </sheetView>
  </sheetViews>
  <sheetFormatPr defaultRowHeight="15" x14ac:dyDescent="0.25"/>
  <cols>
    <col min="2" max="2" width="2.42578125" customWidth="1"/>
    <col min="3" max="3" width="10.85546875" bestFit="1" customWidth="1"/>
    <col min="8" max="8" width="11" customWidth="1"/>
    <col min="20" max="20" width="2.5703125" customWidth="1"/>
  </cols>
  <sheetData>
    <row r="2" spans="2:23" ht="15.75" thickBot="1" x14ac:dyDescent="0.3">
      <c r="B2" s="26"/>
      <c r="C2" s="26"/>
      <c r="D2" s="26"/>
      <c r="E2" s="26"/>
      <c r="F2" s="26"/>
      <c r="G2" s="26"/>
      <c r="H2" s="26"/>
      <c r="I2" s="26"/>
      <c r="J2" s="26"/>
      <c r="K2" s="43" t="s">
        <v>12</v>
      </c>
      <c r="L2" s="43"/>
      <c r="M2" s="43"/>
      <c r="N2" s="26"/>
      <c r="O2" s="26"/>
      <c r="P2" s="26"/>
      <c r="Q2" s="26"/>
      <c r="R2" s="26"/>
      <c r="S2" s="26"/>
      <c r="T2" s="26"/>
    </row>
    <row r="3" spans="2:23" s="5" customFormat="1" ht="15.75" thickBot="1" x14ac:dyDescent="0.3">
      <c r="B3" s="28"/>
      <c r="C3" s="27"/>
      <c r="D3" s="29" t="s">
        <v>0</v>
      </c>
      <c r="E3" s="40" t="s">
        <v>14</v>
      </c>
      <c r="F3" s="41"/>
      <c r="G3" s="42"/>
      <c r="H3" s="40" t="s">
        <v>15</v>
      </c>
      <c r="I3" s="41"/>
      <c r="J3" s="42"/>
      <c r="K3" s="44">
        <v>2.5015000000000001</v>
      </c>
      <c r="L3" s="45"/>
      <c r="M3" s="46"/>
      <c r="N3" s="40" t="s">
        <v>16</v>
      </c>
      <c r="O3" s="41"/>
      <c r="P3" s="42"/>
      <c r="Q3" s="40" t="s">
        <v>17</v>
      </c>
      <c r="R3" s="41"/>
      <c r="S3" s="42"/>
      <c r="T3" s="28"/>
    </row>
    <row r="4" spans="2:23" x14ac:dyDescent="0.25">
      <c r="B4" s="26"/>
      <c r="C4" s="9"/>
      <c r="D4" s="31" t="s">
        <v>1</v>
      </c>
      <c r="E4" s="32" t="s">
        <v>2</v>
      </c>
      <c r="F4" s="33" t="s">
        <v>3</v>
      </c>
      <c r="G4" s="31" t="s">
        <v>6</v>
      </c>
      <c r="H4" s="32" t="s">
        <v>7</v>
      </c>
      <c r="I4" s="33" t="s">
        <v>3</v>
      </c>
      <c r="J4" s="31" t="s">
        <v>6</v>
      </c>
      <c r="K4" s="32" t="s">
        <v>9</v>
      </c>
      <c r="L4" s="33" t="s">
        <v>3</v>
      </c>
      <c r="M4" s="31" t="s">
        <v>6</v>
      </c>
      <c r="N4" s="32" t="s">
        <v>10</v>
      </c>
      <c r="O4" s="33" t="s">
        <v>3</v>
      </c>
      <c r="P4" s="31" t="s">
        <v>6</v>
      </c>
      <c r="Q4" s="32" t="s">
        <v>11</v>
      </c>
      <c r="R4" s="33" t="s">
        <v>3</v>
      </c>
      <c r="S4" s="31" t="s">
        <v>6</v>
      </c>
      <c r="T4" s="26"/>
      <c r="W4" t="s">
        <v>18</v>
      </c>
    </row>
    <row r="5" spans="2:23" x14ac:dyDescent="0.25">
      <c r="B5" s="26"/>
      <c r="C5" s="14">
        <v>43861</v>
      </c>
      <c r="D5" s="34">
        <v>-1.6280898111292741E-3</v>
      </c>
      <c r="E5" s="36">
        <f t="shared" ref="E5:E16" si="0">-D5</f>
        <v>1.6280898111292741E-3</v>
      </c>
      <c r="F5" s="7">
        <f>($D5-E5)^2</f>
        <v>1.0602705732411822E-5</v>
      </c>
      <c r="G5" s="20">
        <f>1*(SIGN($D5)=SIGN(E5))</f>
        <v>0</v>
      </c>
      <c r="H5" s="36">
        <f t="shared" ref="H5:H16" si="1">-0.5*D5</f>
        <v>8.1404490556463704E-4</v>
      </c>
      <c r="I5" s="7">
        <f>($D5-H5)^2</f>
        <v>5.9640219744816495E-6</v>
      </c>
      <c r="J5" s="20">
        <f>1*(SIGN($D5)=SIGN(H5))</f>
        <v>0</v>
      </c>
      <c r="K5" s="36">
        <f t="shared" ref="K5:K16" si="2">$K$3*D5</f>
        <v>-4.0726666625398788E-3</v>
      </c>
      <c r="L5" s="7">
        <f>($D5-K5)^2</f>
        <v>5.9759559824525856E-6</v>
      </c>
      <c r="M5" s="20">
        <f>1*(SIGN($D5)=SIGN(K5))</f>
        <v>1</v>
      </c>
      <c r="N5" s="36">
        <f t="shared" ref="N5:N16" si="3">0.01*D5</f>
        <v>-1.628089811129274E-5</v>
      </c>
      <c r="O5" s="7">
        <f t="shared" ref="O5:O16" si="4">($D5-N5)^2</f>
        <v>2.5979279720842065E-6</v>
      </c>
      <c r="P5" s="20">
        <f t="shared" ref="P5:P16" si="5">1*(SIGN($D5)=SIGN(N5))</f>
        <v>1</v>
      </c>
      <c r="Q5" s="36">
        <v>1E-3</v>
      </c>
      <c r="R5" s="7">
        <f>($D5-Q5)^2</f>
        <v>6.9068560553615037E-6</v>
      </c>
      <c r="S5" s="20">
        <f>1*(SIGN($D5)=SIGN(Q5))</f>
        <v>0</v>
      </c>
      <c r="T5" s="26"/>
      <c r="W5" s="3">
        <f>SQRT(F5)</f>
        <v>3.2561796222585482E-3</v>
      </c>
    </row>
    <row r="6" spans="2:23" x14ac:dyDescent="0.25">
      <c r="B6" s="26"/>
      <c r="C6" s="14">
        <v>43890</v>
      </c>
      <c r="D6" s="34">
        <v>-8.4110469009648137E-2</v>
      </c>
      <c r="E6" s="36">
        <f t="shared" si="0"/>
        <v>8.4110469009648137E-2</v>
      </c>
      <c r="F6" s="7">
        <f t="shared" ref="F6:F16" si="6">($D6-E6)^2</f>
        <v>2.8298283988091918E-2</v>
      </c>
      <c r="G6" s="20">
        <f t="shared" ref="G6:G16" si="7">1*(SIGN($D6)=SIGN(E6))</f>
        <v>0</v>
      </c>
      <c r="H6" s="36">
        <f t="shared" si="1"/>
        <v>4.2055234504824068E-2</v>
      </c>
      <c r="I6" s="7">
        <f t="shared" ref="I6:I16" si="8">($D6-H6)^2</f>
        <v>1.5917784743301706E-2</v>
      </c>
      <c r="J6" s="20">
        <f t="shared" ref="J6:J16" si="9">1*(SIGN($D6)=SIGN(H6))</f>
        <v>0</v>
      </c>
      <c r="K6" s="36">
        <f t="shared" si="2"/>
        <v>-0.21040233822763482</v>
      </c>
      <c r="L6" s="7">
        <f t="shared" ref="L6:L16" si="10">($D6-K6)^2</f>
        <v>1.5949636230573053E-2</v>
      </c>
      <c r="M6" s="20">
        <f t="shared" ref="M6:M16" si="11">1*(SIGN($D6)=SIGN(K6))</f>
        <v>1</v>
      </c>
      <c r="N6" s="36">
        <f t="shared" si="3"/>
        <v>-8.4110469009648133E-4</v>
      </c>
      <c r="O6" s="7">
        <f t="shared" si="4"/>
        <v>6.9337870341822233E-3</v>
      </c>
      <c r="P6" s="20">
        <f t="shared" si="5"/>
        <v>1</v>
      </c>
      <c r="Q6" s="36">
        <v>1E-3</v>
      </c>
      <c r="R6" s="7">
        <f t="shared" ref="R6:R16" si="12">($D6-Q6)^2</f>
        <v>7.2437919350422757E-3</v>
      </c>
      <c r="S6" s="20">
        <f t="shared" ref="S6:S16" si="13">1*(SIGN($D6)=SIGN(Q6))</f>
        <v>0</v>
      </c>
      <c r="T6" s="26"/>
      <c r="W6" s="3">
        <f t="shared" ref="W6:W16" si="14">SQRT(F6)</f>
        <v>0.16822093801929627</v>
      </c>
    </row>
    <row r="7" spans="2:23" x14ac:dyDescent="0.25">
      <c r="B7" s="26"/>
      <c r="C7" s="14">
        <v>43921</v>
      </c>
      <c r="D7" s="34">
        <v>-0.12511932083595656</v>
      </c>
      <c r="E7" s="36">
        <f t="shared" si="0"/>
        <v>0.12511932083595656</v>
      </c>
      <c r="F7" s="7">
        <f t="shared" si="6"/>
        <v>6.2619377785804134E-2</v>
      </c>
      <c r="G7" s="20">
        <f t="shared" si="7"/>
        <v>0</v>
      </c>
      <c r="H7" s="36">
        <f t="shared" si="1"/>
        <v>6.255966041797828E-2</v>
      </c>
      <c r="I7" s="7">
        <f t="shared" si="8"/>
        <v>3.5223400004514828E-2</v>
      </c>
      <c r="J7" s="20">
        <f t="shared" si="9"/>
        <v>0</v>
      </c>
      <c r="K7" s="36">
        <f t="shared" si="2"/>
        <v>-0.31298598107114534</v>
      </c>
      <c r="L7" s="7">
        <f t="shared" si="10"/>
        <v>3.5293882027923856E-2</v>
      </c>
      <c r="M7" s="20">
        <f t="shared" si="11"/>
        <v>1</v>
      </c>
      <c r="N7" s="36">
        <f t="shared" si="3"/>
        <v>-1.2511932083595655E-3</v>
      </c>
      <c r="O7" s="7">
        <f t="shared" si="4"/>
        <v>1.5343313041966658E-2</v>
      </c>
      <c r="P7" s="20">
        <f t="shared" si="5"/>
        <v>1</v>
      </c>
      <c r="Q7" s="36">
        <v>1E-3</v>
      </c>
      <c r="R7" s="7">
        <f t="shared" si="12"/>
        <v>1.5906083088122948E-2</v>
      </c>
      <c r="S7" s="20">
        <f t="shared" si="13"/>
        <v>0</v>
      </c>
      <c r="T7" s="26"/>
      <c r="W7" s="3">
        <f t="shared" si="14"/>
        <v>0.25023864167191312</v>
      </c>
    </row>
    <row r="8" spans="2:23" x14ac:dyDescent="0.25">
      <c r="B8" s="26"/>
      <c r="C8" s="14">
        <v>43951</v>
      </c>
      <c r="D8" s="34">
        <v>0.12684410293315374</v>
      </c>
      <c r="E8" s="36">
        <f t="shared" si="0"/>
        <v>-0.12684410293315374</v>
      </c>
      <c r="F8" s="7">
        <f t="shared" si="6"/>
        <v>6.4357705795666006E-2</v>
      </c>
      <c r="G8" s="20">
        <f t="shared" si="7"/>
        <v>0</v>
      </c>
      <c r="H8" s="36">
        <f t="shared" si="1"/>
        <v>-6.3422051466576868E-2</v>
      </c>
      <c r="I8" s="7">
        <f t="shared" si="8"/>
        <v>3.6201209510062123E-2</v>
      </c>
      <c r="J8" s="20">
        <f t="shared" si="9"/>
        <v>0</v>
      </c>
      <c r="K8" s="36">
        <f t="shared" si="2"/>
        <v>0.3173005234872841</v>
      </c>
      <c r="L8" s="7">
        <f t="shared" si="10"/>
        <v>3.6273648130291769E-2</v>
      </c>
      <c r="M8" s="20">
        <f t="shared" si="11"/>
        <v>1</v>
      </c>
      <c r="N8" s="36">
        <f t="shared" si="3"/>
        <v>1.2684410293315373E-3</v>
      </c>
      <c r="O8" s="7">
        <f t="shared" si="4"/>
        <v>1.5769246862583058E-2</v>
      </c>
      <c r="P8" s="20">
        <f t="shared" si="5"/>
        <v>1</v>
      </c>
      <c r="Q8" s="36">
        <v>1E-3</v>
      </c>
      <c r="R8" s="7">
        <f t="shared" si="12"/>
        <v>1.5836738243050191E-2</v>
      </c>
      <c r="S8" s="20">
        <f t="shared" si="13"/>
        <v>1</v>
      </c>
      <c r="T8" s="26"/>
      <c r="W8" s="3">
        <f t="shared" si="14"/>
        <v>0.25368820586630747</v>
      </c>
    </row>
    <row r="9" spans="2:23" x14ac:dyDescent="0.25">
      <c r="B9" s="26"/>
      <c r="C9" s="14">
        <v>43982</v>
      </c>
      <c r="D9" s="34">
        <v>4.528177501261843E-2</v>
      </c>
      <c r="E9" s="36">
        <f t="shared" si="0"/>
        <v>-4.528177501261843E-2</v>
      </c>
      <c r="F9" s="7">
        <f t="shared" si="6"/>
        <v>8.201756593173579E-3</v>
      </c>
      <c r="G9" s="20">
        <f t="shared" si="7"/>
        <v>0</v>
      </c>
      <c r="H9" s="36">
        <f t="shared" si="1"/>
        <v>-2.2640887506309215E-2</v>
      </c>
      <c r="I9" s="7">
        <f t="shared" si="8"/>
        <v>4.6134880836601385E-3</v>
      </c>
      <c r="J9" s="20">
        <f t="shared" si="9"/>
        <v>0</v>
      </c>
      <c r="K9" s="36">
        <f t="shared" si="2"/>
        <v>0.113272360194065</v>
      </c>
      <c r="L9" s="7">
        <f t="shared" si="10"/>
        <v>4.6227196733155422E-3</v>
      </c>
      <c r="M9" s="20">
        <f t="shared" si="11"/>
        <v>1</v>
      </c>
      <c r="N9" s="36">
        <f t="shared" si="3"/>
        <v>4.5281775012618431E-4</v>
      </c>
      <c r="O9" s="7">
        <f t="shared" si="4"/>
        <v>2.0096354092423562E-3</v>
      </c>
      <c r="P9" s="20">
        <f t="shared" si="5"/>
        <v>1</v>
      </c>
      <c r="Q9" s="36">
        <v>1E-3</v>
      </c>
      <c r="R9" s="7">
        <f t="shared" si="12"/>
        <v>1.960875598268158E-3</v>
      </c>
      <c r="S9" s="20">
        <f t="shared" si="13"/>
        <v>1</v>
      </c>
      <c r="T9" s="26"/>
      <c r="W9" s="3">
        <f t="shared" si="14"/>
        <v>9.0563550025236861E-2</v>
      </c>
    </row>
    <row r="10" spans="2:23" x14ac:dyDescent="0.25">
      <c r="B10" s="26"/>
      <c r="C10" s="14">
        <v>44012</v>
      </c>
      <c r="D10" s="34">
        <v>1.8388403283502663E-2</v>
      </c>
      <c r="E10" s="36">
        <f t="shared" si="0"/>
        <v>-1.8388403283502663E-2</v>
      </c>
      <c r="F10" s="7">
        <f t="shared" si="6"/>
        <v>1.3525335012669261E-3</v>
      </c>
      <c r="G10" s="20">
        <f t="shared" si="7"/>
        <v>0</v>
      </c>
      <c r="H10" s="36">
        <f t="shared" si="1"/>
        <v>-9.1942016417513317E-3</v>
      </c>
      <c r="I10" s="7">
        <f t="shared" si="8"/>
        <v>7.6080009446264599E-4</v>
      </c>
      <c r="J10" s="20">
        <f t="shared" si="9"/>
        <v>0</v>
      </c>
      <c r="K10" s="36">
        <f t="shared" si="2"/>
        <v>4.5998590813681912E-2</v>
      </c>
      <c r="L10" s="7">
        <f t="shared" si="10"/>
        <v>7.623224554516657E-4</v>
      </c>
      <c r="M10" s="20">
        <f t="shared" si="11"/>
        <v>1</v>
      </c>
      <c r="N10" s="36">
        <f t="shared" si="3"/>
        <v>1.8388403283502663E-4</v>
      </c>
      <c r="O10" s="7">
        <f t="shared" si="4"/>
        <v>3.3140452114792862E-4</v>
      </c>
      <c r="P10" s="20">
        <f t="shared" si="5"/>
        <v>1</v>
      </c>
      <c r="Q10" s="36">
        <v>1E-3</v>
      </c>
      <c r="R10" s="7">
        <f t="shared" si="12"/>
        <v>3.0235656874972618E-4</v>
      </c>
      <c r="S10" s="20">
        <f t="shared" si="13"/>
        <v>1</v>
      </c>
      <c r="T10" s="26"/>
      <c r="W10" s="3">
        <f t="shared" si="14"/>
        <v>3.6776806567005327E-2</v>
      </c>
    </row>
    <row r="11" spans="2:23" x14ac:dyDescent="0.25">
      <c r="B11" s="26"/>
      <c r="C11" s="14">
        <v>44043</v>
      </c>
      <c r="D11" s="34">
        <v>5.5101296975444303E-2</v>
      </c>
      <c r="E11" s="36">
        <f t="shared" si="0"/>
        <v>-5.5101296975444303E-2</v>
      </c>
      <c r="F11" s="7">
        <f t="shared" si="6"/>
        <v>1.214461171350443E-2</v>
      </c>
      <c r="G11" s="20">
        <f t="shared" si="7"/>
        <v>0</v>
      </c>
      <c r="H11" s="36">
        <f t="shared" si="1"/>
        <v>-2.7550648487722151E-2</v>
      </c>
      <c r="I11" s="7">
        <f t="shared" si="8"/>
        <v>6.8313440888462416E-3</v>
      </c>
      <c r="J11" s="20">
        <f t="shared" si="9"/>
        <v>0</v>
      </c>
      <c r="K11" s="36">
        <f t="shared" si="2"/>
        <v>0.13783589438407393</v>
      </c>
      <c r="L11" s="7">
        <f t="shared" si="10"/>
        <v>6.845013608368024E-3</v>
      </c>
      <c r="M11" s="20">
        <f t="shared" si="11"/>
        <v>1</v>
      </c>
      <c r="N11" s="36">
        <f t="shared" si="3"/>
        <v>5.5101296975444301E-4</v>
      </c>
      <c r="O11" s="7">
        <f t="shared" si="4"/>
        <v>2.9757334851014234E-3</v>
      </c>
      <c r="P11" s="20">
        <f t="shared" si="5"/>
        <v>1</v>
      </c>
      <c r="Q11" s="36">
        <v>1E-3</v>
      </c>
      <c r="R11" s="7">
        <f t="shared" si="12"/>
        <v>2.9269503344252186E-3</v>
      </c>
      <c r="S11" s="20">
        <f t="shared" si="13"/>
        <v>1</v>
      </c>
      <c r="T11" s="26"/>
      <c r="W11" s="3">
        <f t="shared" si="14"/>
        <v>0.11020259395088861</v>
      </c>
    </row>
    <row r="12" spans="2:23" x14ac:dyDescent="0.25">
      <c r="B12" s="26"/>
      <c r="C12" s="14">
        <v>44074</v>
      </c>
      <c r="D12" s="34">
        <v>7.0064687324219221E-2</v>
      </c>
      <c r="E12" s="36">
        <f t="shared" si="0"/>
        <v>-7.0064687324219221E-2</v>
      </c>
      <c r="F12" s="7">
        <f t="shared" si="6"/>
        <v>1.9636241639362423E-2</v>
      </c>
      <c r="G12" s="20">
        <f t="shared" si="7"/>
        <v>0</v>
      </c>
      <c r="H12" s="36">
        <f t="shared" si="1"/>
        <v>-3.5032343662109611E-2</v>
      </c>
      <c r="I12" s="7">
        <f t="shared" si="8"/>
        <v>1.1045385922141363E-2</v>
      </c>
      <c r="J12" s="20">
        <f t="shared" si="9"/>
        <v>0</v>
      </c>
      <c r="K12" s="36">
        <f t="shared" si="2"/>
        <v>0.17526681534153438</v>
      </c>
      <c r="L12" s="7">
        <f t="shared" si="10"/>
        <v>1.1067487739371567E-2</v>
      </c>
      <c r="M12" s="20">
        <f t="shared" si="11"/>
        <v>1</v>
      </c>
      <c r="N12" s="36">
        <f t="shared" si="3"/>
        <v>7.0064687324219218E-4</v>
      </c>
      <c r="O12" s="7">
        <f t="shared" si="4"/>
        <v>4.8113701076847783E-3</v>
      </c>
      <c r="P12" s="20">
        <f t="shared" si="5"/>
        <v>1</v>
      </c>
      <c r="Q12" s="36">
        <v>1E-3</v>
      </c>
      <c r="R12" s="7">
        <f t="shared" si="12"/>
        <v>4.7699310351921667E-3</v>
      </c>
      <c r="S12" s="20">
        <f t="shared" si="13"/>
        <v>1</v>
      </c>
      <c r="T12" s="26"/>
      <c r="W12" s="3">
        <f t="shared" si="14"/>
        <v>0.14012937464843844</v>
      </c>
    </row>
    <row r="13" spans="2:23" x14ac:dyDescent="0.25">
      <c r="B13" s="26"/>
      <c r="C13" s="14">
        <v>44104</v>
      </c>
      <c r="D13" s="34">
        <v>-3.9227954095494399E-2</v>
      </c>
      <c r="E13" s="36">
        <f t="shared" si="0"/>
        <v>3.9227954095494399E-2</v>
      </c>
      <c r="F13" s="7">
        <f t="shared" si="6"/>
        <v>6.1553295300728634E-3</v>
      </c>
      <c r="G13" s="20">
        <f t="shared" si="7"/>
        <v>0</v>
      </c>
      <c r="H13" s="36">
        <f t="shared" si="1"/>
        <v>1.96139770477472E-2</v>
      </c>
      <c r="I13" s="7">
        <f t="shared" si="8"/>
        <v>3.4623728606659855E-3</v>
      </c>
      <c r="J13" s="20">
        <f t="shared" si="9"/>
        <v>0</v>
      </c>
      <c r="K13" s="36">
        <f t="shared" si="2"/>
        <v>-9.8128727169879248E-2</v>
      </c>
      <c r="L13" s="7">
        <f t="shared" si="10"/>
        <v>3.4693010687601791E-3</v>
      </c>
      <c r="M13" s="20">
        <f t="shared" si="11"/>
        <v>1</v>
      </c>
      <c r="N13" s="36">
        <f t="shared" si="3"/>
        <v>-3.9227954095494402E-4</v>
      </c>
      <c r="O13" s="7">
        <f t="shared" si="4"/>
        <v>1.5082096181061033E-3</v>
      </c>
      <c r="P13" s="20">
        <f t="shared" si="5"/>
        <v>1</v>
      </c>
      <c r="Q13" s="36">
        <v>1E-3</v>
      </c>
      <c r="R13" s="7">
        <f t="shared" si="12"/>
        <v>1.6182882907092046E-3</v>
      </c>
      <c r="S13" s="20">
        <f t="shared" si="13"/>
        <v>0</v>
      </c>
      <c r="T13" s="26"/>
      <c r="W13" s="3">
        <f t="shared" si="14"/>
        <v>7.8455908190988799E-2</v>
      </c>
    </row>
    <row r="14" spans="2:23" x14ac:dyDescent="0.25">
      <c r="B14" s="26"/>
      <c r="C14" s="14">
        <v>44135</v>
      </c>
      <c r="D14" s="34">
        <v>-2.7665774606006499E-2</v>
      </c>
      <c r="E14" s="36">
        <f t="shared" si="0"/>
        <v>2.7665774606006499E-2</v>
      </c>
      <c r="F14" s="7">
        <f t="shared" si="6"/>
        <v>3.061580338201416E-3</v>
      </c>
      <c r="G14" s="20">
        <f t="shared" si="7"/>
        <v>0</v>
      </c>
      <c r="H14" s="36">
        <f t="shared" si="1"/>
        <v>1.383288730300325E-2</v>
      </c>
      <c r="I14" s="7">
        <f t="shared" si="8"/>
        <v>1.7221389402382967E-3</v>
      </c>
      <c r="J14" s="20">
        <f t="shared" si="9"/>
        <v>0</v>
      </c>
      <c r="K14" s="36">
        <f t="shared" si="2"/>
        <v>-6.9205935176925262E-2</v>
      </c>
      <c r="L14" s="7">
        <f t="shared" si="10"/>
        <v>1.725584940257714E-3</v>
      </c>
      <c r="M14" s="20">
        <f t="shared" si="11"/>
        <v>1</v>
      </c>
      <c r="N14" s="36">
        <f t="shared" si="3"/>
        <v>-2.76657746060065E-4</v>
      </c>
      <c r="O14" s="7">
        <f t="shared" si="4"/>
        <v>7.5016372236780206E-4</v>
      </c>
      <c r="P14" s="20">
        <f t="shared" si="5"/>
        <v>1</v>
      </c>
      <c r="Q14" s="36">
        <v>1E-3</v>
      </c>
      <c r="R14" s="7">
        <f t="shared" si="12"/>
        <v>8.2172663376236708E-4</v>
      </c>
      <c r="S14" s="20">
        <f t="shared" si="13"/>
        <v>0</v>
      </c>
      <c r="T14" s="26"/>
      <c r="W14" s="3">
        <f t="shared" si="14"/>
        <v>5.5331549212012998E-2</v>
      </c>
    </row>
    <row r="15" spans="2:23" x14ac:dyDescent="0.25">
      <c r="B15" s="26"/>
      <c r="C15" s="14">
        <v>44165</v>
      </c>
      <c r="D15" s="34">
        <v>0.10754565805086314</v>
      </c>
      <c r="E15" s="36">
        <f t="shared" si="0"/>
        <v>-0.10754565805086314</v>
      </c>
      <c r="F15" s="7">
        <f t="shared" si="6"/>
        <v>4.6264274262372729E-2</v>
      </c>
      <c r="G15" s="20">
        <f t="shared" si="7"/>
        <v>0</v>
      </c>
      <c r="H15" s="36">
        <f t="shared" si="1"/>
        <v>-5.3772829025431568E-2</v>
      </c>
      <c r="I15" s="7">
        <f t="shared" si="8"/>
        <v>2.602365427258466E-2</v>
      </c>
      <c r="J15" s="20">
        <f t="shared" si="9"/>
        <v>0</v>
      </c>
      <c r="K15" s="36">
        <f t="shared" si="2"/>
        <v>0.26902546361423413</v>
      </c>
      <c r="L15" s="7">
        <f t="shared" si="10"/>
        <v>2.6075727604784101E-2</v>
      </c>
      <c r="M15" s="20">
        <f t="shared" si="11"/>
        <v>1</v>
      </c>
      <c r="N15" s="36">
        <f t="shared" si="3"/>
        <v>1.0754565805086314E-3</v>
      </c>
      <c r="O15" s="7">
        <f t="shared" si="4"/>
        <v>1.133590380113788E-2</v>
      </c>
      <c r="P15" s="20">
        <f t="shared" si="5"/>
        <v>1</v>
      </c>
      <c r="Q15" s="36">
        <v>-1E-4</v>
      </c>
      <c r="R15" s="7">
        <f t="shared" si="12"/>
        <v>1.1587587697203356E-2</v>
      </c>
      <c r="S15" s="20">
        <f t="shared" si="13"/>
        <v>0</v>
      </c>
      <c r="T15" s="26"/>
      <c r="W15" s="3">
        <f t="shared" si="14"/>
        <v>0.21509131610172627</v>
      </c>
    </row>
    <row r="16" spans="2:23" ht="15.75" thickBot="1" x14ac:dyDescent="0.3">
      <c r="B16" s="26"/>
      <c r="C16" s="19">
        <v>44196</v>
      </c>
      <c r="D16" s="35">
        <v>3.712140665943231E-2</v>
      </c>
      <c r="E16" s="37">
        <f t="shared" si="0"/>
        <v>-3.712140665943231E-2</v>
      </c>
      <c r="F16" s="8">
        <f t="shared" si="6"/>
        <v>5.5119953294997821E-3</v>
      </c>
      <c r="G16" s="23">
        <f t="shared" si="7"/>
        <v>0</v>
      </c>
      <c r="H16" s="37">
        <f t="shared" si="1"/>
        <v>-1.8560703329716155E-2</v>
      </c>
      <c r="I16" s="8">
        <f t="shared" si="8"/>
        <v>3.1004973728436273E-3</v>
      </c>
      <c r="J16" s="23">
        <f t="shared" si="9"/>
        <v>0</v>
      </c>
      <c r="K16" s="37">
        <f t="shared" si="2"/>
        <v>9.2859198758569919E-2</v>
      </c>
      <c r="L16" s="8">
        <f t="shared" si="10"/>
        <v>3.1067014680866869E-3</v>
      </c>
      <c r="M16" s="23">
        <f t="shared" si="11"/>
        <v>1</v>
      </c>
      <c r="N16" s="37">
        <f t="shared" si="3"/>
        <v>3.7121406659432313E-4</v>
      </c>
      <c r="O16" s="8">
        <f t="shared" si="4"/>
        <v>1.350576655610684E-3</v>
      </c>
      <c r="P16" s="23">
        <f t="shared" si="5"/>
        <v>1</v>
      </c>
      <c r="Q16" s="37">
        <v>-1E-4</v>
      </c>
      <c r="R16" s="8">
        <f t="shared" si="12"/>
        <v>1.3854331137068321E-3</v>
      </c>
      <c r="S16" s="23">
        <f t="shared" si="13"/>
        <v>0</v>
      </c>
      <c r="T16" s="26"/>
      <c r="W16" s="3">
        <f t="shared" si="14"/>
        <v>7.424281331886462E-2</v>
      </c>
    </row>
    <row r="17" spans="2:24" x14ac:dyDescent="0.25">
      <c r="B17" s="26"/>
      <c r="C17" s="9" t="s">
        <v>8</v>
      </c>
      <c r="D17" s="13"/>
      <c r="E17" s="22"/>
      <c r="F17" s="10">
        <f>AVERAGE(F5:F16)</f>
        <v>2.146785776522905E-2</v>
      </c>
      <c r="G17" s="13"/>
      <c r="H17" s="22"/>
      <c r="I17" s="11">
        <f>AVERAGE(I5:I16)</f>
        <v>1.2075669992941343E-2</v>
      </c>
      <c r="J17" s="13"/>
      <c r="K17" s="22"/>
      <c r="L17" s="11">
        <f>AVERAGE(L5:L16)</f>
        <v>1.2099833408597218E-2</v>
      </c>
      <c r="M17" s="13"/>
      <c r="N17" s="22"/>
      <c r="O17" s="12">
        <f>AVERAGE(O5:O16)</f>
        <v>5.2601618489252497E-3</v>
      </c>
      <c r="P17" s="13"/>
      <c r="Q17" s="22"/>
      <c r="R17" s="12">
        <f>AVERAGE(R5:R16)</f>
        <v>5.3638891161906501E-3</v>
      </c>
      <c r="S17" s="13"/>
      <c r="T17" s="26"/>
      <c r="W17" s="3">
        <f>SUM(W5:W16)</f>
        <v>1.4761978771949373</v>
      </c>
    </row>
    <row r="18" spans="2:24" x14ac:dyDescent="0.25">
      <c r="B18" s="26"/>
      <c r="C18" s="14" t="s">
        <v>4</v>
      </c>
      <c r="D18" s="20"/>
      <c r="E18" s="24"/>
      <c r="F18" s="6"/>
      <c r="G18" s="15">
        <f>CORREL(E5:E16,$D5:$D16)</f>
        <v>-1.0000000000000002</v>
      </c>
      <c r="H18" s="24"/>
      <c r="I18" s="6"/>
      <c r="J18" s="15">
        <f>CORREL(H5:H16,$D5:$D16)</f>
        <v>-1.0000000000000002</v>
      </c>
      <c r="K18" s="24"/>
      <c r="L18" s="6"/>
      <c r="M18" s="15">
        <f>CORREL(K5:K16,$D5:$D16)</f>
        <v>1.0000000000000002</v>
      </c>
      <c r="N18" s="24"/>
      <c r="O18" s="6"/>
      <c r="P18" s="15">
        <f>CORREL(N5:N16,$D5:$D16)</f>
        <v>1</v>
      </c>
      <c r="Q18" s="24"/>
      <c r="R18" s="6"/>
      <c r="S18" s="15">
        <f>CORREL(Q5:Q16,$D5:$D16)</f>
        <v>-0.35644599463164012</v>
      </c>
      <c r="T18" s="26"/>
    </row>
    <row r="19" spans="2:24" ht="15.75" thickBot="1" x14ac:dyDescent="0.3">
      <c r="B19" s="26"/>
      <c r="C19" s="16" t="s">
        <v>5</v>
      </c>
      <c r="D19" s="21"/>
      <c r="E19" s="25"/>
      <c r="F19" s="17"/>
      <c r="G19" s="18">
        <f>SUM(G5:G16)/COUNT(G5:G16)</f>
        <v>0</v>
      </c>
      <c r="H19" s="25"/>
      <c r="I19" s="17"/>
      <c r="J19" s="18">
        <f>SUM(J5:J16)/COUNT(J5:J16)</f>
        <v>0</v>
      </c>
      <c r="K19" s="25"/>
      <c r="L19" s="17"/>
      <c r="M19" s="18">
        <f>SUM(M5:M16)/COUNT(M5:M16)</f>
        <v>1</v>
      </c>
      <c r="N19" s="25"/>
      <c r="O19" s="17"/>
      <c r="P19" s="18">
        <f>SUM(P5:P16)/COUNT(P5:P16)</f>
        <v>1</v>
      </c>
      <c r="Q19" s="25"/>
      <c r="R19" s="17"/>
      <c r="S19" s="18">
        <f>SUM(S5:S16)/COUNT(S5:S16)</f>
        <v>0.41666666666666669</v>
      </c>
      <c r="T19" s="26"/>
    </row>
    <row r="20" spans="2:24" x14ac:dyDescent="0.25"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X20">
        <f>CORREL(D$5:D$16,E5:E16)</f>
        <v>-1.0000000000000002</v>
      </c>
    </row>
    <row r="22" spans="2:24" x14ac:dyDescent="0.25">
      <c r="C22" s="4" t="s">
        <v>13</v>
      </c>
      <c r="D22" t="str">
        <f t="shared" ref="D22:D34" si="15">D4</f>
        <v>Actual</v>
      </c>
      <c r="E22" t="str">
        <f t="shared" ref="E22:E34" si="16">H4</f>
        <v>F2</v>
      </c>
      <c r="F22" t="str">
        <f t="shared" ref="F22:F34" si="17">K4</f>
        <v>F3</v>
      </c>
      <c r="G22" t="str">
        <f t="shared" ref="G22:G34" si="18">N4</f>
        <v>F4</v>
      </c>
    </row>
    <row r="23" spans="2:24" x14ac:dyDescent="0.25">
      <c r="C23" s="1">
        <f>C5</f>
        <v>43861</v>
      </c>
      <c r="D23" s="2">
        <f t="shared" si="15"/>
        <v>-1.6280898111292741E-3</v>
      </c>
      <c r="E23" s="2">
        <f t="shared" si="16"/>
        <v>8.1404490556463704E-4</v>
      </c>
      <c r="F23" s="2">
        <f t="shared" si="17"/>
        <v>-4.0726666625398788E-3</v>
      </c>
      <c r="G23" s="2">
        <f t="shared" si="18"/>
        <v>-1.628089811129274E-5</v>
      </c>
    </row>
    <row r="24" spans="2:24" x14ac:dyDescent="0.25">
      <c r="C24" s="1">
        <f t="shared" ref="C24:C34" si="19">C6</f>
        <v>43890</v>
      </c>
      <c r="D24" s="2">
        <f t="shared" si="15"/>
        <v>-8.4110469009648137E-2</v>
      </c>
      <c r="E24" s="2">
        <f t="shared" si="16"/>
        <v>4.2055234504824068E-2</v>
      </c>
      <c r="F24" s="2">
        <f t="shared" si="17"/>
        <v>-0.21040233822763482</v>
      </c>
      <c r="G24" s="2">
        <f t="shared" si="18"/>
        <v>-8.4110469009648133E-4</v>
      </c>
    </row>
    <row r="25" spans="2:24" x14ac:dyDescent="0.25">
      <c r="C25" s="1">
        <f t="shared" si="19"/>
        <v>43921</v>
      </c>
      <c r="D25" s="2">
        <f t="shared" si="15"/>
        <v>-0.12511932083595656</v>
      </c>
      <c r="E25" s="2">
        <f t="shared" si="16"/>
        <v>6.255966041797828E-2</v>
      </c>
      <c r="F25" s="2">
        <f t="shared" si="17"/>
        <v>-0.31298598107114534</v>
      </c>
      <c r="G25" s="2">
        <f t="shared" si="18"/>
        <v>-1.2511932083595655E-3</v>
      </c>
    </row>
    <row r="26" spans="2:24" x14ac:dyDescent="0.25">
      <c r="C26" s="1">
        <f t="shared" si="19"/>
        <v>43951</v>
      </c>
      <c r="D26" s="2">
        <f t="shared" si="15"/>
        <v>0.12684410293315374</v>
      </c>
      <c r="E26" s="2">
        <f t="shared" si="16"/>
        <v>-6.3422051466576868E-2</v>
      </c>
      <c r="F26" s="2">
        <f t="shared" si="17"/>
        <v>0.3173005234872841</v>
      </c>
      <c r="G26" s="2">
        <f t="shared" si="18"/>
        <v>1.2684410293315373E-3</v>
      </c>
    </row>
    <row r="27" spans="2:24" x14ac:dyDescent="0.25">
      <c r="C27" s="1">
        <f t="shared" si="19"/>
        <v>43982</v>
      </c>
      <c r="D27" s="2">
        <f t="shared" si="15"/>
        <v>4.528177501261843E-2</v>
      </c>
      <c r="E27" s="2">
        <f t="shared" si="16"/>
        <v>-2.2640887506309215E-2</v>
      </c>
      <c r="F27" s="2">
        <f t="shared" si="17"/>
        <v>0.113272360194065</v>
      </c>
      <c r="G27" s="2">
        <f t="shared" si="18"/>
        <v>4.5281775012618431E-4</v>
      </c>
    </row>
    <row r="28" spans="2:24" x14ac:dyDescent="0.25">
      <c r="C28" s="1">
        <f t="shared" si="19"/>
        <v>44012</v>
      </c>
      <c r="D28" s="2">
        <f t="shared" si="15"/>
        <v>1.8388403283502663E-2</v>
      </c>
      <c r="E28" s="2">
        <f t="shared" si="16"/>
        <v>-9.1942016417513317E-3</v>
      </c>
      <c r="F28" s="2">
        <f t="shared" si="17"/>
        <v>4.5998590813681912E-2</v>
      </c>
      <c r="G28" s="2">
        <f t="shared" si="18"/>
        <v>1.8388403283502663E-4</v>
      </c>
    </row>
    <row r="29" spans="2:24" x14ac:dyDescent="0.25">
      <c r="C29" s="1">
        <f t="shared" si="19"/>
        <v>44043</v>
      </c>
      <c r="D29" s="2">
        <f t="shared" si="15"/>
        <v>5.5101296975444303E-2</v>
      </c>
      <c r="E29" s="2">
        <f t="shared" si="16"/>
        <v>-2.7550648487722151E-2</v>
      </c>
      <c r="F29" s="2">
        <f t="shared" si="17"/>
        <v>0.13783589438407393</v>
      </c>
      <c r="G29" s="2">
        <f t="shared" si="18"/>
        <v>5.5101296975444301E-4</v>
      </c>
    </row>
    <row r="30" spans="2:24" x14ac:dyDescent="0.25">
      <c r="C30" s="1">
        <f t="shared" si="19"/>
        <v>44074</v>
      </c>
      <c r="D30" s="2">
        <f t="shared" si="15"/>
        <v>7.0064687324219221E-2</v>
      </c>
      <c r="E30" s="2">
        <f t="shared" si="16"/>
        <v>-3.5032343662109611E-2</v>
      </c>
      <c r="F30" s="2">
        <f t="shared" si="17"/>
        <v>0.17526681534153438</v>
      </c>
      <c r="G30" s="2">
        <f t="shared" si="18"/>
        <v>7.0064687324219218E-4</v>
      </c>
    </row>
    <row r="31" spans="2:24" x14ac:dyDescent="0.25">
      <c r="C31" s="1">
        <f t="shared" si="19"/>
        <v>44104</v>
      </c>
      <c r="D31" s="2">
        <f t="shared" si="15"/>
        <v>-3.9227954095494399E-2</v>
      </c>
      <c r="E31" s="2">
        <f t="shared" si="16"/>
        <v>1.96139770477472E-2</v>
      </c>
      <c r="F31" s="2">
        <f t="shared" si="17"/>
        <v>-9.8128727169879248E-2</v>
      </c>
      <c r="G31" s="2">
        <f t="shared" si="18"/>
        <v>-3.9227954095494402E-4</v>
      </c>
    </row>
    <row r="32" spans="2:24" x14ac:dyDescent="0.25">
      <c r="C32" s="1">
        <f t="shared" si="19"/>
        <v>44135</v>
      </c>
      <c r="D32" s="2">
        <f t="shared" si="15"/>
        <v>-2.7665774606006499E-2</v>
      </c>
      <c r="E32" s="2">
        <f t="shared" si="16"/>
        <v>1.383288730300325E-2</v>
      </c>
      <c r="F32" s="2">
        <f t="shared" si="17"/>
        <v>-6.9205935176925262E-2</v>
      </c>
      <c r="G32" s="2">
        <f t="shared" si="18"/>
        <v>-2.76657746060065E-4</v>
      </c>
    </row>
    <row r="33" spans="3:7" x14ac:dyDescent="0.25">
      <c r="C33" s="1">
        <f t="shared" si="19"/>
        <v>44165</v>
      </c>
      <c r="D33" s="2">
        <f t="shared" si="15"/>
        <v>0.10754565805086314</v>
      </c>
      <c r="E33" s="2">
        <f t="shared" si="16"/>
        <v>-5.3772829025431568E-2</v>
      </c>
      <c r="F33" s="2">
        <f t="shared" si="17"/>
        <v>0.26902546361423413</v>
      </c>
      <c r="G33" s="2">
        <f t="shared" si="18"/>
        <v>1.0754565805086314E-3</v>
      </c>
    </row>
    <row r="34" spans="3:7" x14ac:dyDescent="0.25">
      <c r="C34" s="1">
        <f t="shared" si="19"/>
        <v>44196</v>
      </c>
      <c r="D34" s="2">
        <f t="shared" si="15"/>
        <v>3.712140665943231E-2</v>
      </c>
      <c r="E34" s="2">
        <f t="shared" si="16"/>
        <v>-1.8560703329716155E-2</v>
      </c>
      <c r="F34" s="2">
        <f t="shared" si="17"/>
        <v>9.2859198758569919E-2</v>
      </c>
      <c r="G34" s="2">
        <f t="shared" si="18"/>
        <v>3.7121406659432313E-4</v>
      </c>
    </row>
  </sheetData>
  <mergeCells count="6">
    <mergeCell ref="Q3:S3"/>
    <mergeCell ref="K2:M2"/>
    <mergeCell ref="E3:G3"/>
    <mergeCell ref="H3:J3"/>
    <mergeCell ref="K3:M3"/>
    <mergeCell ref="N3:P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C35"/>
  <sheetViews>
    <sheetView zoomScale="85" zoomScaleNormal="85" workbookViewId="0">
      <pane xSplit="3" ySplit="5" topLeftCell="D6" activePane="bottomRight" state="frozen"/>
      <selection pane="topRight" activeCell="B1" sqref="B1"/>
      <selection pane="bottomLeft" activeCell="A10" sqref="A10"/>
      <selection pane="bottomRight" activeCell="D8" sqref="D8"/>
    </sheetView>
  </sheetViews>
  <sheetFormatPr defaultRowHeight="15" x14ac:dyDescent="0.25"/>
  <cols>
    <col min="2" max="2" width="2.42578125" customWidth="1"/>
    <col min="3" max="3" width="10.85546875" bestFit="1" customWidth="1"/>
    <col min="4" max="4" width="7.85546875" bestFit="1" customWidth="1"/>
    <col min="5" max="5" width="6.85546875" bestFit="1" customWidth="1"/>
    <col min="6" max="6" width="7.85546875" bestFit="1" customWidth="1"/>
    <col min="7" max="7" width="6.85546875" bestFit="1" customWidth="1"/>
    <col min="9" max="9" width="5.85546875" bestFit="1" customWidth="1"/>
    <col min="10" max="11" width="6.7109375" bestFit="1" customWidth="1"/>
    <col min="13" max="13" width="7.85546875" customWidth="1"/>
    <col min="14" max="14" width="7.42578125" customWidth="1"/>
    <col min="15" max="15" width="8" customWidth="1"/>
    <col min="17" max="17" width="5.85546875" bestFit="1" customWidth="1"/>
    <col min="18" max="18" width="7.42578125" customWidth="1"/>
    <col min="19" max="19" width="8.5703125" customWidth="1"/>
    <col min="21" max="21" width="6" customWidth="1"/>
    <col min="22" max="22" width="7.85546875" customWidth="1"/>
    <col min="23" max="23" width="8" customWidth="1"/>
    <col min="25" max="25" width="2.5703125" customWidth="1"/>
  </cols>
  <sheetData>
    <row r="1" spans="2:25" ht="15.75" thickBot="1" x14ac:dyDescent="0.3">
      <c r="N1" s="44">
        <v>2.5015000000000001</v>
      </c>
      <c r="O1" s="45"/>
      <c r="P1" s="45"/>
      <c r="Q1" s="46"/>
    </row>
    <row r="3" spans="2:25" ht="15.75" thickBot="1" x14ac:dyDescent="0.3"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47"/>
      <c r="N3" s="47"/>
      <c r="O3" s="47"/>
      <c r="P3" s="47"/>
      <c r="Q3" s="26"/>
      <c r="R3" s="26"/>
      <c r="S3" s="26"/>
      <c r="T3" s="26"/>
      <c r="U3" s="26"/>
      <c r="V3" s="26"/>
      <c r="W3" s="26"/>
      <c r="X3" s="26"/>
      <c r="Y3" s="26"/>
    </row>
    <row r="4" spans="2:25" s="5" customFormat="1" ht="15.75" thickBot="1" x14ac:dyDescent="0.3">
      <c r="B4" s="28"/>
      <c r="C4" s="30"/>
      <c r="D4" s="29" t="s">
        <v>0</v>
      </c>
      <c r="E4" s="40" t="s">
        <v>14</v>
      </c>
      <c r="F4" s="41"/>
      <c r="G4" s="41"/>
      <c r="H4" s="42"/>
      <c r="I4" s="40" t="s">
        <v>15</v>
      </c>
      <c r="J4" s="41"/>
      <c r="K4" s="41"/>
      <c r="L4" s="42"/>
      <c r="M4" s="40" t="str">
        <f>"Multiplier to match MSE(F2): "&amp;N1</f>
        <v>Multiplier to match MSE(F2): 2.5015</v>
      </c>
      <c r="N4" s="41"/>
      <c r="O4" s="41"/>
      <c r="P4" s="42"/>
      <c r="Q4" s="40" t="s">
        <v>16</v>
      </c>
      <c r="R4" s="41"/>
      <c r="S4" s="41"/>
      <c r="T4" s="42"/>
      <c r="U4" s="40" t="s">
        <v>17</v>
      </c>
      <c r="V4" s="41"/>
      <c r="W4" s="41"/>
      <c r="X4" s="42"/>
      <c r="Y4" s="28"/>
    </row>
    <row r="5" spans="2:25" x14ac:dyDescent="0.25">
      <c r="B5" s="26"/>
      <c r="C5" s="9"/>
      <c r="D5" s="31" t="s">
        <v>1</v>
      </c>
      <c r="E5" s="32" t="s">
        <v>2</v>
      </c>
      <c r="F5" s="33" t="s">
        <v>3</v>
      </c>
      <c r="G5" s="33" t="s">
        <v>18</v>
      </c>
      <c r="H5" s="31" t="s">
        <v>6</v>
      </c>
      <c r="I5" s="32" t="s">
        <v>7</v>
      </c>
      <c r="J5" s="33" t="s">
        <v>3</v>
      </c>
      <c r="K5" s="33" t="s">
        <v>18</v>
      </c>
      <c r="L5" s="31" t="s">
        <v>6</v>
      </c>
      <c r="M5" s="32" t="s">
        <v>9</v>
      </c>
      <c r="N5" s="33" t="s">
        <v>3</v>
      </c>
      <c r="O5" s="33" t="s">
        <v>18</v>
      </c>
      <c r="P5" s="31" t="s">
        <v>6</v>
      </c>
      <c r="Q5" s="32" t="s">
        <v>10</v>
      </c>
      <c r="R5" s="33" t="s">
        <v>3</v>
      </c>
      <c r="S5" s="33" t="s">
        <v>18</v>
      </c>
      <c r="T5" s="31" t="s">
        <v>6</v>
      </c>
      <c r="U5" s="32" t="s">
        <v>11</v>
      </c>
      <c r="V5" s="33" t="s">
        <v>3</v>
      </c>
      <c r="W5" s="33" t="s">
        <v>18</v>
      </c>
      <c r="X5" s="31" t="s">
        <v>6</v>
      </c>
      <c r="Y5" s="26"/>
    </row>
    <row r="6" spans="2:25" x14ac:dyDescent="0.25">
      <c r="B6" s="26"/>
      <c r="C6" s="14">
        <v>43861</v>
      </c>
      <c r="D6" s="34">
        <v>-1.6280898111292741E-3</v>
      </c>
      <c r="E6" s="36">
        <f t="shared" ref="E6:E17" si="0">-D6</f>
        <v>1.6280898111292741E-3</v>
      </c>
      <c r="F6" s="7">
        <f>($D6-E6)^2</f>
        <v>1.0602705732411822E-5</v>
      </c>
      <c r="G6" s="7">
        <f t="shared" ref="G6:G17" si="1">SQRT(F6)</f>
        <v>3.2561796222585482E-3</v>
      </c>
      <c r="H6" s="20">
        <f>1*(SIGN($D6)=SIGN(E6))</f>
        <v>0</v>
      </c>
      <c r="I6" s="36">
        <f t="shared" ref="I6:I17" si="2">-0.5*D6</f>
        <v>8.1404490556463704E-4</v>
      </c>
      <c r="J6" s="7">
        <f>($D6-I6)^2</f>
        <v>5.9640219744816495E-6</v>
      </c>
      <c r="K6" s="7">
        <f t="shared" ref="K6:K17" si="3">SQRT(J6)</f>
        <v>2.4421347166939111E-3</v>
      </c>
      <c r="L6" s="20">
        <f>1*(SIGN($D6)=SIGN(I6))</f>
        <v>0</v>
      </c>
      <c r="M6" s="36">
        <f t="shared" ref="M6:M17" si="4">$N$1*D6</f>
        <v>-4.0726666625398788E-3</v>
      </c>
      <c r="N6" s="7">
        <f>($D6-M6)^2</f>
        <v>5.9759559824525856E-6</v>
      </c>
      <c r="O6" s="7">
        <f t="shared" ref="O6:O17" si="5">SQRT(N6)</f>
        <v>2.4445768514106047E-3</v>
      </c>
      <c r="P6" s="20">
        <f>1*(SIGN($D6)=SIGN(M6))</f>
        <v>1</v>
      </c>
      <c r="Q6" s="36">
        <f t="shared" ref="Q6:Q17" si="6">0.01*D6</f>
        <v>-1.628089811129274E-5</v>
      </c>
      <c r="R6" s="7">
        <f t="shared" ref="R6:R17" si="7">($D6-Q6)^2</f>
        <v>2.5979279720842065E-6</v>
      </c>
      <c r="S6" s="7">
        <f t="shared" ref="S6:S17" si="8">SQRT(R6)</f>
        <v>1.6118089130179813E-3</v>
      </c>
      <c r="T6" s="20">
        <f t="shared" ref="T6:T17" si="9">1*(SIGN($D6)=SIGN(Q6))</f>
        <v>1</v>
      </c>
      <c r="U6" s="36">
        <v>1E-3</v>
      </c>
      <c r="V6" s="7">
        <f>($D6-U6)^2</f>
        <v>6.9068560553615037E-6</v>
      </c>
      <c r="W6" s="7">
        <f t="shared" ref="W6:W17" si="10">SQRT(V6)</f>
        <v>2.6280898111292741E-3</v>
      </c>
      <c r="X6" s="20">
        <f>1*(SIGN($D6)=SIGN(U6))</f>
        <v>0</v>
      </c>
      <c r="Y6" s="26"/>
    </row>
    <row r="7" spans="2:25" x14ac:dyDescent="0.25">
      <c r="B7" s="26"/>
      <c r="C7" s="14">
        <v>43890</v>
      </c>
      <c r="D7" s="34">
        <v>-8.4110469009648137E-2</v>
      </c>
      <c r="E7" s="36">
        <f t="shared" si="0"/>
        <v>8.4110469009648137E-2</v>
      </c>
      <c r="F7" s="7">
        <f t="shared" ref="F7:F17" si="11">($D7-E7)^2</f>
        <v>2.8298283988091918E-2</v>
      </c>
      <c r="G7" s="7">
        <f t="shared" si="1"/>
        <v>0.16822093801929627</v>
      </c>
      <c r="H7" s="20">
        <f t="shared" ref="H7:H17" si="12">1*(SIGN($D7)=SIGN(E7))</f>
        <v>0</v>
      </c>
      <c r="I7" s="36">
        <f t="shared" si="2"/>
        <v>4.2055234504824068E-2</v>
      </c>
      <c r="J7" s="7">
        <f t="shared" ref="J7:J17" si="13">($D7-I7)^2</f>
        <v>1.5917784743301706E-2</v>
      </c>
      <c r="K7" s="7">
        <f t="shared" si="3"/>
        <v>0.1261657035144722</v>
      </c>
      <c r="L7" s="20">
        <f t="shared" ref="L7:L17" si="14">1*(SIGN($D7)=SIGN(I7))</f>
        <v>0</v>
      </c>
      <c r="M7" s="36">
        <f t="shared" si="4"/>
        <v>-0.21040233822763482</v>
      </c>
      <c r="N7" s="7">
        <f t="shared" ref="N7:N17" si="15">($D7-M7)^2</f>
        <v>1.5949636230573053E-2</v>
      </c>
      <c r="O7" s="7">
        <f t="shared" si="5"/>
        <v>0.12629186921798669</v>
      </c>
      <c r="P7" s="20">
        <f t="shared" ref="P7:P17" si="16">1*(SIGN($D7)=SIGN(M7))</f>
        <v>1</v>
      </c>
      <c r="Q7" s="36">
        <f t="shared" si="6"/>
        <v>-8.4110469009648133E-4</v>
      </c>
      <c r="R7" s="7">
        <f t="shared" si="7"/>
        <v>6.9337870341822233E-3</v>
      </c>
      <c r="S7" s="7">
        <f t="shared" si="8"/>
        <v>8.3269364319551661E-2</v>
      </c>
      <c r="T7" s="20">
        <f t="shared" si="9"/>
        <v>1</v>
      </c>
      <c r="U7" s="36">
        <v>1E-3</v>
      </c>
      <c r="V7" s="7">
        <f t="shared" ref="V7:V17" si="17">($D7-U7)^2</f>
        <v>7.2437919350422757E-3</v>
      </c>
      <c r="W7" s="7">
        <f t="shared" si="10"/>
        <v>8.5110469009648138E-2</v>
      </c>
      <c r="X7" s="20">
        <f t="shared" ref="X7:X17" si="18">1*(SIGN($D7)=SIGN(U7))</f>
        <v>0</v>
      </c>
      <c r="Y7" s="26"/>
    </row>
    <row r="8" spans="2:25" x14ac:dyDescent="0.25">
      <c r="B8" s="26"/>
      <c r="C8" s="14">
        <v>43921</v>
      </c>
      <c r="D8" s="34">
        <v>-0.12511932083595656</v>
      </c>
      <c r="E8" s="36">
        <f t="shared" si="0"/>
        <v>0.12511932083595656</v>
      </c>
      <c r="F8" s="7">
        <f t="shared" si="11"/>
        <v>6.2619377785804134E-2</v>
      </c>
      <c r="G8" s="7">
        <f t="shared" si="1"/>
        <v>0.25023864167191312</v>
      </c>
      <c r="H8" s="20">
        <f t="shared" si="12"/>
        <v>0</v>
      </c>
      <c r="I8" s="36">
        <f t="shared" si="2"/>
        <v>6.255966041797828E-2</v>
      </c>
      <c r="J8" s="7">
        <f t="shared" si="13"/>
        <v>3.5223400004514828E-2</v>
      </c>
      <c r="K8" s="7">
        <f t="shared" si="3"/>
        <v>0.18767898125393484</v>
      </c>
      <c r="L8" s="20">
        <f t="shared" si="14"/>
        <v>0</v>
      </c>
      <c r="M8" s="36">
        <f t="shared" si="4"/>
        <v>-0.31298598107114534</v>
      </c>
      <c r="N8" s="7">
        <f t="shared" si="15"/>
        <v>3.5293882027923856E-2</v>
      </c>
      <c r="O8" s="7">
        <f t="shared" si="5"/>
        <v>0.18786666023518878</v>
      </c>
      <c r="P8" s="20">
        <f t="shared" si="16"/>
        <v>1</v>
      </c>
      <c r="Q8" s="36">
        <f t="shared" si="6"/>
        <v>-1.2511932083595655E-3</v>
      </c>
      <c r="R8" s="7">
        <f t="shared" si="7"/>
        <v>1.5343313041966658E-2</v>
      </c>
      <c r="S8" s="7">
        <f t="shared" si="8"/>
        <v>0.123868127627597</v>
      </c>
      <c r="T8" s="20">
        <f t="shared" si="9"/>
        <v>1</v>
      </c>
      <c r="U8" s="36">
        <v>1E-3</v>
      </c>
      <c r="V8" s="7">
        <f t="shared" si="17"/>
        <v>1.5906083088122948E-2</v>
      </c>
      <c r="W8" s="7">
        <f t="shared" si="10"/>
        <v>0.12611932083595656</v>
      </c>
      <c r="X8" s="20">
        <f t="shared" si="18"/>
        <v>0</v>
      </c>
      <c r="Y8" s="26"/>
    </row>
    <row r="9" spans="2:25" x14ac:dyDescent="0.25">
      <c r="B9" s="26"/>
      <c r="C9" s="14">
        <v>43951</v>
      </c>
      <c r="D9" s="34">
        <v>0.12684410293315374</v>
      </c>
      <c r="E9" s="36">
        <f t="shared" si="0"/>
        <v>-0.12684410293315374</v>
      </c>
      <c r="F9" s="7">
        <f t="shared" si="11"/>
        <v>6.4357705795666006E-2</v>
      </c>
      <c r="G9" s="7">
        <f t="shared" si="1"/>
        <v>0.25368820586630747</v>
      </c>
      <c r="H9" s="20">
        <f t="shared" si="12"/>
        <v>0</v>
      </c>
      <c r="I9" s="36">
        <f t="shared" si="2"/>
        <v>-6.3422051466576868E-2</v>
      </c>
      <c r="J9" s="7">
        <f t="shared" si="13"/>
        <v>3.6201209510062123E-2</v>
      </c>
      <c r="K9" s="7">
        <f t="shared" si="3"/>
        <v>0.1902661543997306</v>
      </c>
      <c r="L9" s="20">
        <f t="shared" si="14"/>
        <v>0</v>
      </c>
      <c r="M9" s="36">
        <f t="shared" si="4"/>
        <v>0.3173005234872841</v>
      </c>
      <c r="N9" s="7">
        <f t="shared" si="15"/>
        <v>3.6273648130291769E-2</v>
      </c>
      <c r="O9" s="7">
        <f t="shared" si="5"/>
        <v>0.19045642055413037</v>
      </c>
      <c r="P9" s="20">
        <f t="shared" si="16"/>
        <v>1</v>
      </c>
      <c r="Q9" s="36">
        <f t="shared" si="6"/>
        <v>1.2684410293315373E-3</v>
      </c>
      <c r="R9" s="7">
        <f t="shared" si="7"/>
        <v>1.5769246862583058E-2</v>
      </c>
      <c r="S9" s="7">
        <f t="shared" si="8"/>
        <v>0.12557566190382219</v>
      </c>
      <c r="T9" s="20">
        <f t="shared" si="9"/>
        <v>1</v>
      </c>
      <c r="U9" s="36">
        <v>1E-3</v>
      </c>
      <c r="V9" s="7">
        <f t="shared" si="17"/>
        <v>1.5836738243050191E-2</v>
      </c>
      <c r="W9" s="7">
        <f t="shared" si="10"/>
        <v>0.12584410293315373</v>
      </c>
      <c r="X9" s="20">
        <f t="shared" si="18"/>
        <v>1</v>
      </c>
      <c r="Y9" s="26"/>
    </row>
    <row r="10" spans="2:25" x14ac:dyDescent="0.25">
      <c r="B10" s="26"/>
      <c r="C10" s="14">
        <v>43982</v>
      </c>
      <c r="D10" s="34">
        <v>4.528177501261843E-2</v>
      </c>
      <c r="E10" s="36">
        <f t="shared" si="0"/>
        <v>-4.528177501261843E-2</v>
      </c>
      <c r="F10" s="7">
        <f t="shared" si="11"/>
        <v>8.201756593173579E-3</v>
      </c>
      <c r="G10" s="7">
        <f t="shared" si="1"/>
        <v>9.0563550025236861E-2</v>
      </c>
      <c r="H10" s="20">
        <f t="shared" si="12"/>
        <v>0</v>
      </c>
      <c r="I10" s="36">
        <f t="shared" si="2"/>
        <v>-2.2640887506309215E-2</v>
      </c>
      <c r="J10" s="7">
        <f t="shared" si="13"/>
        <v>4.6134880836601385E-3</v>
      </c>
      <c r="K10" s="7">
        <f t="shared" si="3"/>
        <v>6.7922662518927646E-2</v>
      </c>
      <c r="L10" s="20">
        <f t="shared" si="14"/>
        <v>0</v>
      </c>
      <c r="M10" s="36">
        <f t="shared" si="4"/>
        <v>0.113272360194065</v>
      </c>
      <c r="N10" s="7">
        <f t="shared" si="15"/>
        <v>4.6227196733155422E-3</v>
      </c>
      <c r="O10" s="7">
        <f t="shared" si="5"/>
        <v>6.7990585181446572E-2</v>
      </c>
      <c r="P10" s="20">
        <f t="shared" si="16"/>
        <v>1</v>
      </c>
      <c r="Q10" s="36">
        <f t="shared" si="6"/>
        <v>4.5281775012618431E-4</v>
      </c>
      <c r="R10" s="7">
        <f t="shared" si="7"/>
        <v>2.0096354092423562E-3</v>
      </c>
      <c r="S10" s="7">
        <f t="shared" si="8"/>
        <v>4.4828957262492246E-2</v>
      </c>
      <c r="T10" s="20">
        <f t="shared" si="9"/>
        <v>1</v>
      </c>
      <c r="U10" s="36">
        <v>1E-3</v>
      </c>
      <c r="V10" s="7">
        <f t="shared" si="17"/>
        <v>1.960875598268158E-3</v>
      </c>
      <c r="W10" s="7">
        <f t="shared" si="10"/>
        <v>4.428177501261843E-2</v>
      </c>
      <c r="X10" s="20">
        <f t="shared" si="18"/>
        <v>1</v>
      </c>
      <c r="Y10" s="26"/>
    </row>
    <row r="11" spans="2:25" x14ac:dyDescent="0.25">
      <c r="B11" s="26"/>
      <c r="C11" s="14">
        <v>44012</v>
      </c>
      <c r="D11" s="34">
        <v>1.8388403283502663E-2</v>
      </c>
      <c r="E11" s="36">
        <f t="shared" si="0"/>
        <v>-1.8388403283502663E-2</v>
      </c>
      <c r="F11" s="7">
        <f t="shared" si="11"/>
        <v>1.3525335012669261E-3</v>
      </c>
      <c r="G11" s="7">
        <f t="shared" si="1"/>
        <v>3.6776806567005327E-2</v>
      </c>
      <c r="H11" s="20">
        <f t="shared" si="12"/>
        <v>0</v>
      </c>
      <c r="I11" s="36">
        <f t="shared" si="2"/>
        <v>-9.1942016417513317E-3</v>
      </c>
      <c r="J11" s="7">
        <f t="shared" si="13"/>
        <v>7.6080009446264599E-4</v>
      </c>
      <c r="K11" s="7">
        <f t="shared" si="3"/>
        <v>2.7582604925253995E-2</v>
      </c>
      <c r="L11" s="20">
        <f t="shared" si="14"/>
        <v>0</v>
      </c>
      <c r="M11" s="36">
        <f t="shared" si="4"/>
        <v>4.5998590813681912E-2</v>
      </c>
      <c r="N11" s="7">
        <f t="shared" si="15"/>
        <v>7.623224554516657E-4</v>
      </c>
      <c r="O11" s="7">
        <f t="shared" si="5"/>
        <v>2.7610187530179249E-2</v>
      </c>
      <c r="P11" s="20">
        <f t="shared" si="16"/>
        <v>1</v>
      </c>
      <c r="Q11" s="36">
        <f t="shared" si="6"/>
        <v>1.8388403283502663E-4</v>
      </c>
      <c r="R11" s="7">
        <f t="shared" si="7"/>
        <v>3.3140452114792862E-4</v>
      </c>
      <c r="S11" s="7">
        <f t="shared" si="8"/>
        <v>1.8204519250667638E-2</v>
      </c>
      <c r="T11" s="20">
        <f t="shared" si="9"/>
        <v>1</v>
      </c>
      <c r="U11" s="36">
        <v>1E-3</v>
      </c>
      <c r="V11" s="7">
        <f t="shared" si="17"/>
        <v>3.0235656874972618E-4</v>
      </c>
      <c r="W11" s="7">
        <f t="shared" si="10"/>
        <v>1.7388403283502663E-2</v>
      </c>
      <c r="X11" s="20">
        <f t="shared" si="18"/>
        <v>1</v>
      </c>
      <c r="Y11" s="26"/>
    </row>
    <row r="12" spans="2:25" x14ac:dyDescent="0.25">
      <c r="B12" s="26"/>
      <c r="C12" s="14">
        <v>44043</v>
      </c>
      <c r="D12" s="34">
        <v>5.5101296975444303E-2</v>
      </c>
      <c r="E12" s="36">
        <f t="shared" si="0"/>
        <v>-5.5101296975444303E-2</v>
      </c>
      <c r="F12" s="7">
        <f t="shared" si="11"/>
        <v>1.214461171350443E-2</v>
      </c>
      <c r="G12" s="7">
        <f t="shared" si="1"/>
        <v>0.11020259395088861</v>
      </c>
      <c r="H12" s="20">
        <f t="shared" si="12"/>
        <v>0</v>
      </c>
      <c r="I12" s="36">
        <f t="shared" si="2"/>
        <v>-2.7550648487722151E-2</v>
      </c>
      <c r="J12" s="7">
        <f t="shared" si="13"/>
        <v>6.8313440888462416E-3</v>
      </c>
      <c r="K12" s="7">
        <f t="shared" si="3"/>
        <v>8.2651945463166454E-2</v>
      </c>
      <c r="L12" s="20">
        <f t="shared" si="14"/>
        <v>0</v>
      </c>
      <c r="M12" s="36">
        <f t="shared" si="4"/>
        <v>0.13783589438407393</v>
      </c>
      <c r="N12" s="7">
        <f t="shared" si="15"/>
        <v>6.845013608368024E-3</v>
      </c>
      <c r="O12" s="7">
        <f t="shared" si="5"/>
        <v>8.2734597408629623E-2</v>
      </c>
      <c r="P12" s="20">
        <f t="shared" si="16"/>
        <v>1</v>
      </c>
      <c r="Q12" s="36">
        <f t="shared" si="6"/>
        <v>5.5101296975444301E-4</v>
      </c>
      <c r="R12" s="7">
        <f t="shared" si="7"/>
        <v>2.9757334851014234E-3</v>
      </c>
      <c r="S12" s="7">
        <f t="shared" si="8"/>
        <v>5.4550284005689863E-2</v>
      </c>
      <c r="T12" s="20">
        <f t="shared" si="9"/>
        <v>1</v>
      </c>
      <c r="U12" s="36">
        <v>1E-3</v>
      </c>
      <c r="V12" s="7">
        <f t="shared" si="17"/>
        <v>2.9269503344252186E-3</v>
      </c>
      <c r="W12" s="7">
        <f t="shared" si="10"/>
        <v>5.4101296975444302E-2</v>
      </c>
      <c r="X12" s="20">
        <f t="shared" si="18"/>
        <v>1</v>
      </c>
      <c r="Y12" s="26"/>
    </row>
    <row r="13" spans="2:25" x14ac:dyDescent="0.25">
      <c r="B13" s="26"/>
      <c r="C13" s="14">
        <v>44074</v>
      </c>
      <c r="D13" s="34">
        <v>7.0064687324219221E-2</v>
      </c>
      <c r="E13" s="36">
        <f t="shared" si="0"/>
        <v>-7.0064687324219221E-2</v>
      </c>
      <c r="F13" s="7">
        <f t="shared" si="11"/>
        <v>1.9636241639362423E-2</v>
      </c>
      <c r="G13" s="7">
        <f t="shared" si="1"/>
        <v>0.14012937464843844</v>
      </c>
      <c r="H13" s="20">
        <f t="shared" si="12"/>
        <v>0</v>
      </c>
      <c r="I13" s="36">
        <f t="shared" si="2"/>
        <v>-3.5032343662109611E-2</v>
      </c>
      <c r="J13" s="7">
        <f t="shared" si="13"/>
        <v>1.1045385922141363E-2</v>
      </c>
      <c r="K13" s="7">
        <f t="shared" si="3"/>
        <v>0.10509703098632883</v>
      </c>
      <c r="L13" s="20">
        <f t="shared" si="14"/>
        <v>0</v>
      </c>
      <c r="M13" s="36">
        <f t="shared" si="4"/>
        <v>0.17526681534153438</v>
      </c>
      <c r="N13" s="7">
        <f t="shared" si="15"/>
        <v>1.1067487739371567E-2</v>
      </c>
      <c r="O13" s="7">
        <f t="shared" si="5"/>
        <v>0.10520212801731516</v>
      </c>
      <c r="P13" s="20">
        <f t="shared" si="16"/>
        <v>1</v>
      </c>
      <c r="Q13" s="36">
        <f t="shared" si="6"/>
        <v>7.0064687324219218E-4</v>
      </c>
      <c r="R13" s="7">
        <f t="shared" si="7"/>
        <v>4.8113701076847783E-3</v>
      </c>
      <c r="S13" s="7">
        <f t="shared" si="8"/>
        <v>6.9364040450977035E-2</v>
      </c>
      <c r="T13" s="20">
        <f t="shared" si="9"/>
        <v>1</v>
      </c>
      <c r="U13" s="36">
        <v>1E-3</v>
      </c>
      <c r="V13" s="7">
        <f t="shared" si="17"/>
        <v>4.7699310351921667E-3</v>
      </c>
      <c r="W13" s="7">
        <f t="shared" si="10"/>
        <v>6.9064687324219221E-2</v>
      </c>
      <c r="X13" s="20">
        <f t="shared" si="18"/>
        <v>1</v>
      </c>
      <c r="Y13" s="26"/>
    </row>
    <row r="14" spans="2:25" x14ac:dyDescent="0.25">
      <c r="B14" s="26"/>
      <c r="C14" s="14">
        <v>44104</v>
      </c>
      <c r="D14" s="34">
        <v>-3.9227954095494399E-2</v>
      </c>
      <c r="E14" s="36">
        <f t="shared" si="0"/>
        <v>3.9227954095494399E-2</v>
      </c>
      <c r="F14" s="7">
        <f t="shared" si="11"/>
        <v>6.1553295300728634E-3</v>
      </c>
      <c r="G14" s="7">
        <f t="shared" si="1"/>
        <v>7.8455908190988799E-2</v>
      </c>
      <c r="H14" s="20">
        <f t="shared" si="12"/>
        <v>0</v>
      </c>
      <c r="I14" s="36">
        <f t="shared" si="2"/>
        <v>1.96139770477472E-2</v>
      </c>
      <c r="J14" s="7">
        <f t="shared" si="13"/>
        <v>3.4623728606659855E-3</v>
      </c>
      <c r="K14" s="7">
        <f t="shared" si="3"/>
        <v>5.8841931143241599E-2</v>
      </c>
      <c r="L14" s="20">
        <f t="shared" si="14"/>
        <v>0</v>
      </c>
      <c r="M14" s="36">
        <f t="shared" si="4"/>
        <v>-9.8128727169879248E-2</v>
      </c>
      <c r="N14" s="7">
        <f t="shared" si="15"/>
        <v>3.4693010687601791E-3</v>
      </c>
      <c r="O14" s="7">
        <f t="shared" si="5"/>
        <v>5.8900773074384849E-2</v>
      </c>
      <c r="P14" s="20">
        <f t="shared" si="16"/>
        <v>1</v>
      </c>
      <c r="Q14" s="36">
        <f t="shared" si="6"/>
        <v>-3.9227954095494402E-4</v>
      </c>
      <c r="R14" s="7">
        <f t="shared" si="7"/>
        <v>1.5082096181061033E-3</v>
      </c>
      <c r="S14" s="7">
        <f t="shared" si="8"/>
        <v>3.8835674554539457E-2</v>
      </c>
      <c r="T14" s="20">
        <f t="shared" si="9"/>
        <v>1</v>
      </c>
      <c r="U14" s="36">
        <v>1E-3</v>
      </c>
      <c r="V14" s="7">
        <f t="shared" si="17"/>
        <v>1.6182882907092046E-3</v>
      </c>
      <c r="W14" s="7">
        <f t="shared" si="10"/>
        <v>4.02279540954944E-2</v>
      </c>
      <c r="X14" s="20">
        <f t="shared" si="18"/>
        <v>0</v>
      </c>
      <c r="Y14" s="26"/>
    </row>
    <row r="15" spans="2:25" x14ac:dyDescent="0.25">
      <c r="B15" s="26"/>
      <c r="C15" s="14">
        <v>44135</v>
      </c>
      <c r="D15" s="34">
        <v>-2.7665774606006499E-2</v>
      </c>
      <c r="E15" s="36">
        <f t="shared" si="0"/>
        <v>2.7665774606006499E-2</v>
      </c>
      <c r="F15" s="7">
        <f t="shared" si="11"/>
        <v>3.061580338201416E-3</v>
      </c>
      <c r="G15" s="7">
        <f t="shared" si="1"/>
        <v>5.5331549212012998E-2</v>
      </c>
      <c r="H15" s="20">
        <f t="shared" si="12"/>
        <v>0</v>
      </c>
      <c r="I15" s="36">
        <f t="shared" si="2"/>
        <v>1.383288730300325E-2</v>
      </c>
      <c r="J15" s="7">
        <f t="shared" si="13"/>
        <v>1.7221389402382967E-3</v>
      </c>
      <c r="K15" s="7">
        <f t="shared" si="3"/>
        <v>4.1498661909009749E-2</v>
      </c>
      <c r="L15" s="20">
        <f t="shared" si="14"/>
        <v>0</v>
      </c>
      <c r="M15" s="36">
        <f t="shared" si="4"/>
        <v>-6.9205935176925262E-2</v>
      </c>
      <c r="N15" s="7">
        <f t="shared" si="15"/>
        <v>1.725584940257714E-3</v>
      </c>
      <c r="O15" s="7">
        <f t="shared" si="5"/>
        <v>4.1540160570918763E-2</v>
      </c>
      <c r="P15" s="20">
        <f t="shared" si="16"/>
        <v>1</v>
      </c>
      <c r="Q15" s="36">
        <f t="shared" si="6"/>
        <v>-2.76657746060065E-4</v>
      </c>
      <c r="R15" s="7">
        <f t="shared" si="7"/>
        <v>7.5016372236780206E-4</v>
      </c>
      <c r="S15" s="7">
        <f t="shared" si="8"/>
        <v>2.7389116859946435E-2</v>
      </c>
      <c r="T15" s="20">
        <f t="shared" si="9"/>
        <v>1</v>
      </c>
      <c r="U15" s="36">
        <v>1E-3</v>
      </c>
      <c r="V15" s="7">
        <f t="shared" si="17"/>
        <v>8.2172663376236708E-4</v>
      </c>
      <c r="W15" s="7">
        <f t="shared" si="10"/>
        <v>2.86657746060065E-2</v>
      </c>
      <c r="X15" s="20">
        <f t="shared" si="18"/>
        <v>0</v>
      </c>
      <c r="Y15" s="26"/>
    </row>
    <row r="16" spans="2:25" x14ac:dyDescent="0.25">
      <c r="B16" s="26"/>
      <c r="C16" s="14">
        <v>44165</v>
      </c>
      <c r="D16" s="34">
        <v>0.10754565805086314</v>
      </c>
      <c r="E16" s="36">
        <f t="shared" si="0"/>
        <v>-0.10754565805086314</v>
      </c>
      <c r="F16" s="7">
        <f t="shared" si="11"/>
        <v>4.6264274262372729E-2</v>
      </c>
      <c r="G16" s="7">
        <f t="shared" si="1"/>
        <v>0.21509131610172627</v>
      </c>
      <c r="H16" s="20">
        <f t="shared" si="12"/>
        <v>0</v>
      </c>
      <c r="I16" s="36">
        <f t="shared" si="2"/>
        <v>-5.3772829025431568E-2</v>
      </c>
      <c r="J16" s="7">
        <f t="shared" si="13"/>
        <v>2.602365427258466E-2</v>
      </c>
      <c r="K16" s="7">
        <f t="shared" si="3"/>
        <v>0.1613184870762947</v>
      </c>
      <c r="L16" s="20">
        <f t="shared" si="14"/>
        <v>0</v>
      </c>
      <c r="M16" s="36">
        <f t="shared" si="4"/>
        <v>0.26902546361423413</v>
      </c>
      <c r="N16" s="7">
        <f t="shared" si="15"/>
        <v>2.6075727604784101E-2</v>
      </c>
      <c r="O16" s="7">
        <f t="shared" si="5"/>
        <v>0.16147980556337099</v>
      </c>
      <c r="P16" s="20">
        <f t="shared" si="16"/>
        <v>1</v>
      </c>
      <c r="Q16" s="36">
        <f t="shared" si="6"/>
        <v>1.0754565805086314E-3</v>
      </c>
      <c r="R16" s="7">
        <f t="shared" si="7"/>
        <v>1.133590380113788E-2</v>
      </c>
      <c r="S16" s="7">
        <f t="shared" si="8"/>
        <v>0.10647020147035451</v>
      </c>
      <c r="T16" s="20">
        <f t="shared" si="9"/>
        <v>1</v>
      </c>
      <c r="U16" s="36">
        <v>-1E-4</v>
      </c>
      <c r="V16" s="7">
        <f t="shared" si="17"/>
        <v>1.1587587697203356E-2</v>
      </c>
      <c r="W16" s="7">
        <f t="shared" si="10"/>
        <v>0.10764565805086314</v>
      </c>
      <c r="X16" s="20">
        <f t="shared" si="18"/>
        <v>0</v>
      </c>
      <c r="Y16" s="26"/>
    </row>
    <row r="17" spans="2:29" ht="15.75" thickBot="1" x14ac:dyDescent="0.3">
      <c r="B17" s="26"/>
      <c r="C17" s="19">
        <v>44196</v>
      </c>
      <c r="D17" s="35">
        <v>3.712140665943231E-2</v>
      </c>
      <c r="E17" s="37">
        <f t="shared" si="0"/>
        <v>-3.712140665943231E-2</v>
      </c>
      <c r="F17" s="8">
        <f t="shared" si="11"/>
        <v>5.5119953294997821E-3</v>
      </c>
      <c r="G17" s="8">
        <f t="shared" si="1"/>
        <v>7.424281331886462E-2</v>
      </c>
      <c r="H17" s="23">
        <f t="shared" si="12"/>
        <v>0</v>
      </c>
      <c r="I17" s="37">
        <f t="shared" si="2"/>
        <v>-1.8560703329716155E-2</v>
      </c>
      <c r="J17" s="8">
        <f t="shared" si="13"/>
        <v>3.1004973728436273E-3</v>
      </c>
      <c r="K17" s="8">
        <f t="shared" si="3"/>
        <v>5.5682109989148465E-2</v>
      </c>
      <c r="L17" s="23">
        <f t="shared" si="14"/>
        <v>0</v>
      </c>
      <c r="M17" s="37">
        <f t="shared" si="4"/>
        <v>9.2859198758569919E-2</v>
      </c>
      <c r="N17" s="8">
        <f t="shared" si="15"/>
        <v>3.1067014680866869E-3</v>
      </c>
      <c r="O17" s="8">
        <f t="shared" si="5"/>
        <v>5.5737792099137609E-2</v>
      </c>
      <c r="P17" s="23">
        <f t="shared" si="16"/>
        <v>1</v>
      </c>
      <c r="Q17" s="37">
        <f t="shared" si="6"/>
        <v>3.7121406659432313E-4</v>
      </c>
      <c r="R17" s="8">
        <f t="shared" si="7"/>
        <v>1.350576655610684E-3</v>
      </c>
      <c r="S17" s="8">
        <f t="shared" si="8"/>
        <v>3.6750192592837988E-2</v>
      </c>
      <c r="T17" s="23">
        <f t="shared" si="9"/>
        <v>1</v>
      </c>
      <c r="U17" s="37">
        <v>-1E-4</v>
      </c>
      <c r="V17" s="8">
        <f t="shared" si="17"/>
        <v>1.3854331137068321E-3</v>
      </c>
      <c r="W17" s="8">
        <f t="shared" si="10"/>
        <v>3.7221406659432313E-2</v>
      </c>
      <c r="X17" s="23">
        <f t="shared" si="18"/>
        <v>0</v>
      </c>
      <c r="Y17" s="26"/>
    </row>
    <row r="18" spans="2:29" x14ac:dyDescent="0.25">
      <c r="B18" s="26"/>
      <c r="C18" s="9" t="s">
        <v>8</v>
      </c>
      <c r="D18" s="13"/>
      <c r="E18" s="22"/>
      <c r="F18" s="10">
        <f>AVERAGE(F6:F17)</f>
        <v>2.146785776522905E-2</v>
      </c>
      <c r="G18" s="10">
        <f>SUM(G6:G17)</f>
        <v>1.4761978771949373</v>
      </c>
      <c r="H18" s="13"/>
      <c r="I18" s="22"/>
      <c r="J18" s="11">
        <f>AVERAGE(J6:J17)</f>
        <v>1.2075669992941343E-2</v>
      </c>
      <c r="K18" s="10">
        <f>SUM(K6:K17)</f>
        <v>1.1071484078962031</v>
      </c>
      <c r="L18" s="13"/>
      <c r="M18" s="22"/>
      <c r="N18" s="11">
        <f>AVERAGE(N6:N17)</f>
        <v>1.2099833408597218E-2</v>
      </c>
      <c r="O18" s="10">
        <f>SUM(O6:O17)</f>
        <v>1.1082555563040992</v>
      </c>
      <c r="P18" s="13"/>
      <c r="Q18" s="22"/>
      <c r="R18" s="12">
        <f>AVERAGE(R6:R17)</f>
        <v>5.2601618489252497E-3</v>
      </c>
      <c r="S18" s="10">
        <f>SUM(S6:S17)</f>
        <v>0.7307179492114938</v>
      </c>
      <c r="T18" s="13"/>
      <c r="U18" s="22"/>
      <c r="V18" s="12">
        <f>AVERAGE(V6:V17)</f>
        <v>5.3638891161906501E-3</v>
      </c>
      <c r="W18" s="10">
        <f>SUM(W6:W17)</f>
        <v>0.73829893859746865</v>
      </c>
      <c r="X18" s="13"/>
      <c r="Y18" s="26"/>
    </row>
    <row r="19" spans="2:29" x14ac:dyDescent="0.25">
      <c r="B19" s="26"/>
      <c r="C19" s="14" t="s">
        <v>4</v>
      </c>
      <c r="D19" s="20"/>
      <c r="E19" s="24"/>
      <c r="F19" s="6"/>
      <c r="G19" s="38"/>
      <c r="H19" s="15">
        <f>CORREL(E6:E17,$D6:$D17)</f>
        <v>-1.0000000000000002</v>
      </c>
      <c r="I19" s="24"/>
      <c r="J19" s="6"/>
      <c r="K19" s="38"/>
      <c r="L19" s="15">
        <f>CORREL(I6:I17,$D6:$D17)</f>
        <v>-1.0000000000000002</v>
      </c>
      <c r="M19" s="24"/>
      <c r="N19" s="6"/>
      <c r="O19" s="38"/>
      <c r="P19" s="15">
        <f>CORREL(M6:M17,$D6:$D17)</f>
        <v>1.0000000000000002</v>
      </c>
      <c r="Q19" s="24"/>
      <c r="R19" s="6"/>
      <c r="S19" s="38"/>
      <c r="T19" s="15">
        <f>CORREL(Q6:Q17,$D6:$D17)</f>
        <v>1</v>
      </c>
      <c r="U19" s="24"/>
      <c r="V19" s="6"/>
      <c r="W19" s="38"/>
      <c r="X19" s="15">
        <f>CORREL(U6:U17,$D6:$D17)</f>
        <v>-0.35644599463164012</v>
      </c>
      <c r="Y19" s="26"/>
    </row>
    <row r="20" spans="2:29" ht="15.75" thickBot="1" x14ac:dyDescent="0.3">
      <c r="B20" s="26"/>
      <c r="C20" s="16" t="s">
        <v>5</v>
      </c>
      <c r="D20" s="21"/>
      <c r="E20" s="25"/>
      <c r="F20" s="17"/>
      <c r="G20" s="39"/>
      <c r="H20" s="18">
        <f>SUM(H6:H17)/COUNT(H6:H17)</f>
        <v>0</v>
      </c>
      <c r="I20" s="25"/>
      <c r="J20" s="17"/>
      <c r="K20" s="39"/>
      <c r="L20" s="18">
        <f>SUM(L6:L17)/COUNT(L6:L17)</f>
        <v>0</v>
      </c>
      <c r="M20" s="25"/>
      <c r="N20" s="17"/>
      <c r="O20" s="39"/>
      <c r="P20" s="18">
        <f>SUM(P6:P17)/COUNT(P6:P17)</f>
        <v>1</v>
      </c>
      <c r="Q20" s="25"/>
      <c r="R20" s="17"/>
      <c r="S20" s="39"/>
      <c r="T20" s="18">
        <f>SUM(T6:T17)/COUNT(T6:T17)</f>
        <v>1</v>
      </c>
      <c r="U20" s="25"/>
      <c r="V20" s="17"/>
      <c r="W20" s="39"/>
      <c r="X20" s="18">
        <f>SUM(X6:X17)/COUNT(X6:X17)</f>
        <v>0.41666666666666669</v>
      </c>
      <c r="Y20" s="26"/>
    </row>
    <row r="21" spans="2:29" x14ac:dyDescent="0.25"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AC21">
        <f>CORREL(D$6:D$17,E6:E17)</f>
        <v>-1.0000000000000002</v>
      </c>
    </row>
    <row r="23" spans="2:29" x14ac:dyDescent="0.25">
      <c r="C23" s="4" t="s">
        <v>13</v>
      </c>
      <c r="D23" t="str">
        <f t="shared" ref="D23:D35" si="19">D5</f>
        <v>Actual</v>
      </c>
      <c r="E23" t="str">
        <f t="shared" ref="E23:E35" si="20">I5</f>
        <v>F2</v>
      </c>
      <c r="F23" t="str">
        <f t="shared" ref="F23:F35" si="21">M5</f>
        <v>F3</v>
      </c>
      <c r="G23" t="str">
        <f t="shared" ref="G23:G35" si="22">Q5</f>
        <v>F4</v>
      </c>
    </row>
    <row r="24" spans="2:29" x14ac:dyDescent="0.25">
      <c r="C24" s="1">
        <f>C6</f>
        <v>43861</v>
      </c>
      <c r="D24" s="2">
        <f t="shared" si="19"/>
        <v>-1.6280898111292741E-3</v>
      </c>
      <c r="E24" s="2">
        <f t="shared" si="20"/>
        <v>8.1404490556463704E-4</v>
      </c>
      <c r="F24" s="2">
        <f t="shared" si="21"/>
        <v>-4.0726666625398788E-3</v>
      </c>
      <c r="G24" s="2">
        <f t="shared" si="22"/>
        <v>-1.628089811129274E-5</v>
      </c>
      <c r="K24" s="2"/>
      <c r="O24" s="2"/>
      <c r="S24" s="2"/>
      <c r="W24" s="2"/>
    </row>
    <row r="25" spans="2:29" x14ac:dyDescent="0.25">
      <c r="C25" s="1">
        <f t="shared" ref="C25:C35" si="23">C7</f>
        <v>43890</v>
      </c>
      <c r="D25" s="2">
        <f t="shared" si="19"/>
        <v>-8.4110469009648137E-2</v>
      </c>
      <c r="E25" s="2">
        <f t="shared" si="20"/>
        <v>4.2055234504824068E-2</v>
      </c>
      <c r="F25" s="2">
        <f t="shared" si="21"/>
        <v>-0.21040233822763482</v>
      </c>
      <c r="G25" s="2">
        <f t="shared" si="22"/>
        <v>-8.4110469009648133E-4</v>
      </c>
      <c r="K25" s="2"/>
      <c r="O25" s="2"/>
      <c r="S25" s="2"/>
      <c r="W25" s="2"/>
    </row>
    <row r="26" spans="2:29" x14ac:dyDescent="0.25">
      <c r="C26" s="1">
        <f t="shared" si="23"/>
        <v>43921</v>
      </c>
      <c r="D26" s="2">
        <f t="shared" si="19"/>
        <v>-0.12511932083595656</v>
      </c>
      <c r="E26" s="2">
        <f t="shared" si="20"/>
        <v>6.255966041797828E-2</v>
      </c>
      <c r="F26" s="2">
        <f t="shared" si="21"/>
        <v>-0.31298598107114534</v>
      </c>
      <c r="G26" s="2">
        <f t="shared" si="22"/>
        <v>-1.2511932083595655E-3</v>
      </c>
      <c r="K26" s="2"/>
      <c r="O26" s="2"/>
      <c r="S26" s="2"/>
      <c r="W26" s="2"/>
    </row>
    <row r="27" spans="2:29" x14ac:dyDescent="0.25">
      <c r="C27" s="1">
        <f t="shared" si="23"/>
        <v>43951</v>
      </c>
      <c r="D27" s="2">
        <f t="shared" si="19"/>
        <v>0.12684410293315374</v>
      </c>
      <c r="E27" s="2">
        <f t="shared" si="20"/>
        <v>-6.3422051466576868E-2</v>
      </c>
      <c r="F27" s="2">
        <f t="shared" si="21"/>
        <v>0.3173005234872841</v>
      </c>
      <c r="G27" s="2">
        <f t="shared" si="22"/>
        <v>1.2684410293315373E-3</v>
      </c>
      <c r="K27" s="2"/>
      <c r="O27" s="2"/>
      <c r="S27" s="2"/>
      <c r="W27" s="2"/>
    </row>
    <row r="28" spans="2:29" x14ac:dyDescent="0.25">
      <c r="C28" s="1">
        <f t="shared" si="23"/>
        <v>43982</v>
      </c>
      <c r="D28" s="2">
        <f t="shared" si="19"/>
        <v>4.528177501261843E-2</v>
      </c>
      <c r="E28" s="2">
        <f t="shared" si="20"/>
        <v>-2.2640887506309215E-2</v>
      </c>
      <c r="F28" s="2">
        <f t="shared" si="21"/>
        <v>0.113272360194065</v>
      </c>
      <c r="G28" s="2">
        <f t="shared" si="22"/>
        <v>4.5281775012618431E-4</v>
      </c>
      <c r="K28" s="2"/>
      <c r="O28" s="2"/>
      <c r="S28" s="2"/>
      <c r="W28" s="2"/>
    </row>
    <row r="29" spans="2:29" x14ac:dyDescent="0.25">
      <c r="C29" s="1">
        <f t="shared" si="23"/>
        <v>44012</v>
      </c>
      <c r="D29" s="2">
        <f t="shared" si="19"/>
        <v>1.8388403283502663E-2</v>
      </c>
      <c r="E29" s="2">
        <f t="shared" si="20"/>
        <v>-9.1942016417513317E-3</v>
      </c>
      <c r="F29" s="2">
        <f t="shared" si="21"/>
        <v>4.5998590813681912E-2</v>
      </c>
      <c r="G29" s="2">
        <f t="shared" si="22"/>
        <v>1.8388403283502663E-4</v>
      </c>
      <c r="K29" s="2"/>
      <c r="O29" s="2"/>
      <c r="S29" s="2"/>
      <c r="W29" s="2"/>
    </row>
    <row r="30" spans="2:29" x14ac:dyDescent="0.25">
      <c r="C30" s="1">
        <f t="shared" si="23"/>
        <v>44043</v>
      </c>
      <c r="D30" s="2">
        <f t="shared" si="19"/>
        <v>5.5101296975444303E-2</v>
      </c>
      <c r="E30" s="2">
        <f t="shared" si="20"/>
        <v>-2.7550648487722151E-2</v>
      </c>
      <c r="F30" s="2">
        <f t="shared" si="21"/>
        <v>0.13783589438407393</v>
      </c>
      <c r="G30" s="2">
        <f t="shared" si="22"/>
        <v>5.5101296975444301E-4</v>
      </c>
      <c r="K30" s="2"/>
      <c r="O30" s="2"/>
      <c r="S30" s="2"/>
      <c r="W30" s="2"/>
    </row>
    <row r="31" spans="2:29" x14ac:dyDescent="0.25">
      <c r="C31" s="1">
        <f t="shared" si="23"/>
        <v>44074</v>
      </c>
      <c r="D31" s="2">
        <f t="shared" si="19"/>
        <v>7.0064687324219221E-2</v>
      </c>
      <c r="E31" s="2">
        <f t="shared" si="20"/>
        <v>-3.5032343662109611E-2</v>
      </c>
      <c r="F31" s="2">
        <f t="shared" si="21"/>
        <v>0.17526681534153438</v>
      </c>
      <c r="G31" s="2">
        <f t="shared" si="22"/>
        <v>7.0064687324219218E-4</v>
      </c>
      <c r="K31" s="2"/>
      <c r="O31" s="2"/>
      <c r="S31" s="2"/>
      <c r="W31" s="2"/>
    </row>
    <row r="32" spans="2:29" x14ac:dyDescent="0.25">
      <c r="C32" s="1">
        <f t="shared" si="23"/>
        <v>44104</v>
      </c>
      <c r="D32" s="2">
        <f t="shared" si="19"/>
        <v>-3.9227954095494399E-2</v>
      </c>
      <c r="E32" s="2">
        <f t="shared" si="20"/>
        <v>1.96139770477472E-2</v>
      </c>
      <c r="F32" s="2">
        <f t="shared" si="21"/>
        <v>-9.8128727169879248E-2</v>
      </c>
      <c r="G32" s="2">
        <f t="shared" si="22"/>
        <v>-3.9227954095494402E-4</v>
      </c>
      <c r="K32" s="2"/>
      <c r="O32" s="2"/>
      <c r="S32" s="2"/>
      <c r="W32" s="2"/>
    </row>
    <row r="33" spans="3:23" x14ac:dyDescent="0.25">
      <c r="C33" s="1">
        <f t="shared" si="23"/>
        <v>44135</v>
      </c>
      <c r="D33" s="2">
        <f t="shared" si="19"/>
        <v>-2.7665774606006499E-2</v>
      </c>
      <c r="E33" s="2">
        <f t="shared" si="20"/>
        <v>1.383288730300325E-2</v>
      </c>
      <c r="F33" s="2">
        <f t="shared" si="21"/>
        <v>-6.9205935176925262E-2</v>
      </c>
      <c r="G33" s="2">
        <f t="shared" si="22"/>
        <v>-2.76657746060065E-4</v>
      </c>
      <c r="K33" s="2"/>
      <c r="O33" s="2"/>
      <c r="S33" s="2"/>
      <c r="W33" s="2"/>
    </row>
    <row r="34" spans="3:23" x14ac:dyDescent="0.25">
      <c r="C34" s="1">
        <f t="shared" si="23"/>
        <v>44165</v>
      </c>
      <c r="D34" s="2">
        <f t="shared" si="19"/>
        <v>0.10754565805086314</v>
      </c>
      <c r="E34" s="2">
        <f t="shared" si="20"/>
        <v>-5.3772829025431568E-2</v>
      </c>
      <c r="F34" s="2">
        <f t="shared" si="21"/>
        <v>0.26902546361423413</v>
      </c>
      <c r="G34" s="2">
        <f t="shared" si="22"/>
        <v>1.0754565805086314E-3</v>
      </c>
      <c r="K34" s="2"/>
      <c r="O34" s="2"/>
      <c r="S34" s="2"/>
      <c r="W34" s="2"/>
    </row>
    <row r="35" spans="3:23" x14ac:dyDescent="0.25">
      <c r="C35" s="1">
        <f t="shared" si="23"/>
        <v>44196</v>
      </c>
      <c r="D35" s="2">
        <f t="shared" si="19"/>
        <v>3.712140665943231E-2</v>
      </c>
      <c r="E35" s="2">
        <f t="shared" si="20"/>
        <v>-1.8560703329716155E-2</v>
      </c>
      <c r="F35" s="2">
        <f t="shared" si="21"/>
        <v>9.2859198758569919E-2</v>
      </c>
      <c r="G35" s="2">
        <f t="shared" si="22"/>
        <v>3.7121406659432313E-4</v>
      </c>
      <c r="K35" s="2"/>
      <c r="O35" s="2"/>
      <c r="S35" s="2"/>
      <c r="W35" s="2"/>
    </row>
  </sheetData>
  <mergeCells count="7">
    <mergeCell ref="U4:X4"/>
    <mergeCell ref="M4:P4"/>
    <mergeCell ref="N1:Q1"/>
    <mergeCell ref="M3:P3"/>
    <mergeCell ref="E4:H4"/>
    <mergeCell ref="I4:L4"/>
    <mergeCell ref="Q4:T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Data pres</vt:lpstr>
      <vt:lpstr>Data pres (2)</vt:lpstr>
      <vt:lpstr>Chart Pres</vt:lpstr>
    </vt:vector>
  </TitlesOfParts>
  <Company>DekaBank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Huber, Claus Dr.</dc:creator>
  <cp:lastModifiedBy>Claus</cp:lastModifiedBy>
  <dcterms:created xsi:type="dcterms:W3CDTF">2021-03-22T11:10:46Z</dcterms:created>
  <dcterms:modified xsi:type="dcterms:W3CDTF">2024-05-13T14:21:57Z</dcterms:modified>
</cp:coreProperties>
</file>