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8556"/>
  </bookViews>
  <sheets>
    <sheet name="Sheet1" sheetId="4" r:id="rId1"/>
    <sheet name="uncert HBW" sheetId="1" r:id="rId2"/>
    <sheet name="sheet" sheetId="2" r:id="rId3"/>
    <sheet name="Sheet3" sheetId="3" r:id="rId4"/>
  </sheets>
  <externalReferences>
    <externalReference r:id="rId5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" i="4" l="1"/>
  <c r="AE18" i="1" l="1"/>
  <c r="AE17" i="1"/>
  <c r="AE16" i="1"/>
  <c r="AE15" i="1"/>
  <c r="AE14" i="1"/>
  <c r="AD18" i="1"/>
  <c r="AD17" i="1"/>
  <c r="AD16" i="1"/>
  <c r="AD15" i="1"/>
  <c r="AD14" i="1"/>
  <c r="AG10" i="1"/>
  <c r="AL8" i="1"/>
  <c r="AJ8" i="1"/>
  <c r="AH8" i="1"/>
  <c r="AG5" i="1"/>
  <c r="AK37" i="1"/>
  <c r="AF36" i="1"/>
  <c r="AM33" i="1"/>
  <c r="AG33" i="1"/>
  <c r="K48" i="4"/>
  <c r="L48" i="4" s="1"/>
  <c r="K47" i="4"/>
  <c r="L47" i="4" s="1"/>
  <c r="AE19" i="1" l="1"/>
  <c r="AF15" i="1" s="1"/>
  <c r="AG15" i="1" s="1"/>
  <c r="AH15" i="1" s="1"/>
  <c r="AD19" i="1"/>
  <c r="AN17" i="1" s="1"/>
  <c r="B54" i="4"/>
  <c r="AF16" i="1" l="1"/>
  <c r="AG16" i="1" s="1"/>
  <c r="AH16" i="1" s="1"/>
  <c r="AN16" i="1"/>
  <c r="AF18" i="1"/>
  <c r="AG18" i="1" s="1"/>
  <c r="AH18" i="1" s="1"/>
  <c r="AF14" i="1"/>
  <c r="AG14" i="1" s="1"/>
  <c r="AH14" i="1" s="1"/>
  <c r="AH19" i="1" s="1"/>
  <c r="AJ18" i="1" s="1"/>
  <c r="AJ20" i="1" s="1"/>
  <c r="AH24" i="1" s="1"/>
  <c r="AF17" i="1"/>
  <c r="AG17" i="1" s="1"/>
  <c r="AH17" i="1" s="1"/>
  <c r="AM22" i="1"/>
  <c r="AM20" i="1"/>
  <c r="AM24" i="1" s="1"/>
  <c r="AL36" i="1" s="1"/>
  <c r="AM36" i="1" s="1"/>
  <c r="X40" i="1"/>
  <c r="T10" i="1"/>
  <c r="F10" i="1"/>
  <c r="Q18" i="1"/>
  <c r="Q17" i="1"/>
  <c r="R18" i="1"/>
  <c r="R17" i="1"/>
  <c r="R16" i="1"/>
  <c r="R15" i="1"/>
  <c r="R14" i="1"/>
  <c r="Q16" i="1"/>
  <c r="Q15" i="1"/>
  <c r="Q14" i="1"/>
  <c r="D18" i="1"/>
  <c r="D17" i="1"/>
  <c r="D16" i="1"/>
  <c r="D15" i="1"/>
  <c r="D14" i="1"/>
  <c r="C18" i="1"/>
  <c r="C17" i="1"/>
  <c r="C16" i="1"/>
  <c r="C15" i="1"/>
  <c r="C14" i="1"/>
  <c r="K8" i="1"/>
  <c r="Y8" i="1" s="1"/>
  <c r="I8" i="1"/>
  <c r="W8" i="1" s="1"/>
  <c r="G8" i="1"/>
  <c r="U8" i="1" s="1"/>
  <c r="F7" i="1"/>
  <c r="F5" i="1"/>
  <c r="T5" i="1" s="1"/>
  <c r="K44" i="4"/>
  <c r="L44" i="4" s="1"/>
  <c r="K45" i="4"/>
  <c r="L45" i="4" s="1"/>
  <c r="K46" i="4"/>
  <c r="L46" i="4" s="1"/>
  <c r="K43" i="4"/>
  <c r="L43" i="4" s="1"/>
  <c r="X37" i="1"/>
  <c r="S36" i="1"/>
  <c r="Z33" i="1"/>
  <c r="T33" i="1"/>
  <c r="J37" i="1"/>
  <c r="E36" i="1"/>
  <c r="L33" i="1"/>
  <c r="F33" i="1"/>
  <c r="J38" i="3"/>
  <c r="G38" i="3"/>
  <c r="J35" i="3"/>
  <c r="G35" i="3"/>
  <c r="D35" i="3"/>
  <c r="B20" i="3"/>
  <c r="C19" i="3" s="1"/>
  <c r="D19" i="3" s="1"/>
  <c r="E19" i="3" s="1"/>
  <c r="AM30" i="1" l="1"/>
  <c r="AF44" i="1" s="1"/>
  <c r="AH46" i="1" s="1"/>
  <c r="AK30" i="1"/>
  <c r="C19" i="1"/>
  <c r="L22" i="1" s="1"/>
  <c r="D19" i="1"/>
  <c r="E17" i="1" s="1"/>
  <c r="F17" i="1" s="1"/>
  <c r="G17" i="1" s="1"/>
  <c r="R19" i="1"/>
  <c r="S17" i="1" s="1"/>
  <c r="T17" i="1" s="1"/>
  <c r="U17" i="1" s="1"/>
  <c r="Q19" i="1"/>
  <c r="Z22" i="1" s="1"/>
  <c r="C16" i="3"/>
  <c r="D16" i="3" s="1"/>
  <c r="E16" i="3" s="1"/>
  <c r="C18" i="3"/>
  <c r="D18" i="3" s="1"/>
  <c r="E18" i="3" s="1"/>
  <c r="C15" i="3"/>
  <c r="D15" i="3" s="1"/>
  <c r="E15" i="3" s="1"/>
  <c r="C17" i="3"/>
  <c r="D17" i="3" s="1"/>
  <c r="E17" i="3" s="1"/>
  <c r="AI47" i="1" l="1"/>
  <c r="AG48" i="1" s="1"/>
  <c r="AH50" i="1" s="1"/>
  <c r="AH51" i="1" s="1"/>
  <c r="E14" i="1"/>
  <c r="F14" i="1" s="1"/>
  <c r="G14" i="1" s="1"/>
  <c r="M16" i="1"/>
  <c r="E16" i="1"/>
  <c r="F16" i="1" s="1"/>
  <c r="G16" i="1" s="1"/>
  <c r="E18" i="1"/>
  <c r="F18" i="1" s="1"/>
  <c r="G18" i="1" s="1"/>
  <c r="E15" i="1"/>
  <c r="F15" i="1" s="1"/>
  <c r="G15" i="1" s="1"/>
  <c r="M17" i="1"/>
  <c r="L20" i="1" s="1"/>
  <c r="L24" i="1" s="1"/>
  <c r="K36" i="1" s="1"/>
  <c r="L36" i="1" s="1"/>
  <c r="E20" i="3"/>
  <c r="G19" i="3" s="1"/>
  <c r="G21" i="3" s="1"/>
  <c r="E25" i="3" s="1"/>
  <c r="J32" i="3" s="1"/>
  <c r="C44" i="3" s="1"/>
  <c r="E46" i="3" s="1"/>
  <c r="E50" i="3" s="1"/>
  <c r="S18" i="1"/>
  <c r="T18" i="1" s="1"/>
  <c r="U18" i="1" s="1"/>
  <c r="S14" i="1"/>
  <c r="T14" i="1" s="1"/>
  <c r="U14" i="1" s="1"/>
  <c r="S16" i="1"/>
  <c r="T16" i="1" s="1"/>
  <c r="U16" i="1" s="1"/>
  <c r="AA16" i="1"/>
  <c r="S15" i="1"/>
  <c r="T15" i="1" s="1"/>
  <c r="U15" i="1" s="1"/>
  <c r="AA17" i="1"/>
  <c r="E47" i="3" l="1"/>
  <c r="Z20" i="1"/>
  <c r="Z24" i="1" s="1"/>
  <c r="Y36" i="1" s="1"/>
  <c r="Z36" i="1" s="1"/>
  <c r="G19" i="1"/>
  <c r="I18" i="1" s="1"/>
  <c r="I20" i="1" s="1"/>
  <c r="G24" i="1" s="1"/>
  <c r="L30" i="1" s="1"/>
  <c r="E44" i="1" s="1"/>
  <c r="G46" i="1" s="1"/>
  <c r="U19" i="1"/>
  <c r="W18" i="1" s="1"/>
  <c r="W20" i="1" s="1"/>
  <c r="J30" i="1" l="1"/>
  <c r="U24" i="1"/>
  <c r="Z30" i="1" s="1"/>
  <c r="S44" i="1" s="1"/>
  <c r="U46" i="1" s="1"/>
  <c r="V47" i="1" s="1"/>
  <c r="T48" i="1" s="1"/>
  <c r="U50" i="1" s="1"/>
  <c r="U51" i="1" s="1"/>
  <c r="Y46" i="1" s="1"/>
  <c r="H47" i="1"/>
  <c r="F48" i="1" s="1"/>
  <c r="X30" i="1" l="1"/>
  <c r="G50" i="1"/>
  <c r="G51" i="1" s="1"/>
</calcChain>
</file>

<file path=xl/sharedStrings.xml><?xml version="1.0" encoding="utf-8"?>
<sst xmlns="http://schemas.openxmlformats.org/spreadsheetml/2006/main" count="402" uniqueCount="185">
  <si>
    <t>Rockwell Hardness Tester Uncertainty Calculation for Indirect Method Calibration</t>
  </si>
  <si>
    <t>Machine Details:</t>
  </si>
  <si>
    <t>Make:</t>
  </si>
  <si>
    <t>Value</t>
  </si>
  <si>
    <t>Calibration Cert. No:</t>
  </si>
  <si>
    <t>Rockwell Hardness Tester</t>
  </si>
  <si>
    <t>Model:</t>
  </si>
  <si>
    <t>SAROJ</t>
  </si>
  <si>
    <t>RAS</t>
  </si>
  <si>
    <t>Test block value:-</t>
  </si>
  <si>
    <t>Reprted Uncertainty:-</t>
  </si>
  <si>
    <r>
      <t>X</t>
    </r>
    <r>
      <rPr>
        <sz val="11"/>
        <color theme="1"/>
        <rFont val="Calibri"/>
        <family val="2"/>
      </rPr>
      <t>₁</t>
    </r>
  </si>
  <si>
    <t>X</t>
  </si>
  <si>
    <r>
      <t>(X</t>
    </r>
    <r>
      <rPr>
        <sz val="11"/>
        <color theme="1"/>
        <rFont val="Calibri"/>
        <family val="2"/>
      </rPr>
      <t>₁ - X)</t>
    </r>
  </si>
  <si>
    <r>
      <t>(X</t>
    </r>
    <r>
      <rPr>
        <sz val="11"/>
        <color theme="1"/>
        <rFont val="Calibri"/>
        <family val="2"/>
      </rPr>
      <t>₁ - X)²</t>
    </r>
  </si>
  <si>
    <t>Standard Deviation</t>
  </si>
  <si>
    <t>б =</t>
  </si>
  <si>
    <t>∑ (X₁ - X)²</t>
  </si>
  <si>
    <t>n - 1</t>
  </si>
  <si>
    <t>Sum =</t>
  </si>
  <si>
    <t>Source of Uncertainty</t>
  </si>
  <si>
    <t>UA</t>
  </si>
  <si>
    <t>Standard Deviation:</t>
  </si>
  <si>
    <t>б/√n =</t>
  </si>
  <si>
    <t>Type:- A</t>
  </si>
  <si>
    <t>Type:- B</t>
  </si>
  <si>
    <t>UB2</t>
  </si>
  <si>
    <t>S.No.</t>
  </si>
  <si>
    <t>Source-Reference-Value</t>
  </si>
  <si>
    <t>Distribution</t>
  </si>
  <si>
    <t>DOF</t>
  </si>
  <si>
    <t>Calculation</t>
  </si>
  <si>
    <t>Type</t>
  </si>
  <si>
    <t>Standard Deviation A Type</t>
  </si>
  <si>
    <t>UB1</t>
  </si>
  <si>
    <t>Reported Uncertainty for Test</t>
  </si>
  <si>
    <t>Block</t>
  </si>
  <si>
    <t>Uncertainty due to resolution of</t>
  </si>
  <si>
    <t>DUC 0.2</t>
  </si>
  <si>
    <t>Normal</t>
  </si>
  <si>
    <t>Tupe A</t>
  </si>
  <si>
    <t>Type B</t>
  </si>
  <si>
    <t>Rectangular</t>
  </si>
  <si>
    <t>0.268/2.24</t>
  </si>
  <si>
    <t>0.33/2</t>
  </si>
  <si>
    <t>0.2/2/1.73</t>
  </si>
  <si>
    <r>
      <t>UA</t>
    </r>
    <r>
      <rPr>
        <sz val="11"/>
        <color theme="1"/>
        <rFont val="Calibri"/>
        <family val="2"/>
      </rPr>
      <t>² + UB1² + UB2²</t>
    </r>
  </si>
  <si>
    <t xml:space="preserve">Degree of Freedom :- </t>
  </si>
  <si>
    <t>Combined Uncertainty Uc :-</t>
  </si>
  <si>
    <t>Coverage Factor : K = 2</t>
  </si>
  <si>
    <t>Expanded Uncertainty UcxK :-</t>
  </si>
  <si>
    <t>Sr. No.:</t>
  </si>
  <si>
    <t>26/24</t>
  </si>
  <si>
    <t>SUN/12-13/121/196</t>
  </si>
  <si>
    <t>HRA</t>
  </si>
  <si>
    <t>lower</t>
  </si>
  <si>
    <t>Machine Details</t>
  </si>
  <si>
    <t>Make :-</t>
  </si>
  <si>
    <t>Model :-</t>
  </si>
  <si>
    <t>Calibrated By :-</t>
  </si>
  <si>
    <t>Location :-</t>
  </si>
  <si>
    <t>Std. Test</t>
  </si>
  <si>
    <t>Expanded</t>
  </si>
  <si>
    <t>No.</t>
  </si>
  <si>
    <t>H</t>
  </si>
  <si>
    <t>Error</t>
  </si>
  <si>
    <t>Uncertainty</t>
  </si>
  <si>
    <t xml:space="preserve"> </t>
  </si>
  <si>
    <t xml:space="preserve">1. The calibration results reported in this certificate are valid at the time of  and under the stated conditions of </t>
  </si>
  <si>
    <t xml:space="preserve">    measurement and is only for the calibrated item as identified in the calibration certificate.</t>
  </si>
  <si>
    <t>2. Calibration certificate shall not be reproduced except in full, without written approvel of SUN TECH.</t>
  </si>
  <si>
    <t>HBW</t>
  </si>
  <si>
    <t>Brinell Hardness Tester Uncertainty Calculation for Indirect Method Calibration</t>
  </si>
  <si>
    <t>Brinell Hardness Tester</t>
  </si>
  <si>
    <t>Ll.c</t>
  </si>
  <si>
    <t>mm</t>
  </si>
  <si>
    <t>Coeffient factor</t>
  </si>
  <si>
    <t>Coefficient factor</t>
  </si>
  <si>
    <t xml:space="preserve">D²- d²  </t>
  </si>
  <si>
    <t>d</t>
  </si>
  <si>
    <r>
      <t>H/d*(D+     D</t>
    </r>
    <r>
      <rPr>
        <sz val="11"/>
        <color theme="1"/>
        <rFont val="Calibri"/>
        <family val="2"/>
      </rPr>
      <t>²- d²     )</t>
    </r>
  </si>
  <si>
    <t xml:space="preserve">                D²- d²    =</t>
  </si>
  <si>
    <t>d   =</t>
  </si>
  <si>
    <t xml:space="preserve">   H      =</t>
  </si>
  <si>
    <t xml:space="preserve">               H/d      =</t>
  </si>
  <si>
    <t>coifficient factor =</t>
  </si>
  <si>
    <t>0.01/2/1.73</t>
  </si>
  <si>
    <t>%</t>
  </si>
  <si>
    <t>/750</t>
  </si>
  <si>
    <t>(INDIRECT VERIFICATION)</t>
  </si>
  <si>
    <t>Name Of Company</t>
  </si>
  <si>
    <t>M/s,</t>
  </si>
  <si>
    <t>Calibration On :-</t>
  </si>
  <si>
    <t>Sr. No. :-</t>
  </si>
  <si>
    <t>I.D. No. :-</t>
  </si>
  <si>
    <t>Details of Master Test Block Used For Calibration</t>
  </si>
  <si>
    <t>Sr.No.</t>
  </si>
  <si>
    <t>Calibration Result</t>
  </si>
  <si>
    <t>Sr.</t>
  </si>
  <si>
    <t>Ball Size</t>
  </si>
  <si>
    <t>Diameter of Impression (mm)</t>
  </si>
  <si>
    <t>Mean</t>
  </si>
  <si>
    <t>Actual Reapt.</t>
  </si>
  <si>
    <t xml:space="preserve">mm/ </t>
  </si>
  <si>
    <t>D1</t>
  </si>
  <si>
    <t>D2</t>
  </si>
  <si>
    <t>D3</t>
  </si>
  <si>
    <t>D4</t>
  </si>
  <si>
    <t>D5</t>
  </si>
  <si>
    <t>Dia (mm)</t>
  </si>
  <si>
    <t>Repeatability</t>
  </si>
  <si>
    <t>Load Kgf.</t>
  </si>
  <si>
    <t>Average</t>
  </si>
  <si>
    <t>Actual %</t>
  </si>
  <si>
    <t>(±) %</t>
  </si>
  <si>
    <t>H1</t>
  </si>
  <si>
    <t>H2</t>
  </si>
  <si>
    <t>H3</t>
  </si>
  <si>
    <t>H4</t>
  </si>
  <si>
    <t>H5</t>
  </si>
  <si>
    <t>for SUN-TECH</t>
  </si>
  <si>
    <t xml:space="preserve">Cali. Certi. Issue Date :- </t>
  </si>
  <si>
    <t>Calibrated by</t>
  </si>
  <si>
    <t xml:space="preserve">SITE CALIBRATION CERTIFICATE FOR  </t>
  </si>
  <si>
    <t>BRINELL HARDNESS TESTER</t>
  </si>
  <si>
    <t xml:space="preserve">Cali. cerificate No. :- </t>
  </si>
  <si>
    <t>5/750</t>
  </si>
  <si>
    <t>L.C</t>
  </si>
  <si>
    <t>Uc =</t>
  </si>
  <si>
    <r>
      <t>(U</t>
    </r>
    <r>
      <rPr>
        <vertAlign val="subscript"/>
        <sz val="11"/>
        <color theme="1"/>
        <rFont val="Calibri"/>
        <family val="2"/>
        <scheme val="minor"/>
      </rPr>
      <t>C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/ U</t>
    </r>
    <r>
      <rPr>
        <vertAlign val="subscript"/>
        <sz val="11"/>
        <color theme="1"/>
        <rFont val="Calibri"/>
        <family val="2"/>
        <scheme val="minor"/>
      </rPr>
      <t>A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)* (n-1) =</t>
    </r>
  </si>
  <si>
    <t>Reported Uncertainty =</t>
  </si>
  <si>
    <t>Calibration Procedure No :- SUN/CPM/CP/02</t>
  </si>
  <si>
    <t>Dmax-Dmin%</t>
  </si>
  <si>
    <t>Test Block Value &amp; Sr. No.</t>
  </si>
  <si>
    <t>Certificate No.</t>
  </si>
  <si>
    <t>Valid Upto</t>
  </si>
  <si>
    <t>•  The above calibration  is done at site of customer.</t>
  </si>
  <si>
    <r>
      <rPr>
        <sz val="10"/>
        <color theme="1"/>
        <rFont val="Calibri"/>
        <family val="2"/>
      </rPr>
      <t>•</t>
    </r>
    <r>
      <rPr>
        <sz val="10"/>
        <color theme="1"/>
        <rFont val="Cambria"/>
        <family val="1"/>
      </rPr>
      <t xml:space="preserve">  The above reported expanded uncertainties are based on standard uncertainties multiplied by coverage factor K=2,</t>
    </r>
  </si>
  <si>
    <t xml:space="preserve">     providing level of of confidence of 95.45 %.</t>
  </si>
  <si>
    <r>
      <rPr>
        <sz val="10"/>
        <color theme="1"/>
        <rFont val="Calibri"/>
        <family val="2"/>
      </rPr>
      <t>•</t>
    </r>
    <r>
      <rPr>
        <sz val="10"/>
        <color theme="1"/>
        <rFont val="Cambria"/>
        <family val="1"/>
      </rPr>
      <t xml:space="preserve">  The calibration results reported in the certificate are valid at the time of and under the stated conditions of </t>
    </r>
  </si>
  <si>
    <t xml:space="preserve">     measurement and is only for the calibration items as identified in the certificate.</t>
  </si>
  <si>
    <r>
      <rPr>
        <sz val="10"/>
        <color theme="1"/>
        <rFont val="Calibri"/>
        <family val="2"/>
      </rPr>
      <t>•</t>
    </r>
    <r>
      <rPr>
        <sz val="10"/>
        <color theme="1"/>
        <rFont val="Cambria"/>
        <family val="1"/>
      </rPr>
      <t xml:space="preserve">  Calibration certificate shall not be reproduced except in full, without written approval of SUN-TECH.</t>
    </r>
  </si>
  <si>
    <t xml:space="preserve">                Checked By :-</t>
  </si>
  <si>
    <t>% Allowed</t>
  </si>
  <si>
    <t xml:space="preserve">Coverage Factor : K = </t>
  </si>
  <si>
    <t>Coverage Factor : K =</t>
  </si>
  <si>
    <t>Name</t>
  </si>
  <si>
    <t>#</t>
  </si>
  <si>
    <t>FRI</t>
  </si>
  <si>
    <t>3.221/2</t>
  </si>
  <si>
    <t>1.965/2</t>
  </si>
  <si>
    <t>where t =1.14 for 5 readings</t>
  </si>
  <si>
    <t>Ref.Std.IS.No.: 1500-2:2021 /ISO 6506-2:2017</t>
  </si>
  <si>
    <t>б*t/√n =</t>
  </si>
  <si>
    <t>Note:  1)Allowed Repeability As Per CI. No. 6.9 of I.S. 1500-2 : 2021</t>
  </si>
  <si>
    <t xml:space="preserve">            2)Allowed Error As Per CI. No. 6.9 of I.S. 1500-2 : 2021</t>
  </si>
  <si>
    <t>"----End of Calibration Certificate----"</t>
  </si>
  <si>
    <t xml:space="preserve">Traceabilty : </t>
  </si>
  <si>
    <t>Traceable to National Standard through NABL Lab No : CC-2029</t>
  </si>
  <si>
    <t>ULR No. :</t>
  </si>
  <si>
    <t>Page : 1/1</t>
  </si>
  <si>
    <t>Date of Receipt :</t>
  </si>
  <si>
    <t>Test Temp.:</t>
  </si>
  <si>
    <t>Condition of Item :</t>
  </si>
  <si>
    <t>25/04/2023</t>
  </si>
  <si>
    <t>SUN/F-34b                        REV : 02</t>
  </si>
  <si>
    <t>527.4 HBW 5/750   Sr.No -37363</t>
  </si>
  <si>
    <t>FRI/05/23/H04712</t>
  </si>
  <si>
    <t>OK</t>
  </si>
  <si>
    <t>213.5  HBW 5/750   Sr.No -36183</t>
  </si>
  <si>
    <t>FRI/09/23/H05032</t>
  </si>
  <si>
    <t>10/09/2026</t>
  </si>
  <si>
    <t>339.9 HBW 5/750   Sr.No -27556</t>
  </si>
  <si>
    <t>FRI/09/23/H05033</t>
  </si>
  <si>
    <t>14/05/2026</t>
  </si>
  <si>
    <t>---</t>
  </si>
  <si>
    <t>As per scope =</t>
  </si>
  <si>
    <t>Date for next Cali. :-</t>
  </si>
  <si>
    <t>AT SITE</t>
  </si>
  <si>
    <r>
      <rPr>
        <sz val="11"/>
        <color theme="1"/>
        <rFont val="Calibri"/>
        <family val="2"/>
      </rPr>
      <t>˚</t>
    </r>
    <r>
      <rPr>
        <sz val="11"/>
        <color theme="1"/>
        <rFont val="Cambria"/>
        <family val="1"/>
        <scheme val="major"/>
      </rPr>
      <t>C</t>
    </r>
  </si>
  <si>
    <t>(As per customer's Request)</t>
  </si>
  <si>
    <t>Corresponding Hardness Value (HBW)</t>
  </si>
  <si>
    <t>(HBW)</t>
  </si>
  <si>
    <t>SUN/25/</t>
  </si>
  <si>
    <t>CC394625000000000F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</si>
</sst>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0.0000"/>
    <numFmt numFmtId="166" formatCode="0.000"/>
    <numFmt numFmtId="167" formatCode="0.00000000"/>
    <numFmt numFmtId="168" formatCode="0.000000"/>
    <numFmt numFmtId="169" formatCode="0.0000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i/>
      <sz val="12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sz val="9"/>
      <color theme="1"/>
      <name val="Cambria"/>
      <family val="1"/>
      <scheme val="major"/>
    </font>
    <font>
      <b/>
      <i/>
      <sz val="10"/>
      <color theme="1"/>
      <name val="Cambria"/>
      <family val="1"/>
      <scheme val="major"/>
    </font>
    <font>
      <sz val="9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8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sz val="8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mbria"/>
      <family val="1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FF0000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5">
    <xf numFmtId="0" fontId="0" fillId="0" borderId="0" xfId="0"/>
    <xf numFmtId="0" fontId="0" fillId="2" borderId="1" xfId="0" applyFill="1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4" xfId="0" applyBorder="1"/>
    <xf numFmtId="164" fontId="0" fillId="2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2" fillId="0" borderId="5" xfId="0" applyFont="1" applyBorder="1" applyAlignment="1">
      <alignment horizontal="center"/>
    </xf>
    <xf numFmtId="0" fontId="2" fillId="0" borderId="8" xfId="0" applyFon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166" fontId="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49" fontId="3" fillId="0" borderId="5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/>
    </xf>
    <xf numFmtId="49" fontId="3" fillId="0" borderId="12" xfId="0" applyNumberFormat="1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0" xfId="0" applyFont="1"/>
    <xf numFmtId="0" fontId="6" fillId="0" borderId="6" xfId="0" applyFont="1" applyBorder="1"/>
    <xf numFmtId="0" fontId="6" fillId="0" borderId="11" xfId="0" applyFont="1" applyBorder="1" applyAlignment="1">
      <alignment horizontal="center"/>
    </xf>
    <xf numFmtId="0" fontId="6" fillId="0" borderId="11" xfId="0" applyFont="1" applyBorder="1"/>
    <xf numFmtId="0" fontId="6" fillId="0" borderId="8" xfId="0" applyFont="1" applyBorder="1"/>
    <xf numFmtId="0" fontId="6" fillId="0" borderId="9" xfId="0" applyFont="1" applyBorder="1"/>
    <xf numFmtId="0" fontId="6" fillId="0" borderId="7" xfId="0" applyFont="1" applyBorder="1"/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49" fontId="6" fillId="0" borderId="10" xfId="0" applyNumberFormat="1" applyFont="1" applyBorder="1" applyAlignment="1">
      <alignment horizontal="center"/>
    </xf>
    <xf numFmtId="49" fontId="6" fillId="0" borderId="5" xfId="0" applyNumberFormat="1" applyFont="1" applyBorder="1"/>
    <xf numFmtId="49" fontId="6" fillId="0" borderId="12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7" fillId="3" borderId="1" xfId="0" applyNumberFormat="1" applyFont="1" applyFill="1" applyBorder="1" applyAlignment="1">
      <alignment horizontal="center"/>
    </xf>
    <xf numFmtId="0" fontId="0" fillId="0" borderId="3" xfId="0" applyBorder="1"/>
    <xf numFmtId="0" fontId="1" fillId="0" borderId="5" xfId="0" applyFont="1" applyBorder="1" applyAlignment="1">
      <alignment horizontal="left"/>
    </xf>
    <xf numFmtId="14" fontId="0" fillId="0" borderId="6" xfId="0" applyNumberFormat="1" applyBorder="1"/>
    <xf numFmtId="0" fontId="1" fillId="0" borderId="5" xfId="0" applyFont="1" applyBorder="1" applyAlignment="1">
      <alignment horizontal="center"/>
    </xf>
    <xf numFmtId="0" fontId="0" fillId="0" borderId="0" xfId="0" applyAlignment="1">
      <alignment horizontal="right"/>
    </xf>
    <xf numFmtId="164" fontId="0" fillId="0" borderId="6" xfId="0" applyNumberFormat="1" applyBorder="1" applyAlignment="1">
      <alignment horizontal="center"/>
    </xf>
    <xf numFmtId="0" fontId="1" fillId="0" borderId="5" xfId="0" applyFont="1" applyBorder="1"/>
    <xf numFmtId="168" fontId="0" fillId="0" borderId="0" xfId="0" applyNumberFormat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1" fillId="0" borderId="0" xfId="0" applyFont="1"/>
    <xf numFmtId="0" fontId="0" fillId="2" borderId="0" xfId="0" applyFill="1"/>
    <xf numFmtId="17" fontId="0" fillId="0" borderId="0" xfId="0" applyNumberFormat="1"/>
    <xf numFmtId="0" fontId="4" fillId="0" borderId="6" xfId="0" applyFont="1" applyBorder="1"/>
    <xf numFmtId="0" fontId="0" fillId="2" borderId="6" xfId="0" applyFill="1" applyBorder="1" applyAlignment="1">
      <alignment horizontal="center"/>
    </xf>
    <xf numFmtId="0" fontId="6" fillId="0" borderId="2" xfId="0" applyFont="1" applyBorder="1"/>
    <xf numFmtId="167" fontId="6" fillId="0" borderId="2" xfId="0" applyNumberFormat="1" applyFont="1" applyBorder="1"/>
    <xf numFmtId="0" fontId="6" fillId="0" borderId="10" xfId="0" applyFont="1" applyBorder="1"/>
    <xf numFmtId="165" fontId="6" fillId="0" borderId="12" xfId="0" applyNumberFormat="1" applyFont="1" applyBorder="1"/>
    <xf numFmtId="0" fontId="6" fillId="0" borderId="12" xfId="0" applyFont="1" applyBorder="1"/>
    <xf numFmtId="0" fontId="6" fillId="0" borderId="5" xfId="0" quotePrefix="1" applyFont="1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1" xfId="0" applyNumberFormat="1" applyBorder="1"/>
    <xf numFmtId="2" fontId="0" fillId="2" borderId="1" xfId="0" applyNumberFormat="1" applyFill="1" applyBorder="1"/>
    <xf numFmtId="2" fontId="0" fillId="0" borderId="0" xfId="0" applyNumberFormat="1"/>
    <xf numFmtId="2" fontId="6" fillId="0" borderId="12" xfId="0" applyNumberFormat="1" applyFont="1" applyBorder="1"/>
    <xf numFmtId="0" fontId="4" fillId="0" borderId="5" xfId="0" applyFont="1" applyBorder="1" applyAlignment="1">
      <alignment horizontal="right"/>
    </xf>
    <xf numFmtId="49" fontId="6" fillId="2" borderId="5" xfId="0" applyNumberFormat="1" applyFont="1" applyFill="1" applyBorder="1" applyAlignment="1">
      <alignment horizontal="center"/>
    </xf>
    <xf numFmtId="168" fontId="6" fillId="0" borderId="7" xfId="0" applyNumberFormat="1" applyFont="1" applyBorder="1"/>
    <xf numFmtId="165" fontId="6" fillId="0" borderId="5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left"/>
    </xf>
    <xf numFmtId="0" fontId="11" fillId="0" borderId="15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0" fontId="6" fillId="0" borderId="12" xfId="0" applyFont="1" applyBorder="1" applyAlignment="1">
      <alignment horizontal="center"/>
    </xf>
    <xf numFmtId="168" fontId="6" fillId="0" borderId="5" xfId="0" applyNumberFormat="1" applyFont="1" applyBorder="1"/>
    <xf numFmtId="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5" borderId="1" xfId="0" applyFill="1" applyBorder="1" applyAlignment="1">
      <alignment horizontal="center"/>
    </xf>
    <xf numFmtId="49" fontId="6" fillId="0" borderId="5" xfId="0" applyNumberFormat="1" applyFont="1" applyBorder="1" applyAlignment="1">
      <alignment horizontal="center"/>
    </xf>
    <xf numFmtId="0" fontId="0" fillId="6" borderId="1" xfId="0" applyFill="1" applyBorder="1"/>
    <xf numFmtId="166" fontId="0" fillId="6" borderId="1" xfId="0" applyNumberFormat="1" applyFill="1" applyBorder="1"/>
    <xf numFmtId="0" fontId="10" fillId="0" borderId="5" xfId="0" applyFont="1" applyBorder="1"/>
    <xf numFmtId="0" fontId="10" fillId="0" borderId="0" xfId="0" applyFont="1"/>
    <xf numFmtId="0" fontId="10" fillId="0" borderId="6" xfId="0" applyFont="1" applyBorder="1"/>
    <xf numFmtId="0" fontId="18" fillId="0" borderId="5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1" fillId="0" borderId="4" xfId="0" applyFont="1" applyBorder="1"/>
    <xf numFmtId="0" fontId="11" fillId="0" borderId="5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/>
    <xf numFmtId="0" fontId="11" fillId="0" borderId="6" xfId="0" applyFont="1" applyBorder="1"/>
    <xf numFmtId="0" fontId="11" fillId="0" borderId="14" xfId="0" applyFont="1" applyBorder="1" applyAlignment="1">
      <alignment horizontal="left"/>
    </xf>
    <xf numFmtId="0" fontId="11" fillId="0" borderId="15" xfId="0" applyFont="1" applyBorder="1" applyAlignment="1">
      <alignment horizontal="left"/>
    </xf>
    <xf numFmtId="0" fontId="11" fillId="0" borderId="15" xfId="0" applyFont="1" applyBorder="1"/>
    <xf numFmtId="0" fontId="11" fillId="0" borderId="13" xfId="0" applyFont="1" applyBorder="1"/>
    <xf numFmtId="0" fontId="14" fillId="0" borderId="5" xfId="0" applyFont="1" applyBorder="1" applyAlignment="1">
      <alignment horizontal="left"/>
    </xf>
    <xf numFmtId="0" fontId="6" fillId="0" borderId="0" xfId="0" applyFont="1" applyAlignment="1">
      <alignment horizontal="center"/>
    </xf>
    <xf numFmtId="0" fontId="11" fillId="0" borderId="5" xfId="0" applyFont="1" applyBorder="1"/>
    <xf numFmtId="0" fontId="14" fillId="0" borderId="7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6" xfId="0" applyFont="1" applyBorder="1" applyAlignment="1">
      <alignment horizontal="center"/>
    </xf>
    <xf numFmtId="0" fontId="11" fillId="0" borderId="14" xfId="0" applyFont="1" applyBorder="1"/>
    <xf numFmtId="0" fontId="11" fillId="0" borderId="1" xfId="0" applyFont="1" applyBorder="1"/>
    <xf numFmtId="0" fontId="11" fillId="0" borderId="14" xfId="0" applyFont="1" applyBorder="1" applyAlignment="1">
      <alignment horizontal="center" vertical="center"/>
    </xf>
    <xf numFmtId="0" fontId="24" fillId="0" borderId="0" xfId="0" applyFont="1"/>
    <xf numFmtId="0" fontId="10" fillId="0" borderId="14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5" xfId="0" applyFont="1" applyBorder="1" applyAlignment="1">
      <alignment horizontal="center"/>
    </xf>
    <xf numFmtId="17" fontId="11" fillId="0" borderId="12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2" fontId="13" fillId="0" borderId="13" xfId="0" applyNumberFormat="1" applyFont="1" applyBorder="1" applyAlignment="1">
      <alignment horizontal="center" vertical="center"/>
    </xf>
    <xf numFmtId="2" fontId="13" fillId="0" borderId="1" xfId="0" applyNumberFormat="1" applyFont="1" applyBorder="1" applyAlignment="1">
      <alignment horizontal="center" vertical="center"/>
    </xf>
    <xf numFmtId="2" fontId="13" fillId="0" borderId="11" xfId="0" applyNumberFormat="1" applyFont="1" applyBorder="1" applyAlignment="1">
      <alignment horizontal="center" vertical="center"/>
    </xf>
    <xf numFmtId="2" fontId="13" fillId="0" borderId="7" xfId="0" applyNumberFormat="1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1" fillId="0" borderId="5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1" fillId="0" borderId="6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11" fillId="0" borderId="8" xfId="0" applyFont="1" applyBorder="1" applyAlignment="1">
      <alignment horizontal="left"/>
    </xf>
    <xf numFmtId="0" fontId="11" fillId="0" borderId="8" xfId="0" applyFont="1" applyBorder="1"/>
    <xf numFmtId="0" fontId="10" fillId="0" borderId="8" xfId="0" applyFont="1" applyBorder="1"/>
    <xf numFmtId="0" fontId="17" fillId="0" borderId="15" xfId="0" applyFont="1" applyBorder="1"/>
    <xf numFmtId="0" fontId="20" fillId="0" borderId="2" xfId="0" applyFont="1" applyBorder="1"/>
    <xf numFmtId="0" fontId="11" fillId="0" borderId="3" xfId="0" applyFont="1" applyBorder="1"/>
    <xf numFmtId="0" fontId="21" fillId="0" borderId="5" xfId="0" applyFont="1" applyBorder="1"/>
    <xf numFmtId="0" fontId="13" fillId="0" borderId="0" xfId="0" applyFont="1"/>
    <xf numFmtId="14" fontId="6" fillId="0" borderId="0" xfId="0" applyNumberFormat="1" applyFont="1" applyAlignment="1">
      <alignment horizontal="center"/>
    </xf>
    <xf numFmtId="0" fontId="19" fillId="0" borderId="0" xfId="0" applyFont="1" applyAlignment="1">
      <alignment horizontal="left"/>
    </xf>
    <xf numFmtId="14" fontId="15" fillId="0" borderId="0" xfId="0" applyNumberFormat="1" applyFont="1" applyAlignment="1">
      <alignment horizontal="center"/>
    </xf>
    <xf numFmtId="0" fontId="11" fillId="0" borderId="6" xfId="0" applyFont="1" applyBorder="1" applyAlignment="1">
      <alignment horizontal="center"/>
    </xf>
    <xf numFmtId="0" fontId="13" fillId="0" borderId="10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49" fontId="13" fillId="0" borderId="10" xfId="0" applyNumberFormat="1" applyFont="1" applyBorder="1" applyAlignment="1">
      <alignment horizontal="center" vertical="center"/>
    </xf>
    <xf numFmtId="49" fontId="13" fillId="0" borderId="11" xfId="0" quotePrefix="1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2" fontId="13" fillId="0" borderId="10" xfId="0" applyNumberFormat="1" applyFont="1" applyBorder="1" applyAlignment="1">
      <alignment horizontal="center" vertical="center"/>
    </xf>
    <xf numFmtId="2" fontId="13" fillId="0" borderId="11" xfId="0" applyNumberFormat="1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14" fontId="11" fillId="0" borderId="14" xfId="0" quotePrefix="1" applyNumberFormat="1" applyFont="1" applyBorder="1" applyAlignment="1">
      <alignment horizontal="center" vertical="center"/>
    </xf>
    <xf numFmtId="164" fontId="13" fillId="0" borderId="2" xfId="0" applyNumberFormat="1" applyFont="1" applyBorder="1" applyAlignment="1">
      <alignment horizontal="center" vertical="center"/>
    </xf>
    <xf numFmtId="164" fontId="13" fillId="0" borderId="4" xfId="0" applyNumberFormat="1" applyFont="1" applyBorder="1" applyAlignment="1">
      <alignment horizontal="center" vertical="center"/>
    </xf>
    <xf numFmtId="164" fontId="13" fillId="0" borderId="7" xfId="0" applyNumberFormat="1" applyFont="1" applyBorder="1" applyAlignment="1">
      <alignment horizontal="center" vertical="center"/>
    </xf>
    <xf numFmtId="164" fontId="13" fillId="0" borderId="9" xfId="0" applyNumberFormat="1" applyFont="1" applyBorder="1" applyAlignment="1">
      <alignment horizontal="center" vertical="center"/>
    </xf>
    <xf numFmtId="0" fontId="11" fillId="0" borderId="14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4" fillId="0" borderId="14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1" fillId="0" borderId="14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/>
    </xf>
    <xf numFmtId="14" fontId="17" fillId="0" borderId="14" xfId="0" quotePrefix="1" applyNumberFormat="1" applyFont="1" applyBorder="1" applyAlignment="1">
      <alignment horizontal="left"/>
    </xf>
    <xf numFmtId="0" fontId="17" fillId="0" borderId="15" xfId="0" applyFont="1" applyBorder="1" applyAlignment="1">
      <alignment horizontal="left"/>
    </xf>
    <xf numFmtId="0" fontId="11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6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14" fontId="6" fillId="0" borderId="0" xfId="0" applyNumberFormat="1" applyFont="1" applyAlignment="1">
      <alignment horizontal="center"/>
    </xf>
    <xf numFmtId="0" fontId="11" fillId="0" borderId="13" xfId="0" applyFont="1" applyBorder="1" applyAlignment="1">
      <alignment horizontal="left" vertical="center"/>
    </xf>
    <xf numFmtId="0" fontId="13" fillId="0" borderId="5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11" fillId="0" borderId="5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1" fillId="0" borderId="6" xfId="0" applyFont="1" applyBorder="1" applyAlignment="1">
      <alignment horizontal="left"/>
    </xf>
    <xf numFmtId="0" fontId="12" fillId="0" borderId="14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14" fontId="11" fillId="0" borderId="2" xfId="0" applyNumberFormat="1" applyFont="1" applyBorder="1" applyAlignment="1">
      <alignment horizontal="left"/>
    </xf>
    <xf numFmtId="14" fontId="11" fillId="0" borderId="4" xfId="0" applyNumberFormat="1" applyFont="1" applyBorder="1" applyAlignment="1">
      <alignment horizontal="left"/>
    </xf>
    <xf numFmtId="14" fontId="12" fillId="0" borderId="14" xfId="0" quotePrefix="1" applyNumberFormat="1" applyFont="1" applyBorder="1" applyAlignment="1">
      <alignment horizontal="center"/>
    </xf>
    <xf numFmtId="14" fontId="12" fillId="0" borderId="13" xfId="0" applyNumberFormat="1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14" fontId="11" fillId="0" borderId="2" xfId="0" applyNumberFormat="1" applyFont="1" applyBorder="1"/>
    <xf numFmtId="14" fontId="11" fillId="0" borderId="4" xfId="0" applyNumberFormat="1" applyFont="1" applyBorder="1"/>
    <xf numFmtId="0" fontId="9" fillId="0" borderId="14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15" xfId="0" applyFont="1" applyBorder="1" applyAlignment="1">
      <alignment horizontal="left"/>
    </xf>
    <xf numFmtId="0" fontId="8" fillId="0" borderId="13" xfId="0" applyFont="1" applyBorder="1" applyAlignment="1">
      <alignment horizontal="left"/>
    </xf>
    <xf numFmtId="0" fontId="12" fillId="0" borderId="2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14" fontId="11" fillId="0" borderId="8" xfId="0" applyNumberFormat="1" applyFont="1" applyBorder="1" applyAlignment="1">
      <alignment horizontal="center"/>
    </xf>
    <xf numFmtId="14" fontId="12" fillId="0" borderId="3" xfId="0" quotePrefix="1" applyNumberFormat="1" applyFont="1" applyBorder="1" applyAlignment="1">
      <alignment horizontal="center"/>
    </xf>
    <xf numFmtId="14" fontId="12" fillId="0" borderId="4" xfId="0" applyNumberFormat="1" applyFont="1" applyBorder="1" applyAlignment="1">
      <alignment horizontal="center"/>
    </xf>
    <xf numFmtId="14" fontId="12" fillId="0" borderId="8" xfId="0" applyNumberFormat="1" applyFont="1" applyBorder="1" applyAlignment="1">
      <alignment horizontal="center"/>
    </xf>
    <xf numFmtId="14" fontId="12" fillId="0" borderId="9" xfId="0" applyNumberFormat="1" applyFont="1" applyBorder="1" applyAlignment="1">
      <alignment horizontal="center"/>
    </xf>
    <xf numFmtId="0" fontId="13" fillId="0" borderId="7" xfId="0" applyFont="1" applyBorder="1"/>
    <xf numFmtId="0" fontId="13" fillId="0" borderId="9" xfId="0" applyFont="1" applyBorder="1"/>
    <xf numFmtId="0" fontId="11" fillId="0" borderId="7" xfId="0" applyFont="1" applyBorder="1" applyAlignment="1">
      <alignment horizontal="left"/>
    </xf>
    <xf numFmtId="0" fontId="11" fillId="0" borderId="8" xfId="0" applyFont="1" applyBorder="1" applyAlignment="1">
      <alignment horizontal="left"/>
    </xf>
    <xf numFmtId="0" fontId="11" fillId="0" borderId="9" xfId="0" applyFont="1" applyBorder="1" applyAlignment="1">
      <alignment horizontal="left"/>
    </xf>
    <xf numFmtId="0" fontId="11" fillId="0" borderId="14" xfId="0" applyFont="1" applyBorder="1" applyAlignment="1">
      <alignment horizontal="left"/>
    </xf>
    <xf numFmtId="0" fontId="11" fillId="0" borderId="13" xfId="0" applyFont="1" applyBorder="1" applyAlignment="1">
      <alignment horizontal="left"/>
    </xf>
    <xf numFmtId="0" fontId="21" fillId="0" borderId="14" xfId="0" applyFont="1" applyBorder="1" applyAlignment="1">
      <alignment horizontal="center"/>
    </xf>
    <xf numFmtId="0" fontId="2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12" fillId="0" borderId="3" xfId="0" applyFont="1" applyBorder="1" applyAlignment="1">
      <alignment horizontal="left"/>
    </xf>
    <xf numFmtId="0" fontId="12" fillId="0" borderId="3" xfId="0" quotePrefix="1" applyFont="1" applyBorder="1" applyAlignment="1">
      <alignment horizontal="left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1" fillId="0" borderId="8" xfId="0" quotePrefix="1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0" fontId="12" fillId="0" borderId="4" xfId="0" applyFont="1" applyBorder="1" applyAlignment="1">
      <alignment horizontal="left"/>
    </xf>
    <xf numFmtId="0" fontId="12" fillId="0" borderId="5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2" fillId="0" borderId="6" xfId="0" applyFont="1" applyBorder="1" applyAlignment="1">
      <alignment horizontal="left"/>
    </xf>
    <xf numFmtId="169" fontId="6" fillId="0" borderId="5" xfId="0" applyNumberFormat="1" applyFont="1" applyBorder="1" applyAlignment="1">
      <alignment horizontal="center"/>
    </xf>
    <xf numFmtId="169" fontId="6" fillId="0" borderId="0" xfId="0" applyNumberFormat="1" applyFont="1" applyAlignment="1">
      <alignment horizontal="center"/>
    </xf>
    <xf numFmtId="169" fontId="6" fillId="0" borderId="6" xfId="0" applyNumberFormat="1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0" fontId="4" fillId="0" borderId="8" xfId="0" applyFont="1" applyBorder="1" applyAlignment="1">
      <alignment horizontal="left"/>
    </xf>
    <xf numFmtId="166" fontId="6" fillId="0" borderId="7" xfId="0" applyNumberFormat="1" applyFont="1" applyBorder="1" applyAlignment="1">
      <alignment horizontal="center"/>
    </xf>
    <xf numFmtId="166" fontId="6" fillId="0" borderId="8" xfId="0" applyNumberFormat="1" applyFont="1" applyBorder="1" applyAlignment="1">
      <alignment horizontal="center"/>
    </xf>
    <xf numFmtId="166" fontId="6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right"/>
    </xf>
    <xf numFmtId="0" fontId="0" fillId="0" borderId="0" xfId="0" applyAlignment="1">
      <alignment horizontal="right"/>
    </xf>
    <xf numFmtId="49" fontId="4" fillId="0" borderId="5" xfId="0" applyNumberFormat="1" applyFont="1" applyBorder="1"/>
    <xf numFmtId="0" fontId="4" fillId="0" borderId="0" xfId="0" applyFont="1"/>
    <xf numFmtId="167" fontId="6" fillId="0" borderId="2" xfId="0" applyNumberFormat="1" applyFont="1" applyBorder="1" applyAlignment="1">
      <alignment horizontal="center"/>
    </xf>
    <xf numFmtId="167" fontId="6" fillId="0" borderId="3" xfId="0" applyNumberFormat="1" applyFont="1" applyBorder="1" applyAlignment="1">
      <alignment horizontal="center"/>
    </xf>
    <xf numFmtId="167" fontId="6" fillId="0" borderId="4" xfId="0" applyNumberFormat="1" applyFont="1" applyBorder="1" applyAlignment="1">
      <alignment horizontal="center"/>
    </xf>
    <xf numFmtId="166" fontId="6" fillId="0" borderId="5" xfId="0" applyNumberFormat="1" applyFont="1" applyBorder="1" applyAlignment="1">
      <alignment horizontal="center"/>
    </xf>
    <xf numFmtId="166" fontId="6" fillId="0" borderId="0" xfId="0" applyNumberFormat="1" applyFont="1" applyAlignment="1">
      <alignment horizontal="center"/>
    </xf>
    <xf numFmtId="0" fontId="0" fillId="0" borderId="6" xfId="0" applyBorder="1"/>
    <xf numFmtId="49" fontId="4" fillId="0" borderId="2" xfId="0" applyNumberFormat="1" applyFont="1" applyBorder="1"/>
    <xf numFmtId="0" fontId="4" fillId="0" borderId="3" xfId="0" applyFont="1" applyBorder="1"/>
    <xf numFmtId="0" fontId="4" fillId="0" borderId="5" xfId="0" applyFont="1" applyBorder="1"/>
    <xf numFmtId="0" fontId="4" fillId="0" borderId="6" xfId="0" applyFont="1" applyBorder="1"/>
    <xf numFmtId="165" fontId="6" fillId="0" borderId="5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2" borderId="14" xfId="0" applyFont="1" applyFill="1" applyBorder="1" applyAlignment="1">
      <alignment horizontal="left"/>
    </xf>
    <xf numFmtId="0" fontId="1" fillId="2" borderId="15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left"/>
    </xf>
    <xf numFmtId="0" fontId="0" fillId="2" borderId="14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0" fontId="4" fillId="0" borderId="0" xfId="0" applyFont="1" applyAlignment="1">
      <alignment horizontal="left"/>
    </xf>
    <xf numFmtId="166" fontId="6" fillId="0" borderId="6" xfId="0" applyNumberFormat="1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49" fontId="6" fillId="0" borderId="5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75</xdr:row>
      <xdr:rowOff>19050</xdr:rowOff>
    </xdr:from>
    <xdr:to>
      <xdr:col>4</xdr:col>
      <xdr:colOff>581025</xdr:colOff>
      <xdr:row>75</xdr:row>
      <xdr:rowOff>20638</xdr:rowOff>
    </xdr:to>
    <xdr:cxnSp macro="">
      <xdr:nvCxnSpPr>
        <xdr:cNvPr id="153" name="Straight Connector 152">
          <a:extLst>
            <a:ext uri="{FF2B5EF4-FFF2-40B4-BE49-F238E27FC236}">
              <a16:creationId xmlns:a16="http://schemas.microsoft.com/office/drawing/2014/main" id="{00000000-0008-0000-0100-000099000000}"/>
            </a:ext>
          </a:extLst>
        </xdr:cNvPr>
        <xdr:cNvCxnSpPr/>
      </xdr:nvCxnSpPr>
      <xdr:spPr>
        <a:xfrm>
          <a:off x="2228850" y="211455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352425</xdr:colOff>
      <xdr:row>75</xdr:row>
      <xdr:rowOff>19050</xdr:rowOff>
    </xdr:from>
    <xdr:to>
      <xdr:col>5</xdr:col>
      <xdr:colOff>466725</xdr:colOff>
      <xdr:row>75</xdr:row>
      <xdr:rowOff>20638</xdr:rowOff>
    </xdr:to>
    <xdr:cxnSp macro="">
      <xdr:nvCxnSpPr>
        <xdr:cNvPr id="154" name="Straight Connector 153">
          <a:extLst>
            <a:ext uri="{FF2B5EF4-FFF2-40B4-BE49-F238E27FC236}">
              <a16:creationId xmlns:a16="http://schemas.microsoft.com/office/drawing/2014/main" id="{00000000-0008-0000-0100-00009A000000}"/>
            </a:ext>
          </a:extLst>
        </xdr:cNvPr>
        <xdr:cNvCxnSpPr/>
      </xdr:nvCxnSpPr>
      <xdr:spPr>
        <a:xfrm>
          <a:off x="2867025" y="211455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333375</xdr:colOff>
      <xdr:row>75</xdr:row>
      <xdr:rowOff>28575</xdr:rowOff>
    </xdr:from>
    <xdr:to>
      <xdr:col>6</xdr:col>
      <xdr:colOff>447675</xdr:colOff>
      <xdr:row>75</xdr:row>
      <xdr:rowOff>30163</xdr:rowOff>
    </xdr:to>
    <xdr:cxnSp macro="">
      <xdr:nvCxnSpPr>
        <xdr:cNvPr id="155" name="Straight Connector 154">
          <a:extLst>
            <a:ext uri="{FF2B5EF4-FFF2-40B4-BE49-F238E27FC236}">
              <a16:creationId xmlns:a16="http://schemas.microsoft.com/office/drawing/2014/main" id="{00000000-0008-0000-0100-00009B000000}"/>
            </a:ext>
          </a:extLst>
        </xdr:cNvPr>
        <xdr:cNvCxnSpPr/>
      </xdr:nvCxnSpPr>
      <xdr:spPr>
        <a:xfrm>
          <a:off x="3457575" y="212407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77</xdr:row>
      <xdr:rowOff>0</xdr:rowOff>
    </xdr:from>
    <xdr:to>
      <xdr:col>7</xdr:col>
      <xdr:colOff>533400</xdr:colOff>
      <xdr:row>78</xdr:row>
      <xdr:rowOff>57150</xdr:rowOff>
    </xdr:to>
    <xdr:cxnSp macro="">
      <xdr:nvCxnSpPr>
        <xdr:cNvPr id="156" name="Straight Connector 155">
          <a:extLst>
            <a:ext uri="{FF2B5EF4-FFF2-40B4-BE49-F238E27FC236}">
              <a16:creationId xmlns:a16="http://schemas.microsoft.com/office/drawing/2014/main" id="{00000000-0008-0000-0100-00009C000000}"/>
            </a:ext>
          </a:extLst>
        </xdr:cNvPr>
        <xdr:cNvCxnSpPr/>
      </xdr:nvCxnSpPr>
      <xdr:spPr>
        <a:xfrm rot="16200000" flipH="1">
          <a:off x="4181475" y="2543175"/>
          <a:ext cx="24765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75</xdr:row>
      <xdr:rowOff>152400</xdr:rowOff>
    </xdr:from>
    <xdr:to>
      <xdr:col>9</xdr:col>
      <xdr:colOff>0</xdr:colOff>
      <xdr:row>75</xdr:row>
      <xdr:rowOff>153988</xdr:rowOff>
    </xdr:to>
    <xdr:cxnSp macro="">
      <xdr:nvCxnSpPr>
        <xdr:cNvPr id="157" name="Straight Connector 156">
          <a:extLst>
            <a:ext uri="{FF2B5EF4-FFF2-40B4-BE49-F238E27FC236}">
              <a16:creationId xmlns:a16="http://schemas.microsoft.com/office/drawing/2014/main" id="{00000000-0008-0000-0100-00009D000000}"/>
            </a:ext>
          </a:extLst>
        </xdr:cNvPr>
        <xdr:cNvCxnSpPr/>
      </xdr:nvCxnSpPr>
      <xdr:spPr>
        <a:xfrm>
          <a:off x="4524375" y="2438400"/>
          <a:ext cx="695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533399</xdr:colOff>
      <xdr:row>76</xdr:row>
      <xdr:rowOff>161927</xdr:rowOff>
    </xdr:from>
    <xdr:to>
      <xdr:col>8</xdr:col>
      <xdr:colOff>19048</xdr:colOff>
      <xdr:row>78</xdr:row>
      <xdr:rowOff>38101</xdr:rowOff>
    </xdr:to>
    <xdr:cxnSp macro="">
      <xdr:nvCxnSpPr>
        <xdr:cNvPr id="158" name="Straight Connector 157">
          <a:extLst>
            <a:ext uri="{FF2B5EF4-FFF2-40B4-BE49-F238E27FC236}">
              <a16:creationId xmlns:a16="http://schemas.microsoft.com/office/drawing/2014/main" id="{00000000-0008-0000-0100-00009E000000}"/>
            </a:ext>
          </a:extLst>
        </xdr:cNvPr>
        <xdr:cNvCxnSpPr/>
      </xdr:nvCxnSpPr>
      <xdr:spPr>
        <a:xfrm rot="5400000" flipH="1" flipV="1">
          <a:off x="4319587" y="2490789"/>
          <a:ext cx="257174" cy="17144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371475</xdr:colOff>
      <xdr:row>76</xdr:row>
      <xdr:rowOff>19050</xdr:rowOff>
    </xdr:from>
    <xdr:to>
      <xdr:col>8</xdr:col>
      <xdr:colOff>485775</xdr:colOff>
      <xdr:row>76</xdr:row>
      <xdr:rowOff>20638</xdr:rowOff>
    </xdr:to>
    <xdr:cxnSp macro="">
      <xdr:nvCxnSpPr>
        <xdr:cNvPr id="159" name="Straight Connector 158">
          <a:extLst>
            <a:ext uri="{FF2B5EF4-FFF2-40B4-BE49-F238E27FC236}">
              <a16:creationId xmlns:a16="http://schemas.microsoft.com/office/drawing/2014/main" id="{00000000-0008-0000-0100-00009F000000}"/>
            </a:ext>
          </a:extLst>
        </xdr:cNvPr>
        <xdr:cNvCxnSpPr/>
      </xdr:nvCxnSpPr>
      <xdr:spPr>
        <a:xfrm>
          <a:off x="4886325" y="249555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79</xdr:row>
      <xdr:rowOff>2</xdr:rowOff>
    </xdr:from>
    <xdr:to>
      <xdr:col>8</xdr:col>
      <xdr:colOff>161925</xdr:colOff>
      <xdr:row>80</xdr:row>
      <xdr:rowOff>19052</xdr:rowOff>
    </xdr:to>
    <xdr:cxnSp macro="">
      <xdr:nvCxnSpPr>
        <xdr:cNvPr id="160" name="Straight Connector 159">
          <a:extLst>
            <a:ext uri="{FF2B5EF4-FFF2-40B4-BE49-F238E27FC236}">
              <a16:creationId xmlns:a16="http://schemas.microsoft.com/office/drawing/2014/main" id="{00000000-0008-0000-0100-0000A0000000}"/>
            </a:ext>
          </a:extLst>
        </xdr:cNvPr>
        <xdr:cNvCxnSpPr/>
      </xdr:nvCxnSpPr>
      <xdr:spPr>
        <a:xfrm rot="5400000">
          <a:off x="4529138" y="3109914"/>
          <a:ext cx="20955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80</xdr:row>
      <xdr:rowOff>19050</xdr:rowOff>
    </xdr:from>
    <xdr:to>
      <xdr:col>8</xdr:col>
      <xdr:colOff>76200</xdr:colOff>
      <xdr:row>81</xdr:row>
      <xdr:rowOff>19050</xdr:rowOff>
    </xdr:to>
    <xdr:cxnSp macro="">
      <xdr:nvCxnSpPr>
        <xdr:cNvPr id="161" name="Straight Connector 160">
          <a:extLst>
            <a:ext uri="{FF2B5EF4-FFF2-40B4-BE49-F238E27FC236}">
              <a16:creationId xmlns:a16="http://schemas.microsoft.com/office/drawing/2014/main" id="{00000000-0008-0000-0100-0000A1000000}"/>
            </a:ext>
          </a:extLst>
        </xdr:cNvPr>
        <xdr:cNvCxnSpPr/>
      </xdr:nvCxnSpPr>
      <xdr:spPr>
        <a:xfrm rot="16200000" flipH="1">
          <a:off x="4410075" y="3076575"/>
          <a:ext cx="190500" cy="17145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161925</xdr:colOff>
      <xdr:row>78</xdr:row>
      <xdr:rowOff>180975</xdr:rowOff>
    </xdr:from>
    <xdr:to>
      <xdr:col>8</xdr:col>
      <xdr:colOff>476250</xdr:colOff>
      <xdr:row>78</xdr:row>
      <xdr:rowOff>182563</xdr:rowOff>
    </xdr:to>
    <xdr:cxnSp macro="">
      <xdr:nvCxnSpPr>
        <xdr:cNvPr id="162" name="Straight Connector 161">
          <a:extLst>
            <a:ext uri="{FF2B5EF4-FFF2-40B4-BE49-F238E27FC236}">
              <a16:creationId xmlns:a16="http://schemas.microsoft.com/office/drawing/2014/main" id="{00000000-0008-0000-0100-0000A2000000}"/>
            </a:ext>
          </a:extLst>
        </xdr:cNvPr>
        <xdr:cNvCxnSpPr/>
      </xdr:nvCxnSpPr>
      <xdr:spPr>
        <a:xfrm>
          <a:off x="4676775" y="303847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476251</xdr:colOff>
      <xdr:row>101</xdr:row>
      <xdr:rowOff>180975</xdr:rowOff>
    </xdr:from>
    <xdr:to>
      <xdr:col>5</xdr:col>
      <xdr:colOff>581025</xdr:colOff>
      <xdr:row>103</xdr:row>
      <xdr:rowOff>0</xdr:rowOff>
    </xdr:to>
    <xdr:grpSp>
      <xdr:nvGrpSpPr>
        <xdr:cNvPr id="163" name="Group 162">
          <a:extLst>
            <a:ext uri="{FF2B5EF4-FFF2-40B4-BE49-F238E27FC236}">
              <a16:creationId xmlns:a16="http://schemas.microsoft.com/office/drawing/2014/main" id="{00000000-0008-0000-0100-0000A3000000}"/>
            </a:ext>
          </a:extLst>
        </xdr:cNvPr>
        <xdr:cNvGrpSpPr/>
      </xdr:nvGrpSpPr>
      <xdr:grpSpPr>
        <a:xfrm>
          <a:off x="1436371" y="18712815"/>
          <a:ext cx="1491614" cy="184785"/>
          <a:chOff x="1647826" y="7334250"/>
          <a:chExt cx="1447799" cy="200025"/>
        </a:xfrm>
      </xdr:grpSpPr>
      <xdr:cxnSp macro="">
        <xdr:nvCxnSpPr>
          <xdr:cNvPr id="164" name="Straight Connector 163">
            <a:extLst>
              <a:ext uri="{FF2B5EF4-FFF2-40B4-BE49-F238E27FC236}">
                <a16:creationId xmlns:a16="http://schemas.microsoft.com/office/drawing/2014/main" id="{00000000-0008-0000-0100-0000A4000000}"/>
              </a:ext>
            </a:extLst>
          </xdr:cNvPr>
          <xdr:cNvCxnSpPr/>
        </xdr:nvCxnSpPr>
        <xdr:spPr>
          <a:xfrm>
            <a:off x="1762125" y="7334250"/>
            <a:ext cx="1333500" cy="1588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5" name="Straight Connector 164">
            <a:extLst>
              <a:ext uri="{FF2B5EF4-FFF2-40B4-BE49-F238E27FC236}">
                <a16:creationId xmlns:a16="http://schemas.microsoft.com/office/drawing/2014/main" id="{00000000-0008-0000-0100-0000A5000000}"/>
              </a:ext>
            </a:extLst>
          </xdr:cNvPr>
          <xdr:cNvCxnSpPr/>
        </xdr:nvCxnSpPr>
        <xdr:spPr>
          <a:xfrm rot="5400000">
            <a:off x="1643063" y="7405688"/>
            <a:ext cx="200025" cy="5715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6" name="Straight Connector 165">
            <a:extLst>
              <a:ext uri="{FF2B5EF4-FFF2-40B4-BE49-F238E27FC236}">
                <a16:creationId xmlns:a16="http://schemas.microsoft.com/office/drawing/2014/main" id="{00000000-0008-0000-0100-0000A6000000}"/>
              </a:ext>
            </a:extLst>
          </xdr:cNvPr>
          <xdr:cNvCxnSpPr/>
        </xdr:nvCxnSpPr>
        <xdr:spPr>
          <a:xfrm rot="16200000" flipV="1">
            <a:off x="1614489" y="7415216"/>
            <a:ext cx="142873" cy="7620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571502</xdr:colOff>
      <xdr:row>78</xdr:row>
      <xdr:rowOff>0</xdr:rowOff>
    </xdr:from>
    <xdr:to>
      <xdr:col>10</xdr:col>
      <xdr:colOff>981075</xdr:colOff>
      <xdr:row>79</xdr:row>
      <xdr:rowOff>9524</xdr:rowOff>
    </xdr:to>
    <xdr:grpSp>
      <xdr:nvGrpSpPr>
        <xdr:cNvPr id="167" name="Group 166">
          <a:extLst>
            <a:ext uri="{FF2B5EF4-FFF2-40B4-BE49-F238E27FC236}">
              <a16:creationId xmlns:a16="http://schemas.microsoft.com/office/drawing/2014/main" id="{00000000-0008-0000-0100-0000A7000000}"/>
            </a:ext>
          </a:extLst>
        </xdr:cNvPr>
        <xdr:cNvGrpSpPr/>
      </xdr:nvGrpSpPr>
      <xdr:grpSpPr>
        <a:xfrm>
          <a:off x="6568442" y="14325600"/>
          <a:ext cx="409573" cy="192404"/>
          <a:chOff x="5695951" y="2657475"/>
          <a:chExt cx="990599" cy="228600"/>
        </a:xfrm>
      </xdr:grpSpPr>
      <xdr:cxnSp macro="">
        <xdr:nvCxnSpPr>
          <xdr:cNvPr id="168" name="Straight Connector 167">
            <a:extLst>
              <a:ext uri="{FF2B5EF4-FFF2-40B4-BE49-F238E27FC236}">
                <a16:creationId xmlns:a16="http://schemas.microsoft.com/office/drawing/2014/main" id="{00000000-0008-0000-0100-0000A8000000}"/>
              </a:ext>
            </a:extLst>
          </xdr:cNvPr>
          <xdr:cNvCxnSpPr/>
        </xdr:nvCxnSpPr>
        <xdr:spPr>
          <a:xfrm rot="16200000" flipH="1">
            <a:off x="5643563" y="2719387"/>
            <a:ext cx="200025" cy="952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5" name="Straight Connector 184">
            <a:extLst>
              <a:ext uri="{FF2B5EF4-FFF2-40B4-BE49-F238E27FC236}">
                <a16:creationId xmlns:a16="http://schemas.microsoft.com/office/drawing/2014/main" id="{00000000-0008-0000-0100-0000B9000000}"/>
              </a:ext>
            </a:extLst>
          </xdr:cNvPr>
          <xdr:cNvCxnSpPr/>
        </xdr:nvCxnSpPr>
        <xdr:spPr>
          <a:xfrm rot="5400000" flipH="1" flipV="1">
            <a:off x="5724525" y="2733675"/>
            <a:ext cx="228600" cy="7620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6" name="Straight Connector 185">
            <a:extLst>
              <a:ext uri="{FF2B5EF4-FFF2-40B4-BE49-F238E27FC236}">
                <a16:creationId xmlns:a16="http://schemas.microsoft.com/office/drawing/2014/main" id="{00000000-0008-0000-0100-0000BA000000}"/>
              </a:ext>
            </a:extLst>
          </xdr:cNvPr>
          <xdr:cNvCxnSpPr/>
        </xdr:nvCxnSpPr>
        <xdr:spPr>
          <a:xfrm>
            <a:off x="5915025" y="2657475"/>
            <a:ext cx="771525" cy="158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295275</xdr:colOff>
      <xdr:row>79</xdr:row>
      <xdr:rowOff>19050</xdr:rowOff>
    </xdr:from>
    <xdr:to>
      <xdr:col>10</xdr:col>
      <xdr:colOff>704848</xdr:colOff>
      <xdr:row>80</xdr:row>
      <xdr:rowOff>28574</xdr:rowOff>
    </xdr:to>
    <xdr:grpSp>
      <xdr:nvGrpSpPr>
        <xdr:cNvPr id="187" name="Group 186">
          <a:extLst>
            <a:ext uri="{FF2B5EF4-FFF2-40B4-BE49-F238E27FC236}">
              <a16:creationId xmlns:a16="http://schemas.microsoft.com/office/drawing/2014/main" id="{00000000-0008-0000-0100-0000BB000000}"/>
            </a:ext>
          </a:extLst>
        </xdr:cNvPr>
        <xdr:cNvGrpSpPr/>
      </xdr:nvGrpSpPr>
      <xdr:grpSpPr>
        <a:xfrm>
          <a:off x="6292215" y="14527530"/>
          <a:ext cx="409573" cy="192404"/>
          <a:chOff x="5695951" y="2657475"/>
          <a:chExt cx="990599" cy="228600"/>
        </a:xfrm>
      </xdr:grpSpPr>
      <xdr:cxnSp macro="">
        <xdr:nvCxnSpPr>
          <xdr:cNvPr id="188" name="Straight Connector 187">
            <a:extLst>
              <a:ext uri="{FF2B5EF4-FFF2-40B4-BE49-F238E27FC236}">
                <a16:creationId xmlns:a16="http://schemas.microsoft.com/office/drawing/2014/main" id="{00000000-0008-0000-0100-0000BC000000}"/>
              </a:ext>
            </a:extLst>
          </xdr:cNvPr>
          <xdr:cNvCxnSpPr/>
        </xdr:nvCxnSpPr>
        <xdr:spPr>
          <a:xfrm rot="16200000" flipH="1">
            <a:off x="5643563" y="2719387"/>
            <a:ext cx="200025" cy="952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9" name="Straight Connector 188">
            <a:extLst>
              <a:ext uri="{FF2B5EF4-FFF2-40B4-BE49-F238E27FC236}">
                <a16:creationId xmlns:a16="http://schemas.microsoft.com/office/drawing/2014/main" id="{00000000-0008-0000-0100-0000BD000000}"/>
              </a:ext>
            </a:extLst>
          </xdr:cNvPr>
          <xdr:cNvCxnSpPr/>
        </xdr:nvCxnSpPr>
        <xdr:spPr>
          <a:xfrm rot="5400000" flipH="1" flipV="1">
            <a:off x="5724525" y="2733675"/>
            <a:ext cx="228600" cy="7620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0" name="Straight Connector 189">
            <a:extLst>
              <a:ext uri="{FF2B5EF4-FFF2-40B4-BE49-F238E27FC236}">
                <a16:creationId xmlns:a16="http://schemas.microsoft.com/office/drawing/2014/main" id="{00000000-0008-0000-0100-0000BE000000}"/>
              </a:ext>
            </a:extLst>
          </xdr:cNvPr>
          <xdr:cNvCxnSpPr/>
        </xdr:nvCxnSpPr>
        <xdr:spPr>
          <a:xfrm>
            <a:off x="5915025" y="2657475"/>
            <a:ext cx="771525" cy="158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333377</xdr:colOff>
      <xdr:row>84</xdr:row>
      <xdr:rowOff>28575</xdr:rowOff>
    </xdr:from>
    <xdr:to>
      <xdr:col>10</xdr:col>
      <xdr:colOff>409577</xdr:colOff>
      <xdr:row>84</xdr:row>
      <xdr:rowOff>171450</xdr:rowOff>
    </xdr:to>
    <xdr:cxnSp macro="">
      <xdr:nvCxnSpPr>
        <xdr:cNvPr id="191" name="Straight Connector 190">
          <a:extLst>
            <a:ext uri="{FF2B5EF4-FFF2-40B4-BE49-F238E27FC236}">
              <a16:creationId xmlns:a16="http://schemas.microsoft.com/office/drawing/2014/main" id="{00000000-0008-0000-0100-0000BF000000}"/>
            </a:ext>
          </a:extLst>
        </xdr:cNvPr>
        <xdr:cNvCxnSpPr/>
      </xdr:nvCxnSpPr>
      <xdr:spPr>
        <a:xfrm rot="16200000" flipV="1">
          <a:off x="6329364" y="3871913"/>
          <a:ext cx="142875" cy="762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409575</xdr:colOff>
      <xdr:row>84</xdr:row>
      <xdr:rowOff>9525</xdr:rowOff>
    </xdr:from>
    <xdr:to>
      <xdr:col>10</xdr:col>
      <xdr:colOff>466725</xdr:colOff>
      <xdr:row>84</xdr:row>
      <xdr:rowOff>180975</xdr:rowOff>
    </xdr:to>
    <xdr:cxnSp macro="">
      <xdr:nvCxnSpPr>
        <xdr:cNvPr id="192" name="Straight Connector 191">
          <a:extLst>
            <a:ext uri="{FF2B5EF4-FFF2-40B4-BE49-F238E27FC236}">
              <a16:creationId xmlns:a16="http://schemas.microsoft.com/office/drawing/2014/main" id="{00000000-0008-0000-0100-0000C0000000}"/>
            </a:ext>
          </a:extLst>
        </xdr:cNvPr>
        <xdr:cNvCxnSpPr/>
      </xdr:nvCxnSpPr>
      <xdr:spPr>
        <a:xfrm rot="5400000" flipH="1" flipV="1">
          <a:off x="6381750" y="3876675"/>
          <a:ext cx="171450" cy="571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457200</xdr:colOff>
      <xdr:row>84</xdr:row>
      <xdr:rowOff>0</xdr:rowOff>
    </xdr:from>
    <xdr:to>
      <xdr:col>10</xdr:col>
      <xdr:colOff>1038225</xdr:colOff>
      <xdr:row>84</xdr:row>
      <xdr:rowOff>9525</xdr:rowOff>
    </xdr:to>
    <xdr:cxnSp macro="">
      <xdr:nvCxnSpPr>
        <xdr:cNvPr id="193" name="Straight Connector 192">
          <a:extLst>
            <a:ext uri="{FF2B5EF4-FFF2-40B4-BE49-F238E27FC236}">
              <a16:creationId xmlns:a16="http://schemas.microsoft.com/office/drawing/2014/main" id="{00000000-0008-0000-0100-0000C1000000}"/>
            </a:ext>
          </a:extLst>
        </xdr:cNvPr>
        <xdr:cNvCxnSpPr/>
      </xdr:nvCxnSpPr>
      <xdr:spPr>
        <a:xfrm flipV="1">
          <a:off x="6486525" y="3810000"/>
          <a:ext cx="581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514350</xdr:colOff>
      <xdr:row>105</xdr:row>
      <xdr:rowOff>0</xdr:rowOff>
    </xdr:from>
    <xdr:to>
      <xdr:col>6</xdr:col>
      <xdr:colOff>9524</xdr:colOff>
      <xdr:row>106</xdr:row>
      <xdr:rowOff>9525</xdr:rowOff>
    </xdr:to>
    <xdr:grpSp>
      <xdr:nvGrpSpPr>
        <xdr:cNvPr id="194" name="Group 193">
          <a:extLst>
            <a:ext uri="{FF2B5EF4-FFF2-40B4-BE49-F238E27FC236}">
              <a16:creationId xmlns:a16="http://schemas.microsoft.com/office/drawing/2014/main" id="{00000000-0008-0000-0100-0000C2000000}"/>
            </a:ext>
          </a:extLst>
        </xdr:cNvPr>
        <xdr:cNvGrpSpPr/>
      </xdr:nvGrpSpPr>
      <xdr:grpSpPr>
        <a:xfrm>
          <a:off x="1474470" y="19263360"/>
          <a:ext cx="1544954" cy="192405"/>
          <a:chOff x="1647826" y="7334250"/>
          <a:chExt cx="1447799" cy="200025"/>
        </a:xfrm>
      </xdr:grpSpPr>
      <xdr:cxnSp macro="">
        <xdr:nvCxnSpPr>
          <xdr:cNvPr id="195" name="Straight Connector 194">
            <a:extLst>
              <a:ext uri="{FF2B5EF4-FFF2-40B4-BE49-F238E27FC236}">
                <a16:creationId xmlns:a16="http://schemas.microsoft.com/office/drawing/2014/main" id="{00000000-0008-0000-0100-0000C3000000}"/>
              </a:ext>
            </a:extLst>
          </xdr:cNvPr>
          <xdr:cNvCxnSpPr/>
        </xdr:nvCxnSpPr>
        <xdr:spPr>
          <a:xfrm>
            <a:off x="1762125" y="7334250"/>
            <a:ext cx="1333500" cy="1588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6" name="Straight Connector 195">
            <a:extLst>
              <a:ext uri="{FF2B5EF4-FFF2-40B4-BE49-F238E27FC236}">
                <a16:creationId xmlns:a16="http://schemas.microsoft.com/office/drawing/2014/main" id="{00000000-0008-0000-0100-0000C4000000}"/>
              </a:ext>
            </a:extLst>
          </xdr:cNvPr>
          <xdr:cNvCxnSpPr/>
        </xdr:nvCxnSpPr>
        <xdr:spPr>
          <a:xfrm rot="5400000">
            <a:off x="1643063" y="7405688"/>
            <a:ext cx="200025" cy="5715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7" name="Straight Connector 196">
            <a:extLst>
              <a:ext uri="{FF2B5EF4-FFF2-40B4-BE49-F238E27FC236}">
                <a16:creationId xmlns:a16="http://schemas.microsoft.com/office/drawing/2014/main" id="{00000000-0008-0000-0100-0000C5000000}"/>
              </a:ext>
            </a:extLst>
          </xdr:cNvPr>
          <xdr:cNvCxnSpPr/>
        </xdr:nvCxnSpPr>
        <xdr:spPr>
          <a:xfrm rot="16200000" flipV="1">
            <a:off x="1614489" y="7415216"/>
            <a:ext cx="142873" cy="7620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466725</xdr:colOff>
      <xdr:row>75</xdr:row>
      <xdr:rowOff>19050</xdr:rowOff>
    </xdr:from>
    <xdr:to>
      <xdr:col>18</xdr:col>
      <xdr:colOff>581025</xdr:colOff>
      <xdr:row>75</xdr:row>
      <xdr:rowOff>20638</xdr:rowOff>
    </xdr:to>
    <xdr:cxnSp macro="">
      <xdr:nvCxnSpPr>
        <xdr:cNvPr id="198" name="Straight Connector 197">
          <a:extLst>
            <a:ext uri="{FF2B5EF4-FFF2-40B4-BE49-F238E27FC236}">
              <a16:creationId xmlns:a16="http://schemas.microsoft.com/office/drawing/2014/main" id="{00000000-0008-0000-0100-0000C6000000}"/>
            </a:ext>
          </a:extLst>
        </xdr:cNvPr>
        <xdr:cNvCxnSpPr/>
      </xdr:nvCxnSpPr>
      <xdr:spPr>
        <a:xfrm>
          <a:off x="2228850" y="1404937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352425</xdr:colOff>
      <xdr:row>75</xdr:row>
      <xdr:rowOff>19050</xdr:rowOff>
    </xdr:from>
    <xdr:to>
      <xdr:col>19</xdr:col>
      <xdr:colOff>466725</xdr:colOff>
      <xdr:row>75</xdr:row>
      <xdr:rowOff>20638</xdr:rowOff>
    </xdr:to>
    <xdr:cxnSp macro="">
      <xdr:nvCxnSpPr>
        <xdr:cNvPr id="199" name="Straight Connector 198">
          <a:extLst>
            <a:ext uri="{FF2B5EF4-FFF2-40B4-BE49-F238E27FC236}">
              <a16:creationId xmlns:a16="http://schemas.microsoft.com/office/drawing/2014/main" id="{00000000-0008-0000-0100-0000C7000000}"/>
            </a:ext>
          </a:extLst>
        </xdr:cNvPr>
        <xdr:cNvCxnSpPr/>
      </xdr:nvCxnSpPr>
      <xdr:spPr>
        <a:xfrm>
          <a:off x="2867025" y="1404937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333375</xdr:colOff>
      <xdr:row>75</xdr:row>
      <xdr:rowOff>28575</xdr:rowOff>
    </xdr:from>
    <xdr:to>
      <xdr:col>20</xdr:col>
      <xdr:colOff>447675</xdr:colOff>
      <xdr:row>75</xdr:row>
      <xdr:rowOff>30163</xdr:rowOff>
    </xdr:to>
    <xdr:cxnSp macro="">
      <xdr:nvCxnSpPr>
        <xdr:cNvPr id="200" name="Straight Connector 199">
          <a:extLst>
            <a:ext uri="{FF2B5EF4-FFF2-40B4-BE49-F238E27FC236}">
              <a16:creationId xmlns:a16="http://schemas.microsoft.com/office/drawing/2014/main" id="{00000000-0008-0000-0100-0000C8000000}"/>
            </a:ext>
          </a:extLst>
        </xdr:cNvPr>
        <xdr:cNvCxnSpPr/>
      </xdr:nvCxnSpPr>
      <xdr:spPr>
        <a:xfrm>
          <a:off x="3457575" y="1405890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685800</xdr:colOff>
      <xdr:row>76</xdr:row>
      <xdr:rowOff>180975</xdr:rowOff>
    </xdr:from>
    <xdr:to>
      <xdr:col>21</xdr:col>
      <xdr:colOff>800100</xdr:colOff>
      <xdr:row>78</xdr:row>
      <xdr:rowOff>47625</xdr:rowOff>
    </xdr:to>
    <xdr:cxnSp macro="">
      <xdr:nvCxnSpPr>
        <xdr:cNvPr id="201" name="Straight Connector 200">
          <a:extLst>
            <a:ext uri="{FF2B5EF4-FFF2-40B4-BE49-F238E27FC236}">
              <a16:creationId xmlns:a16="http://schemas.microsoft.com/office/drawing/2014/main" id="{00000000-0008-0000-0100-0000C9000000}"/>
            </a:ext>
          </a:extLst>
        </xdr:cNvPr>
        <xdr:cNvCxnSpPr/>
      </xdr:nvCxnSpPr>
      <xdr:spPr>
        <a:xfrm rot="16200000" flipH="1">
          <a:off x="13801725" y="14468475"/>
          <a:ext cx="24765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9525</xdr:colOff>
      <xdr:row>76</xdr:row>
      <xdr:rowOff>152400</xdr:rowOff>
    </xdr:from>
    <xdr:to>
      <xdr:col>23</xdr:col>
      <xdr:colOff>0</xdr:colOff>
      <xdr:row>76</xdr:row>
      <xdr:rowOff>153988</xdr:rowOff>
    </xdr:to>
    <xdr:cxnSp macro="">
      <xdr:nvCxnSpPr>
        <xdr:cNvPr id="202" name="Straight Connector 201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>
          <a:off x="4524375" y="14373225"/>
          <a:ext cx="695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752479</xdr:colOff>
      <xdr:row>76</xdr:row>
      <xdr:rowOff>171452</xdr:rowOff>
    </xdr:from>
    <xdr:to>
      <xdr:col>21</xdr:col>
      <xdr:colOff>847725</xdr:colOff>
      <xdr:row>78</xdr:row>
      <xdr:rowOff>9525</xdr:rowOff>
    </xdr:to>
    <xdr:cxnSp macro="">
      <xdr:nvCxnSpPr>
        <xdr:cNvPr id="203" name="Straight Connector 202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5400000" flipH="1" flipV="1">
          <a:off x="13873165" y="14454191"/>
          <a:ext cx="219073" cy="95246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371475</xdr:colOff>
      <xdr:row>77</xdr:row>
      <xdr:rowOff>19050</xdr:rowOff>
    </xdr:from>
    <xdr:to>
      <xdr:col>22</xdr:col>
      <xdr:colOff>485775</xdr:colOff>
      <xdr:row>77</xdr:row>
      <xdr:rowOff>20638</xdr:rowOff>
    </xdr:to>
    <xdr:cxnSp macro="">
      <xdr:nvCxnSpPr>
        <xdr:cNvPr id="205" name="Straight Connector 204">
          <a:extLst>
            <a:ext uri="{FF2B5EF4-FFF2-40B4-BE49-F238E27FC236}">
              <a16:creationId xmlns:a16="http://schemas.microsoft.com/office/drawing/2014/main" id="{00000000-0008-0000-0100-0000CD000000}"/>
            </a:ext>
          </a:extLst>
        </xdr:cNvPr>
        <xdr:cNvCxnSpPr/>
      </xdr:nvCxnSpPr>
      <xdr:spPr>
        <a:xfrm>
          <a:off x="4886325" y="1443037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76200</xdr:colOff>
      <xdr:row>80</xdr:row>
      <xdr:rowOff>2</xdr:rowOff>
    </xdr:from>
    <xdr:to>
      <xdr:col>22</xdr:col>
      <xdr:colOff>161925</xdr:colOff>
      <xdr:row>81</xdr:row>
      <xdr:rowOff>19052</xdr:rowOff>
    </xdr:to>
    <xdr:cxnSp macro="">
      <xdr:nvCxnSpPr>
        <xdr:cNvPr id="207" name="Straight Connector 206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4529138" y="15044739"/>
          <a:ext cx="20955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9525</xdr:colOff>
      <xdr:row>80</xdr:row>
      <xdr:rowOff>28574</xdr:rowOff>
    </xdr:from>
    <xdr:to>
      <xdr:col>22</xdr:col>
      <xdr:colOff>76200</xdr:colOff>
      <xdr:row>81</xdr:row>
      <xdr:rowOff>19049</xdr:rowOff>
    </xdr:to>
    <xdr:cxnSp macro="">
      <xdr:nvCxnSpPr>
        <xdr:cNvPr id="210" name="Straight Connector 209">
          <a:extLst>
            <a:ext uri="{FF2B5EF4-FFF2-40B4-BE49-F238E27FC236}">
              <a16:creationId xmlns:a16="http://schemas.microsoft.com/office/drawing/2014/main" id="{00000000-0008-0000-0100-0000D2000000}"/>
            </a:ext>
          </a:extLst>
        </xdr:cNvPr>
        <xdr:cNvCxnSpPr/>
      </xdr:nvCxnSpPr>
      <xdr:spPr>
        <a:xfrm rot="16200000" flipH="1">
          <a:off x="13992225" y="15068549"/>
          <a:ext cx="180975" cy="6667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161925</xdr:colOff>
      <xdr:row>79</xdr:row>
      <xdr:rowOff>180975</xdr:rowOff>
    </xdr:from>
    <xdr:to>
      <xdr:col>22</xdr:col>
      <xdr:colOff>476250</xdr:colOff>
      <xdr:row>79</xdr:row>
      <xdr:rowOff>182563</xdr:rowOff>
    </xdr:to>
    <xdr:cxnSp macro="">
      <xdr:nvCxnSpPr>
        <xdr:cNvPr id="211" name="Straight Connector 210">
          <a:extLst>
            <a:ext uri="{FF2B5EF4-FFF2-40B4-BE49-F238E27FC236}">
              <a16:creationId xmlns:a16="http://schemas.microsoft.com/office/drawing/2014/main" id="{00000000-0008-0000-0100-0000D3000000}"/>
            </a:ext>
          </a:extLst>
        </xdr:cNvPr>
        <xdr:cNvCxnSpPr/>
      </xdr:nvCxnSpPr>
      <xdr:spPr>
        <a:xfrm>
          <a:off x="4676775" y="14973300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476251</xdr:colOff>
      <xdr:row>101</xdr:row>
      <xdr:rowOff>180975</xdr:rowOff>
    </xdr:from>
    <xdr:to>
      <xdr:col>19</xdr:col>
      <xdr:colOff>581025</xdr:colOff>
      <xdr:row>103</xdr:row>
      <xdr:rowOff>0</xdr:rowOff>
    </xdr:to>
    <xdr:grpSp>
      <xdr:nvGrpSpPr>
        <xdr:cNvPr id="212" name="Group 211">
          <a:extLst>
            <a:ext uri="{FF2B5EF4-FFF2-40B4-BE49-F238E27FC236}">
              <a16:creationId xmlns:a16="http://schemas.microsoft.com/office/drawing/2014/main" id="{00000000-0008-0000-0100-0000D4000000}"/>
            </a:ext>
          </a:extLst>
        </xdr:cNvPr>
        <xdr:cNvGrpSpPr/>
      </xdr:nvGrpSpPr>
      <xdr:grpSpPr>
        <a:xfrm>
          <a:off x="10793731" y="18712815"/>
          <a:ext cx="1407794" cy="184785"/>
          <a:chOff x="1647826" y="7334250"/>
          <a:chExt cx="1447799" cy="200025"/>
        </a:xfrm>
      </xdr:grpSpPr>
      <xdr:cxnSp macro="">
        <xdr:nvCxnSpPr>
          <xdr:cNvPr id="213" name="Straight Connector 212">
            <a:extLst>
              <a:ext uri="{FF2B5EF4-FFF2-40B4-BE49-F238E27FC236}">
                <a16:creationId xmlns:a16="http://schemas.microsoft.com/office/drawing/2014/main" id="{00000000-0008-0000-0100-0000D5000000}"/>
              </a:ext>
            </a:extLst>
          </xdr:cNvPr>
          <xdr:cNvCxnSpPr/>
        </xdr:nvCxnSpPr>
        <xdr:spPr>
          <a:xfrm>
            <a:off x="1762125" y="7334250"/>
            <a:ext cx="1333500" cy="1588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4" name="Straight Connector 213">
            <a:extLst>
              <a:ext uri="{FF2B5EF4-FFF2-40B4-BE49-F238E27FC236}">
                <a16:creationId xmlns:a16="http://schemas.microsoft.com/office/drawing/2014/main" id="{00000000-0008-0000-0100-0000D6000000}"/>
              </a:ext>
            </a:extLst>
          </xdr:cNvPr>
          <xdr:cNvCxnSpPr/>
        </xdr:nvCxnSpPr>
        <xdr:spPr>
          <a:xfrm rot="5400000">
            <a:off x="1643063" y="7405688"/>
            <a:ext cx="200025" cy="5715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5" name="Straight Connector 214">
            <a:extLst>
              <a:ext uri="{FF2B5EF4-FFF2-40B4-BE49-F238E27FC236}">
                <a16:creationId xmlns:a16="http://schemas.microsoft.com/office/drawing/2014/main" id="{00000000-0008-0000-0100-0000D7000000}"/>
              </a:ext>
            </a:extLst>
          </xdr:cNvPr>
          <xdr:cNvCxnSpPr/>
        </xdr:nvCxnSpPr>
        <xdr:spPr>
          <a:xfrm rot="16200000" flipV="1">
            <a:off x="1614489" y="7415216"/>
            <a:ext cx="142873" cy="7620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571502</xdr:colOff>
      <xdr:row>78</xdr:row>
      <xdr:rowOff>0</xdr:rowOff>
    </xdr:from>
    <xdr:to>
      <xdr:col>24</xdr:col>
      <xdr:colOff>981075</xdr:colOff>
      <xdr:row>79</xdr:row>
      <xdr:rowOff>9524</xdr:rowOff>
    </xdr:to>
    <xdr:grpSp>
      <xdr:nvGrpSpPr>
        <xdr:cNvPr id="216" name="Group 215">
          <a:extLst>
            <a:ext uri="{FF2B5EF4-FFF2-40B4-BE49-F238E27FC236}">
              <a16:creationId xmlns:a16="http://schemas.microsoft.com/office/drawing/2014/main" id="{00000000-0008-0000-0100-0000D8000000}"/>
            </a:ext>
          </a:extLst>
        </xdr:cNvPr>
        <xdr:cNvGrpSpPr/>
      </xdr:nvGrpSpPr>
      <xdr:grpSpPr>
        <a:xfrm>
          <a:off x="16062962" y="14325600"/>
          <a:ext cx="409573" cy="192404"/>
          <a:chOff x="5695951" y="2657475"/>
          <a:chExt cx="990599" cy="228600"/>
        </a:xfrm>
      </xdr:grpSpPr>
      <xdr:cxnSp macro="">
        <xdr:nvCxnSpPr>
          <xdr:cNvPr id="217" name="Straight Connector 216">
            <a:extLst>
              <a:ext uri="{FF2B5EF4-FFF2-40B4-BE49-F238E27FC236}">
                <a16:creationId xmlns:a16="http://schemas.microsoft.com/office/drawing/2014/main" id="{00000000-0008-0000-0100-0000D9000000}"/>
              </a:ext>
            </a:extLst>
          </xdr:cNvPr>
          <xdr:cNvCxnSpPr/>
        </xdr:nvCxnSpPr>
        <xdr:spPr>
          <a:xfrm rot="16200000" flipH="1">
            <a:off x="5643563" y="2719387"/>
            <a:ext cx="200025" cy="952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8" name="Straight Connector 217">
            <a:extLst>
              <a:ext uri="{FF2B5EF4-FFF2-40B4-BE49-F238E27FC236}">
                <a16:creationId xmlns:a16="http://schemas.microsoft.com/office/drawing/2014/main" id="{00000000-0008-0000-0100-0000DA000000}"/>
              </a:ext>
            </a:extLst>
          </xdr:cNvPr>
          <xdr:cNvCxnSpPr/>
        </xdr:nvCxnSpPr>
        <xdr:spPr>
          <a:xfrm rot="5400000" flipH="1" flipV="1">
            <a:off x="5724525" y="2733675"/>
            <a:ext cx="228600" cy="7620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9" name="Straight Connector 218">
            <a:extLst>
              <a:ext uri="{FF2B5EF4-FFF2-40B4-BE49-F238E27FC236}">
                <a16:creationId xmlns:a16="http://schemas.microsoft.com/office/drawing/2014/main" id="{00000000-0008-0000-0100-0000DB000000}"/>
              </a:ext>
            </a:extLst>
          </xdr:cNvPr>
          <xdr:cNvCxnSpPr/>
        </xdr:nvCxnSpPr>
        <xdr:spPr>
          <a:xfrm>
            <a:off x="5915025" y="2657475"/>
            <a:ext cx="771525" cy="158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295275</xdr:colOff>
      <xdr:row>79</xdr:row>
      <xdr:rowOff>19050</xdr:rowOff>
    </xdr:from>
    <xdr:to>
      <xdr:col>24</xdr:col>
      <xdr:colOff>704848</xdr:colOff>
      <xdr:row>80</xdr:row>
      <xdr:rowOff>28574</xdr:rowOff>
    </xdr:to>
    <xdr:grpSp>
      <xdr:nvGrpSpPr>
        <xdr:cNvPr id="220" name="Group 219">
          <a:extLst>
            <a:ext uri="{FF2B5EF4-FFF2-40B4-BE49-F238E27FC236}">
              <a16:creationId xmlns:a16="http://schemas.microsoft.com/office/drawing/2014/main" id="{00000000-0008-0000-0100-0000DC000000}"/>
            </a:ext>
          </a:extLst>
        </xdr:cNvPr>
        <xdr:cNvGrpSpPr/>
      </xdr:nvGrpSpPr>
      <xdr:grpSpPr>
        <a:xfrm>
          <a:off x="15786735" y="14527530"/>
          <a:ext cx="409573" cy="192404"/>
          <a:chOff x="5695951" y="2657475"/>
          <a:chExt cx="990599" cy="228600"/>
        </a:xfrm>
      </xdr:grpSpPr>
      <xdr:cxnSp macro="">
        <xdr:nvCxnSpPr>
          <xdr:cNvPr id="221" name="Straight Connector 220">
            <a:extLst>
              <a:ext uri="{FF2B5EF4-FFF2-40B4-BE49-F238E27FC236}">
                <a16:creationId xmlns:a16="http://schemas.microsoft.com/office/drawing/2014/main" id="{00000000-0008-0000-0100-0000DD000000}"/>
              </a:ext>
            </a:extLst>
          </xdr:cNvPr>
          <xdr:cNvCxnSpPr/>
        </xdr:nvCxnSpPr>
        <xdr:spPr>
          <a:xfrm rot="16200000" flipH="1">
            <a:off x="5643563" y="2719387"/>
            <a:ext cx="200025" cy="952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6" name="Straight Connector 225">
            <a:extLst>
              <a:ext uri="{FF2B5EF4-FFF2-40B4-BE49-F238E27FC236}">
                <a16:creationId xmlns:a16="http://schemas.microsoft.com/office/drawing/2014/main" id="{00000000-0008-0000-0100-0000E2000000}"/>
              </a:ext>
            </a:extLst>
          </xdr:cNvPr>
          <xdr:cNvCxnSpPr/>
        </xdr:nvCxnSpPr>
        <xdr:spPr>
          <a:xfrm rot="5400000" flipH="1" flipV="1">
            <a:off x="5724525" y="2733675"/>
            <a:ext cx="228600" cy="7620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8" name="Straight Connector 227">
            <a:extLst>
              <a:ext uri="{FF2B5EF4-FFF2-40B4-BE49-F238E27FC236}">
                <a16:creationId xmlns:a16="http://schemas.microsoft.com/office/drawing/2014/main" id="{00000000-0008-0000-0100-0000E4000000}"/>
              </a:ext>
            </a:extLst>
          </xdr:cNvPr>
          <xdr:cNvCxnSpPr/>
        </xdr:nvCxnSpPr>
        <xdr:spPr>
          <a:xfrm>
            <a:off x="5915025" y="2657475"/>
            <a:ext cx="771525" cy="158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333377</xdr:colOff>
      <xdr:row>84</xdr:row>
      <xdr:rowOff>28575</xdr:rowOff>
    </xdr:from>
    <xdr:to>
      <xdr:col>24</xdr:col>
      <xdr:colOff>409577</xdr:colOff>
      <xdr:row>84</xdr:row>
      <xdr:rowOff>171450</xdr:rowOff>
    </xdr:to>
    <xdr:cxnSp macro="">
      <xdr:nvCxnSpPr>
        <xdr:cNvPr id="230" name="Straight Connector 229">
          <a:extLst>
            <a:ext uri="{FF2B5EF4-FFF2-40B4-BE49-F238E27FC236}">
              <a16:creationId xmlns:a16="http://schemas.microsoft.com/office/drawing/2014/main" id="{00000000-0008-0000-0100-0000E6000000}"/>
            </a:ext>
          </a:extLst>
        </xdr:cNvPr>
        <xdr:cNvCxnSpPr/>
      </xdr:nvCxnSpPr>
      <xdr:spPr>
        <a:xfrm rot="16200000" flipV="1">
          <a:off x="6329364" y="15806738"/>
          <a:ext cx="142875" cy="762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409575</xdr:colOff>
      <xdr:row>84</xdr:row>
      <xdr:rowOff>9525</xdr:rowOff>
    </xdr:from>
    <xdr:to>
      <xdr:col>24</xdr:col>
      <xdr:colOff>466725</xdr:colOff>
      <xdr:row>84</xdr:row>
      <xdr:rowOff>180975</xdr:rowOff>
    </xdr:to>
    <xdr:cxnSp macro="">
      <xdr:nvCxnSpPr>
        <xdr:cNvPr id="266" name="Straight Connector 265">
          <a:extLst>
            <a:ext uri="{FF2B5EF4-FFF2-40B4-BE49-F238E27FC236}">
              <a16:creationId xmlns:a16="http://schemas.microsoft.com/office/drawing/2014/main" id="{00000000-0008-0000-0100-00000A010000}"/>
            </a:ext>
          </a:extLst>
        </xdr:cNvPr>
        <xdr:cNvCxnSpPr/>
      </xdr:nvCxnSpPr>
      <xdr:spPr>
        <a:xfrm rot="5400000" flipH="1" flipV="1">
          <a:off x="6381750" y="15811500"/>
          <a:ext cx="171450" cy="571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457200</xdr:colOff>
      <xdr:row>84</xdr:row>
      <xdr:rowOff>0</xdr:rowOff>
    </xdr:from>
    <xdr:to>
      <xdr:col>24</xdr:col>
      <xdr:colOff>1038225</xdr:colOff>
      <xdr:row>84</xdr:row>
      <xdr:rowOff>9525</xdr:rowOff>
    </xdr:to>
    <xdr:cxnSp macro="">
      <xdr:nvCxnSpPr>
        <xdr:cNvPr id="267" name="Straight Connector 266">
          <a:extLst>
            <a:ext uri="{FF2B5EF4-FFF2-40B4-BE49-F238E27FC236}">
              <a16:creationId xmlns:a16="http://schemas.microsoft.com/office/drawing/2014/main" id="{00000000-0008-0000-0100-00000B010000}"/>
            </a:ext>
          </a:extLst>
        </xdr:cNvPr>
        <xdr:cNvCxnSpPr/>
      </xdr:nvCxnSpPr>
      <xdr:spPr>
        <a:xfrm flipV="1">
          <a:off x="6486525" y="15744825"/>
          <a:ext cx="581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514350</xdr:colOff>
      <xdr:row>105</xdr:row>
      <xdr:rowOff>0</xdr:rowOff>
    </xdr:from>
    <xdr:to>
      <xdr:col>20</xdr:col>
      <xdr:colOff>9524</xdr:colOff>
      <xdr:row>106</xdr:row>
      <xdr:rowOff>9525</xdr:rowOff>
    </xdr:to>
    <xdr:grpSp>
      <xdr:nvGrpSpPr>
        <xdr:cNvPr id="269" name="Group 268">
          <a:extLst>
            <a:ext uri="{FF2B5EF4-FFF2-40B4-BE49-F238E27FC236}">
              <a16:creationId xmlns:a16="http://schemas.microsoft.com/office/drawing/2014/main" id="{00000000-0008-0000-0100-00000D010000}"/>
            </a:ext>
          </a:extLst>
        </xdr:cNvPr>
        <xdr:cNvGrpSpPr/>
      </xdr:nvGrpSpPr>
      <xdr:grpSpPr>
        <a:xfrm>
          <a:off x="10831830" y="19263360"/>
          <a:ext cx="1644014" cy="192405"/>
          <a:chOff x="1647826" y="7334250"/>
          <a:chExt cx="1447799" cy="200025"/>
        </a:xfrm>
      </xdr:grpSpPr>
      <xdr:cxnSp macro="">
        <xdr:nvCxnSpPr>
          <xdr:cNvPr id="270" name="Straight Connector 269">
            <a:extLst>
              <a:ext uri="{FF2B5EF4-FFF2-40B4-BE49-F238E27FC236}">
                <a16:creationId xmlns:a16="http://schemas.microsoft.com/office/drawing/2014/main" id="{00000000-0008-0000-0100-00000E010000}"/>
              </a:ext>
            </a:extLst>
          </xdr:cNvPr>
          <xdr:cNvCxnSpPr/>
        </xdr:nvCxnSpPr>
        <xdr:spPr>
          <a:xfrm>
            <a:off x="1762125" y="7334250"/>
            <a:ext cx="1333500" cy="1588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1" name="Straight Connector 270">
            <a:extLst>
              <a:ext uri="{FF2B5EF4-FFF2-40B4-BE49-F238E27FC236}">
                <a16:creationId xmlns:a16="http://schemas.microsoft.com/office/drawing/2014/main" id="{00000000-0008-0000-0100-00000F010000}"/>
              </a:ext>
            </a:extLst>
          </xdr:cNvPr>
          <xdr:cNvCxnSpPr/>
        </xdr:nvCxnSpPr>
        <xdr:spPr>
          <a:xfrm rot="5400000">
            <a:off x="1643063" y="7405688"/>
            <a:ext cx="200025" cy="5715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" name="Straight Connector 271">
            <a:extLst>
              <a:ext uri="{FF2B5EF4-FFF2-40B4-BE49-F238E27FC236}">
                <a16:creationId xmlns:a16="http://schemas.microsoft.com/office/drawing/2014/main" id="{00000000-0008-0000-0100-000010010000}"/>
              </a:ext>
            </a:extLst>
          </xdr:cNvPr>
          <xdr:cNvCxnSpPr/>
        </xdr:nvCxnSpPr>
        <xdr:spPr>
          <a:xfrm rot="16200000" flipV="1">
            <a:off x="1614489" y="7415216"/>
            <a:ext cx="142873" cy="7620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419101</xdr:colOff>
      <xdr:row>40</xdr:row>
      <xdr:rowOff>19049</xdr:rowOff>
    </xdr:from>
    <xdr:to>
      <xdr:col>3</xdr:col>
      <xdr:colOff>533401</xdr:colOff>
      <xdr:row>41</xdr:row>
      <xdr:rowOff>28574</xdr:rowOff>
    </xdr:to>
    <xdr:cxnSp macro="">
      <xdr:nvCxnSpPr>
        <xdr:cNvPr id="120" name="Straight Connector 119">
          <a:extLst>
            <a:ext uri="{FF2B5EF4-FFF2-40B4-BE49-F238E27FC236}">
              <a16:creationId xmlns:a16="http://schemas.microsoft.com/office/drawing/2014/main" id="{00000000-0008-0000-0100-000078000000}"/>
            </a:ext>
          </a:extLst>
        </xdr:cNvPr>
        <xdr:cNvCxnSpPr/>
      </xdr:nvCxnSpPr>
      <xdr:spPr>
        <a:xfrm rot="16200000" flipH="1">
          <a:off x="1309688" y="7700962"/>
          <a:ext cx="200025" cy="114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542925</xdr:colOff>
      <xdr:row>39</xdr:row>
      <xdr:rowOff>180975</xdr:rowOff>
    </xdr:from>
    <xdr:to>
      <xdr:col>4</xdr:col>
      <xdr:colOff>66675</xdr:colOff>
      <xdr:row>41</xdr:row>
      <xdr:rowOff>9525</xdr:rowOff>
    </xdr:to>
    <xdr:cxnSp macro="">
      <xdr:nvCxnSpPr>
        <xdr:cNvPr id="124" name="Straight Connector 123">
          <a:extLst>
            <a:ext uri="{FF2B5EF4-FFF2-40B4-BE49-F238E27FC236}">
              <a16:creationId xmlns:a16="http://schemas.microsoft.com/office/drawing/2014/main" id="{00000000-0008-0000-0100-00007C000000}"/>
            </a:ext>
          </a:extLst>
        </xdr:cNvPr>
        <xdr:cNvCxnSpPr/>
      </xdr:nvCxnSpPr>
      <xdr:spPr>
        <a:xfrm rot="5400000">
          <a:off x="1428750" y="7677150"/>
          <a:ext cx="209550" cy="114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</xdr:colOff>
      <xdr:row>40</xdr:row>
      <xdr:rowOff>0</xdr:rowOff>
    </xdr:from>
    <xdr:to>
      <xdr:col>5</xdr:col>
      <xdr:colOff>523875</xdr:colOff>
      <xdr:row>40</xdr:row>
      <xdr:rowOff>9525</xdr:rowOff>
    </xdr:to>
    <xdr:cxnSp macro="">
      <xdr:nvCxnSpPr>
        <xdr:cNvPr id="127" name="Straight Connector 126"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CxnSpPr/>
      </xdr:nvCxnSpPr>
      <xdr:spPr>
        <a:xfrm flipV="1">
          <a:off x="1581150" y="7639050"/>
          <a:ext cx="121920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371475</xdr:colOff>
      <xdr:row>43</xdr:row>
      <xdr:rowOff>9525</xdr:rowOff>
    </xdr:from>
    <xdr:to>
      <xdr:col>3</xdr:col>
      <xdr:colOff>485775</xdr:colOff>
      <xdr:row>44</xdr:row>
      <xdr:rowOff>19050</xdr:rowOff>
    </xdr:to>
    <xdr:cxnSp macro="">
      <xdr:nvCxnSpPr>
        <xdr:cNvPr id="128" name="Straight Connector 127">
          <a:extLst>
            <a:ext uri="{FF2B5EF4-FFF2-40B4-BE49-F238E27FC236}">
              <a16:creationId xmlns:a16="http://schemas.microsoft.com/office/drawing/2014/main" id="{00000000-0008-0000-0100-000080000000}"/>
            </a:ext>
          </a:extLst>
        </xdr:cNvPr>
        <xdr:cNvCxnSpPr/>
      </xdr:nvCxnSpPr>
      <xdr:spPr>
        <a:xfrm rot="16200000" flipH="1">
          <a:off x="1262062" y="8262938"/>
          <a:ext cx="200025" cy="114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400050</xdr:colOff>
      <xdr:row>40</xdr:row>
      <xdr:rowOff>0</xdr:rowOff>
    </xdr:from>
    <xdr:to>
      <xdr:col>17</xdr:col>
      <xdr:colOff>514350</xdr:colOff>
      <xdr:row>41</xdr:row>
      <xdr:rowOff>9525</xdr:rowOff>
    </xdr:to>
    <xdr:cxnSp macro="">
      <xdr:nvCxnSpPr>
        <xdr:cNvPr id="129" name="Straight Connector 128">
          <a:extLst>
            <a:ext uri="{FF2B5EF4-FFF2-40B4-BE49-F238E27FC236}">
              <a16:creationId xmlns:a16="http://schemas.microsoft.com/office/drawing/2014/main" id="{00000000-0008-0000-0100-000081000000}"/>
            </a:ext>
          </a:extLst>
        </xdr:cNvPr>
        <xdr:cNvCxnSpPr/>
      </xdr:nvCxnSpPr>
      <xdr:spPr>
        <a:xfrm rot="16200000" flipH="1">
          <a:off x="10748962" y="7681913"/>
          <a:ext cx="200025" cy="114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381000</xdr:colOff>
      <xdr:row>42</xdr:row>
      <xdr:rowOff>161925</xdr:rowOff>
    </xdr:from>
    <xdr:to>
      <xdr:col>17</xdr:col>
      <xdr:colOff>495300</xdr:colOff>
      <xdr:row>43</xdr:row>
      <xdr:rowOff>171450</xdr:rowOff>
    </xdr:to>
    <xdr:cxnSp macro="">
      <xdr:nvCxnSpPr>
        <xdr:cNvPr id="130" name="Straight Connector 129">
          <a:extLst>
            <a:ext uri="{FF2B5EF4-FFF2-40B4-BE49-F238E27FC236}">
              <a16:creationId xmlns:a16="http://schemas.microsoft.com/office/drawing/2014/main" id="{00000000-0008-0000-0100-000082000000}"/>
            </a:ext>
          </a:extLst>
        </xdr:cNvPr>
        <xdr:cNvCxnSpPr/>
      </xdr:nvCxnSpPr>
      <xdr:spPr>
        <a:xfrm rot="16200000" flipH="1">
          <a:off x="10729912" y="8224838"/>
          <a:ext cx="200025" cy="114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476250</xdr:colOff>
      <xdr:row>43</xdr:row>
      <xdr:rowOff>19050</xdr:rowOff>
    </xdr:from>
    <xdr:to>
      <xdr:col>4</xdr:col>
      <xdr:colOff>0</xdr:colOff>
      <xdr:row>44</xdr:row>
      <xdr:rowOff>38100</xdr:rowOff>
    </xdr:to>
    <xdr:cxnSp macro="">
      <xdr:nvCxnSpPr>
        <xdr:cNvPr id="131" name="Straight Connector 130">
          <a:extLst>
            <a:ext uri="{FF2B5EF4-FFF2-40B4-BE49-F238E27FC236}">
              <a16:creationId xmlns:a16="http://schemas.microsoft.com/office/drawing/2014/main" id="{00000000-0008-0000-0100-000083000000}"/>
            </a:ext>
          </a:extLst>
        </xdr:cNvPr>
        <xdr:cNvCxnSpPr/>
      </xdr:nvCxnSpPr>
      <xdr:spPr>
        <a:xfrm rot="5400000">
          <a:off x="1362075" y="8277225"/>
          <a:ext cx="209550" cy="114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523875</xdr:colOff>
      <xdr:row>40</xdr:row>
      <xdr:rowOff>0</xdr:rowOff>
    </xdr:from>
    <xdr:to>
      <xdr:col>18</xdr:col>
      <xdr:colOff>28575</xdr:colOff>
      <xdr:row>41</xdr:row>
      <xdr:rowOff>19050</xdr:rowOff>
    </xdr:to>
    <xdr:cxnSp macro="">
      <xdr:nvCxnSpPr>
        <xdr:cNvPr id="132" name="Straight Connector 131">
          <a:extLst>
            <a:ext uri="{FF2B5EF4-FFF2-40B4-BE49-F238E27FC236}">
              <a16:creationId xmlns:a16="http://schemas.microsoft.com/office/drawing/2014/main" id="{00000000-0008-0000-0100-000084000000}"/>
            </a:ext>
          </a:extLst>
        </xdr:cNvPr>
        <xdr:cNvCxnSpPr/>
      </xdr:nvCxnSpPr>
      <xdr:spPr>
        <a:xfrm rot="5400000">
          <a:off x="10868025" y="7686675"/>
          <a:ext cx="209550" cy="114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504825</xdr:colOff>
      <xdr:row>43</xdr:row>
      <xdr:rowOff>0</xdr:rowOff>
    </xdr:from>
    <xdr:to>
      <xdr:col>18</xdr:col>
      <xdr:colOff>9525</xdr:colOff>
      <xdr:row>44</xdr:row>
      <xdr:rowOff>19050</xdr:rowOff>
    </xdr:to>
    <xdr:cxnSp macro="">
      <xdr:nvCxnSpPr>
        <xdr:cNvPr id="133" name="Straight Connector 132">
          <a:extLst>
            <a:ext uri="{FF2B5EF4-FFF2-40B4-BE49-F238E27FC236}">
              <a16:creationId xmlns:a16="http://schemas.microsoft.com/office/drawing/2014/main" id="{00000000-0008-0000-0100-000085000000}"/>
            </a:ext>
          </a:extLst>
        </xdr:cNvPr>
        <xdr:cNvCxnSpPr/>
      </xdr:nvCxnSpPr>
      <xdr:spPr>
        <a:xfrm rot="5400000">
          <a:off x="10848975" y="8258175"/>
          <a:ext cx="209550" cy="114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43</xdr:row>
      <xdr:rowOff>0</xdr:rowOff>
    </xdr:from>
    <xdr:to>
      <xdr:col>5</xdr:col>
      <xdr:colOff>466725</xdr:colOff>
      <xdr:row>43</xdr:row>
      <xdr:rowOff>9525</xdr:rowOff>
    </xdr:to>
    <xdr:cxnSp macro="">
      <xdr:nvCxnSpPr>
        <xdr:cNvPr id="134" name="Straight Connector 133">
          <a:extLst>
            <a:ext uri="{FF2B5EF4-FFF2-40B4-BE49-F238E27FC236}">
              <a16:creationId xmlns:a16="http://schemas.microsoft.com/office/drawing/2014/main" id="{00000000-0008-0000-0100-000086000000}"/>
            </a:ext>
          </a:extLst>
        </xdr:cNvPr>
        <xdr:cNvCxnSpPr/>
      </xdr:nvCxnSpPr>
      <xdr:spPr>
        <a:xfrm flipV="1">
          <a:off x="1524000" y="8210550"/>
          <a:ext cx="121920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40</xdr:row>
      <xdr:rowOff>0</xdr:rowOff>
    </xdr:from>
    <xdr:to>
      <xdr:col>20</xdr:col>
      <xdr:colOff>0</xdr:colOff>
      <xdr:row>40</xdr:row>
      <xdr:rowOff>9525</xdr:rowOff>
    </xdr:to>
    <xdr:cxnSp macro="">
      <xdr:nvCxnSpPr>
        <xdr:cNvPr id="135" name="Straight Connector 134"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CxnSpPr/>
      </xdr:nvCxnSpPr>
      <xdr:spPr>
        <a:xfrm flipV="1">
          <a:off x="11001375" y="7639050"/>
          <a:ext cx="121920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43</xdr:row>
      <xdr:rowOff>0</xdr:rowOff>
    </xdr:from>
    <xdr:to>
      <xdr:col>20</xdr:col>
      <xdr:colOff>0</xdr:colOff>
      <xdr:row>43</xdr:row>
      <xdr:rowOff>9525</xdr:rowOff>
    </xdr:to>
    <xdr:cxnSp macro="">
      <xdr:nvCxnSpPr>
        <xdr:cNvPr id="136" name="Straight Connector 135">
          <a:extLst>
            <a:ext uri="{FF2B5EF4-FFF2-40B4-BE49-F238E27FC236}">
              <a16:creationId xmlns:a16="http://schemas.microsoft.com/office/drawing/2014/main" id="{00000000-0008-0000-0100-000088000000}"/>
            </a:ext>
          </a:extLst>
        </xdr:cNvPr>
        <xdr:cNvCxnSpPr/>
      </xdr:nvCxnSpPr>
      <xdr:spPr>
        <a:xfrm flipV="1">
          <a:off x="11001375" y="8210550"/>
          <a:ext cx="121920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466725</xdr:colOff>
      <xdr:row>75</xdr:row>
      <xdr:rowOff>19050</xdr:rowOff>
    </xdr:from>
    <xdr:to>
      <xdr:col>31</xdr:col>
      <xdr:colOff>581025</xdr:colOff>
      <xdr:row>75</xdr:row>
      <xdr:rowOff>20638</xdr:rowOff>
    </xdr:to>
    <xdr:cxnSp macro="">
      <xdr:nvCxnSpPr>
        <xdr:cNvPr id="72" name="Straight Connector 71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CxnSpPr/>
      </xdr:nvCxnSpPr>
      <xdr:spPr>
        <a:xfrm>
          <a:off x="11393805" y="138569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352425</xdr:colOff>
      <xdr:row>75</xdr:row>
      <xdr:rowOff>19050</xdr:rowOff>
    </xdr:from>
    <xdr:to>
      <xdr:col>32</xdr:col>
      <xdr:colOff>466725</xdr:colOff>
      <xdr:row>75</xdr:row>
      <xdr:rowOff>20638</xdr:rowOff>
    </xdr:to>
    <xdr:cxnSp macro="">
      <xdr:nvCxnSpPr>
        <xdr:cNvPr id="73" name="Straight Connector 72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CxnSpPr/>
      </xdr:nvCxnSpPr>
      <xdr:spPr>
        <a:xfrm>
          <a:off x="11889105" y="138569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333375</xdr:colOff>
      <xdr:row>75</xdr:row>
      <xdr:rowOff>28575</xdr:rowOff>
    </xdr:from>
    <xdr:to>
      <xdr:col>33</xdr:col>
      <xdr:colOff>447675</xdr:colOff>
      <xdr:row>75</xdr:row>
      <xdr:rowOff>30163</xdr:rowOff>
    </xdr:to>
    <xdr:cxnSp macro="">
      <xdr:nvCxnSpPr>
        <xdr:cNvPr id="74" name="Straight Connector 73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CxnSpPr/>
      </xdr:nvCxnSpPr>
      <xdr:spPr>
        <a:xfrm>
          <a:off x="12715875" y="1386649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685800</xdr:colOff>
      <xdr:row>76</xdr:row>
      <xdr:rowOff>180975</xdr:rowOff>
    </xdr:from>
    <xdr:to>
      <xdr:col>34</xdr:col>
      <xdr:colOff>800100</xdr:colOff>
      <xdr:row>78</xdr:row>
      <xdr:rowOff>47625</xdr:rowOff>
    </xdr:to>
    <xdr:cxnSp macro="">
      <xdr:nvCxnSpPr>
        <xdr:cNvPr id="75" name="Straight Connector 74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CxnSpPr/>
      </xdr:nvCxnSpPr>
      <xdr:spPr>
        <a:xfrm rot="16200000" flipH="1">
          <a:off x="13618845" y="14260830"/>
          <a:ext cx="23241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9525</xdr:colOff>
      <xdr:row>76</xdr:row>
      <xdr:rowOff>152400</xdr:rowOff>
    </xdr:from>
    <xdr:to>
      <xdr:col>36</xdr:col>
      <xdr:colOff>0</xdr:colOff>
      <xdr:row>76</xdr:row>
      <xdr:rowOff>153988</xdr:rowOff>
    </xdr:to>
    <xdr:cxnSp macro="">
      <xdr:nvCxnSpPr>
        <xdr:cNvPr id="76" name="Straight Connector 75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CxnSpPr/>
      </xdr:nvCxnSpPr>
      <xdr:spPr>
        <a:xfrm>
          <a:off x="13885545" y="14173200"/>
          <a:ext cx="6000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752479</xdr:colOff>
      <xdr:row>76</xdr:row>
      <xdr:rowOff>171452</xdr:rowOff>
    </xdr:from>
    <xdr:to>
      <xdr:col>34</xdr:col>
      <xdr:colOff>847725</xdr:colOff>
      <xdr:row>78</xdr:row>
      <xdr:rowOff>9525</xdr:rowOff>
    </xdr:to>
    <xdr:cxnSp macro="">
      <xdr:nvCxnSpPr>
        <xdr:cNvPr id="77" name="Straight Connector 76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CxnSpPr/>
      </xdr:nvCxnSpPr>
      <xdr:spPr>
        <a:xfrm rot="5400000" flipH="1" flipV="1">
          <a:off x="13690285" y="14246546"/>
          <a:ext cx="203833" cy="95246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371475</xdr:colOff>
      <xdr:row>77</xdr:row>
      <xdr:rowOff>19050</xdr:rowOff>
    </xdr:from>
    <xdr:to>
      <xdr:col>35</xdr:col>
      <xdr:colOff>485775</xdr:colOff>
      <xdr:row>77</xdr:row>
      <xdr:rowOff>20638</xdr:rowOff>
    </xdr:to>
    <xdr:cxnSp macro="">
      <xdr:nvCxnSpPr>
        <xdr:cNvPr id="78" name="Straight Connector 77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CxnSpPr/>
      </xdr:nvCxnSpPr>
      <xdr:spPr>
        <a:xfrm>
          <a:off x="14247495" y="1422273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76200</xdr:colOff>
      <xdr:row>80</xdr:row>
      <xdr:rowOff>2</xdr:rowOff>
    </xdr:from>
    <xdr:to>
      <xdr:col>35</xdr:col>
      <xdr:colOff>161925</xdr:colOff>
      <xdr:row>81</xdr:row>
      <xdr:rowOff>19052</xdr:rowOff>
    </xdr:to>
    <xdr:cxnSp macro="">
      <xdr:nvCxnSpPr>
        <xdr:cNvPr id="79" name="Straight Connector 78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CxnSpPr/>
      </xdr:nvCxnSpPr>
      <xdr:spPr>
        <a:xfrm rot="5400000">
          <a:off x="13894118" y="1481042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9525</xdr:colOff>
      <xdr:row>80</xdr:row>
      <xdr:rowOff>28574</xdr:rowOff>
    </xdr:from>
    <xdr:to>
      <xdr:col>35</xdr:col>
      <xdr:colOff>76200</xdr:colOff>
      <xdr:row>81</xdr:row>
      <xdr:rowOff>19049</xdr:rowOff>
    </xdr:to>
    <xdr:cxnSp macro="">
      <xdr:nvCxnSpPr>
        <xdr:cNvPr id="80" name="Straight Connector 79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CxnSpPr/>
      </xdr:nvCxnSpPr>
      <xdr:spPr>
        <a:xfrm rot="16200000" flipH="1">
          <a:off x="13832205" y="14834234"/>
          <a:ext cx="173355" cy="6667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161925</xdr:colOff>
      <xdr:row>79</xdr:row>
      <xdr:rowOff>180975</xdr:rowOff>
    </xdr:from>
    <xdr:to>
      <xdr:col>35</xdr:col>
      <xdr:colOff>476250</xdr:colOff>
      <xdr:row>79</xdr:row>
      <xdr:rowOff>182563</xdr:rowOff>
    </xdr:to>
    <xdr:cxnSp macro="">
      <xdr:nvCxnSpPr>
        <xdr:cNvPr id="81" name="Straight Connector 80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CxnSpPr/>
      </xdr:nvCxnSpPr>
      <xdr:spPr>
        <a:xfrm>
          <a:off x="14037945" y="1475041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476251</xdr:colOff>
      <xdr:row>101</xdr:row>
      <xdr:rowOff>180975</xdr:rowOff>
    </xdr:from>
    <xdr:to>
      <xdr:col>32</xdr:col>
      <xdr:colOff>581025</xdr:colOff>
      <xdr:row>103</xdr:row>
      <xdr:rowOff>0</xdr:rowOff>
    </xdr:to>
    <xdr:grpSp>
      <xdr:nvGrpSpPr>
        <xdr:cNvPr id="82" name="Group 81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GrpSpPr/>
      </xdr:nvGrpSpPr>
      <xdr:grpSpPr>
        <a:xfrm>
          <a:off x="20417791" y="18712815"/>
          <a:ext cx="1415414" cy="184785"/>
          <a:chOff x="1647826" y="7334250"/>
          <a:chExt cx="1447799" cy="200025"/>
        </a:xfrm>
      </xdr:grpSpPr>
      <xdr:cxnSp macro="">
        <xdr:nvCxnSpPr>
          <xdr:cNvPr id="83" name="Straight Connector 82">
            <a:extLst>
              <a:ext uri="{FF2B5EF4-FFF2-40B4-BE49-F238E27FC236}">
                <a16:creationId xmlns:a16="http://schemas.microsoft.com/office/drawing/2014/main" id="{00000000-0008-0000-0100-000053000000}"/>
              </a:ext>
            </a:extLst>
          </xdr:cNvPr>
          <xdr:cNvCxnSpPr/>
        </xdr:nvCxnSpPr>
        <xdr:spPr>
          <a:xfrm>
            <a:off x="1762125" y="7334250"/>
            <a:ext cx="1333500" cy="1588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" name="Straight Connector 83">
            <a:extLst>
              <a:ext uri="{FF2B5EF4-FFF2-40B4-BE49-F238E27FC236}">
                <a16:creationId xmlns:a16="http://schemas.microsoft.com/office/drawing/2014/main" id="{00000000-0008-0000-0100-000054000000}"/>
              </a:ext>
            </a:extLst>
          </xdr:cNvPr>
          <xdr:cNvCxnSpPr/>
        </xdr:nvCxnSpPr>
        <xdr:spPr>
          <a:xfrm rot="5400000">
            <a:off x="1643063" y="7405688"/>
            <a:ext cx="200025" cy="5715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" name="Straight Connector 84">
            <a:extLst>
              <a:ext uri="{FF2B5EF4-FFF2-40B4-BE49-F238E27FC236}">
                <a16:creationId xmlns:a16="http://schemas.microsoft.com/office/drawing/2014/main" id="{00000000-0008-0000-0100-000055000000}"/>
              </a:ext>
            </a:extLst>
          </xdr:cNvPr>
          <xdr:cNvCxnSpPr/>
        </xdr:nvCxnSpPr>
        <xdr:spPr>
          <a:xfrm rot="16200000" flipV="1">
            <a:off x="1614489" y="7415216"/>
            <a:ext cx="142873" cy="7620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37</xdr:col>
      <xdr:colOff>571502</xdr:colOff>
      <xdr:row>78</xdr:row>
      <xdr:rowOff>0</xdr:rowOff>
    </xdr:from>
    <xdr:to>
      <xdr:col>37</xdr:col>
      <xdr:colOff>607695</xdr:colOff>
      <xdr:row>79</xdr:row>
      <xdr:rowOff>9524</xdr:rowOff>
    </xdr:to>
    <xdr:grpSp>
      <xdr:nvGrpSpPr>
        <xdr:cNvPr id="86" name="Group 85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GrpSpPr/>
      </xdr:nvGrpSpPr>
      <xdr:grpSpPr>
        <a:xfrm>
          <a:off x="25694642" y="14325600"/>
          <a:ext cx="36193" cy="192404"/>
          <a:chOff x="5695951" y="2657475"/>
          <a:chExt cx="990599" cy="228600"/>
        </a:xfrm>
      </xdr:grpSpPr>
      <xdr:cxnSp macro="">
        <xdr:nvCxnSpPr>
          <xdr:cNvPr id="87" name="Straight Connector 86">
            <a:extLst>
              <a:ext uri="{FF2B5EF4-FFF2-40B4-BE49-F238E27FC236}">
                <a16:creationId xmlns:a16="http://schemas.microsoft.com/office/drawing/2014/main" id="{00000000-0008-0000-0100-000057000000}"/>
              </a:ext>
            </a:extLst>
          </xdr:cNvPr>
          <xdr:cNvCxnSpPr/>
        </xdr:nvCxnSpPr>
        <xdr:spPr>
          <a:xfrm rot="16200000" flipH="1">
            <a:off x="5643563" y="2719387"/>
            <a:ext cx="200025" cy="952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" name="Straight Connector 87">
            <a:extLst>
              <a:ext uri="{FF2B5EF4-FFF2-40B4-BE49-F238E27FC236}">
                <a16:creationId xmlns:a16="http://schemas.microsoft.com/office/drawing/2014/main" id="{00000000-0008-0000-0100-000058000000}"/>
              </a:ext>
            </a:extLst>
          </xdr:cNvPr>
          <xdr:cNvCxnSpPr/>
        </xdr:nvCxnSpPr>
        <xdr:spPr>
          <a:xfrm rot="5400000" flipH="1" flipV="1">
            <a:off x="5724525" y="2733675"/>
            <a:ext cx="228600" cy="7620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9" name="Straight Connector 88">
            <a:extLst>
              <a:ext uri="{FF2B5EF4-FFF2-40B4-BE49-F238E27FC236}">
                <a16:creationId xmlns:a16="http://schemas.microsoft.com/office/drawing/2014/main" id="{00000000-0008-0000-0100-000059000000}"/>
              </a:ext>
            </a:extLst>
          </xdr:cNvPr>
          <xdr:cNvCxnSpPr/>
        </xdr:nvCxnSpPr>
        <xdr:spPr>
          <a:xfrm>
            <a:off x="5915025" y="2657475"/>
            <a:ext cx="771525" cy="158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37</xdr:col>
      <xdr:colOff>295275</xdr:colOff>
      <xdr:row>79</xdr:row>
      <xdr:rowOff>19050</xdr:rowOff>
    </xdr:from>
    <xdr:to>
      <xdr:col>38</xdr:col>
      <xdr:colOff>3808</xdr:colOff>
      <xdr:row>80</xdr:row>
      <xdr:rowOff>28574</xdr:rowOff>
    </xdr:to>
    <xdr:grpSp>
      <xdr:nvGrpSpPr>
        <xdr:cNvPr id="90" name="Group 89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GrpSpPr/>
      </xdr:nvGrpSpPr>
      <xdr:grpSpPr>
        <a:xfrm>
          <a:off x="25418415" y="14527530"/>
          <a:ext cx="1110613" cy="192404"/>
          <a:chOff x="5695951" y="2657475"/>
          <a:chExt cx="990599" cy="228600"/>
        </a:xfrm>
      </xdr:grpSpPr>
      <xdr:cxnSp macro="">
        <xdr:nvCxnSpPr>
          <xdr:cNvPr id="91" name="Straight Connector 90">
            <a:extLst>
              <a:ext uri="{FF2B5EF4-FFF2-40B4-BE49-F238E27FC236}">
                <a16:creationId xmlns:a16="http://schemas.microsoft.com/office/drawing/2014/main" id="{00000000-0008-0000-0100-00005B000000}"/>
              </a:ext>
            </a:extLst>
          </xdr:cNvPr>
          <xdr:cNvCxnSpPr/>
        </xdr:nvCxnSpPr>
        <xdr:spPr>
          <a:xfrm rot="16200000" flipH="1">
            <a:off x="5643563" y="2719387"/>
            <a:ext cx="200025" cy="952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" name="Straight Connector 91">
            <a:extLst>
              <a:ext uri="{FF2B5EF4-FFF2-40B4-BE49-F238E27FC236}">
                <a16:creationId xmlns:a16="http://schemas.microsoft.com/office/drawing/2014/main" id="{00000000-0008-0000-0100-00005C000000}"/>
              </a:ext>
            </a:extLst>
          </xdr:cNvPr>
          <xdr:cNvCxnSpPr/>
        </xdr:nvCxnSpPr>
        <xdr:spPr>
          <a:xfrm rot="5400000" flipH="1" flipV="1">
            <a:off x="5724525" y="2733675"/>
            <a:ext cx="228600" cy="7620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3" name="Straight Connector 92">
            <a:extLst>
              <a:ext uri="{FF2B5EF4-FFF2-40B4-BE49-F238E27FC236}">
                <a16:creationId xmlns:a16="http://schemas.microsoft.com/office/drawing/2014/main" id="{00000000-0008-0000-0100-00005D000000}"/>
              </a:ext>
            </a:extLst>
          </xdr:cNvPr>
          <xdr:cNvCxnSpPr/>
        </xdr:nvCxnSpPr>
        <xdr:spPr>
          <a:xfrm>
            <a:off x="5915025" y="2657475"/>
            <a:ext cx="771525" cy="158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37</xdr:col>
      <xdr:colOff>333377</xdr:colOff>
      <xdr:row>84</xdr:row>
      <xdr:rowOff>28575</xdr:rowOff>
    </xdr:from>
    <xdr:to>
      <xdr:col>37</xdr:col>
      <xdr:colOff>409577</xdr:colOff>
      <xdr:row>84</xdr:row>
      <xdr:rowOff>171450</xdr:rowOff>
    </xdr:to>
    <xdr:cxnSp macro="">
      <xdr:nvCxnSpPr>
        <xdr:cNvPr id="94" name="Straight Connector 93"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CxnSpPr/>
      </xdr:nvCxnSpPr>
      <xdr:spPr>
        <a:xfrm rot="16200000" flipV="1">
          <a:off x="15707679" y="15545753"/>
          <a:ext cx="142875" cy="762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409575</xdr:colOff>
      <xdr:row>84</xdr:row>
      <xdr:rowOff>9525</xdr:rowOff>
    </xdr:from>
    <xdr:to>
      <xdr:col>37</xdr:col>
      <xdr:colOff>466725</xdr:colOff>
      <xdr:row>84</xdr:row>
      <xdr:rowOff>180975</xdr:rowOff>
    </xdr:to>
    <xdr:cxnSp macro="">
      <xdr:nvCxnSpPr>
        <xdr:cNvPr id="95" name="Straight Connector 94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CxnSpPr/>
      </xdr:nvCxnSpPr>
      <xdr:spPr>
        <a:xfrm rot="5400000" flipH="1" flipV="1">
          <a:off x="15760065" y="15550515"/>
          <a:ext cx="171450" cy="571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457200</xdr:colOff>
      <xdr:row>84</xdr:row>
      <xdr:rowOff>0</xdr:rowOff>
    </xdr:from>
    <xdr:to>
      <xdr:col>37</xdr:col>
      <xdr:colOff>1038225</xdr:colOff>
      <xdr:row>84</xdr:row>
      <xdr:rowOff>9525</xdr:rowOff>
    </xdr:to>
    <xdr:cxnSp macro="">
      <xdr:nvCxnSpPr>
        <xdr:cNvPr id="96" name="Straight Connector 95"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CxnSpPr/>
      </xdr:nvCxnSpPr>
      <xdr:spPr>
        <a:xfrm flipV="1">
          <a:off x="15864840" y="15483840"/>
          <a:ext cx="581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514350</xdr:colOff>
      <xdr:row>105</xdr:row>
      <xdr:rowOff>0</xdr:rowOff>
    </xdr:from>
    <xdr:to>
      <xdr:col>33</xdr:col>
      <xdr:colOff>9524</xdr:colOff>
      <xdr:row>106</xdr:row>
      <xdr:rowOff>9525</xdr:rowOff>
    </xdr:to>
    <xdr:grpSp>
      <xdr:nvGrpSpPr>
        <xdr:cNvPr id="97" name="Group 96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GrpSpPr/>
      </xdr:nvGrpSpPr>
      <xdr:grpSpPr>
        <a:xfrm>
          <a:off x="20455890" y="19263360"/>
          <a:ext cx="1651634" cy="192405"/>
          <a:chOff x="1647826" y="7334250"/>
          <a:chExt cx="1447799" cy="200025"/>
        </a:xfrm>
      </xdr:grpSpPr>
      <xdr:cxnSp macro="">
        <xdr:nvCxnSpPr>
          <xdr:cNvPr id="98" name="Straight Connector 97">
            <a:extLst>
              <a:ext uri="{FF2B5EF4-FFF2-40B4-BE49-F238E27FC236}">
                <a16:creationId xmlns:a16="http://schemas.microsoft.com/office/drawing/2014/main" id="{00000000-0008-0000-0100-000062000000}"/>
              </a:ext>
            </a:extLst>
          </xdr:cNvPr>
          <xdr:cNvCxnSpPr/>
        </xdr:nvCxnSpPr>
        <xdr:spPr>
          <a:xfrm>
            <a:off x="1762125" y="7334250"/>
            <a:ext cx="1333500" cy="1588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9" name="Straight Connector 98">
            <a:extLst>
              <a:ext uri="{FF2B5EF4-FFF2-40B4-BE49-F238E27FC236}">
                <a16:creationId xmlns:a16="http://schemas.microsoft.com/office/drawing/2014/main" id="{00000000-0008-0000-0100-000063000000}"/>
              </a:ext>
            </a:extLst>
          </xdr:cNvPr>
          <xdr:cNvCxnSpPr/>
        </xdr:nvCxnSpPr>
        <xdr:spPr>
          <a:xfrm rot="5400000">
            <a:off x="1643063" y="7405688"/>
            <a:ext cx="200025" cy="5715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0" name="Straight Connector 99">
            <a:extLst>
              <a:ext uri="{FF2B5EF4-FFF2-40B4-BE49-F238E27FC236}">
                <a16:creationId xmlns:a16="http://schemas.microsoft.com/office/drawing/2014/main" id="{00000000-0008-0000-0100-000064000000}"/>
              </a:ext>
            </a:extLst>
          </xdr:cNvPr>
          <xdr:cNvCxnSpPr/>
        </xdr:nvCxnSpPr>
        <xdr:spPr>
          <a:xfrm rot="16200000" flipV="1">
            <a:off x="1614489" y="7415216"/>
            <a:ext cx="142873" cy="7620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30</xdr:col>
      <xdr:colOff>400050</xdr:colOff>
      <xdr:row>40</xdr:row>
      <xdr:rowOff>0</xdr:rowOff>
    </xdr:from>
    <xdr:to>
      <xdr:col>30</xdr:col>
      <xdr:colOff>514350</xdr:colOff>
      <xdr:row>41</xdr:row>
      <xdr:rowOff>9525</xdr:rowOff>
    </xdr:to>
    <xdr:cxnSp macro="">
      <xdr:nvCxnSpPr>
        <xdr:cNvPr id="101" name="Straight Connector 100">
          <a:extLst>
            <a:ext uri="{FF2B5EF4-FFF2-40B4-BE49-F238E27FC236}">
              <a16:creationId xmlns:a16="http://schemas.microsoft.com/office/drawing/2014/main" id="{00000000-0008-0000-0100-000065000000}"/>
            </a:ext>
          </a:extLst>
        </xdr:cNvPr>
        <xdr:cNvCxnSpPr/>
      </xdr:nvCxnSpPr>
      <xdr:spPr>
        <a:xfrm rot="16200000" flipH="1">
          <a:off x="10678477" y="7445693"/>
          <a:ext cx="192405" cy="114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381000</xdr:colOff>
      <xdr:row>42</xdr:row>
      <xdr:rowOff>161925</xdr:rowOff>
    </xdr:from>
    <xdr:to>
      <xdr:col>30</xdr:col>
      <xdr:colOff>495300</xdr:colOff>
      <xdr:row>43</xdr:row>
      <xdr:rowOff>171450</xdr:rowOff>
    </xdr:to>
    <xdr:cxnSp macro="">
      <xdr:nvCxnSpPr>
        <xdr:cNvPr id="102" name="Straight Connector 101">
          <a:extLst>
            <a:ext uri="{FF2B5EF4-FFF2-40B4-BE49-F238E27FC236}">
              <a16:creationId xmlns:a16="http://schemas.microsoft.com/office/drawing/2014/main" id="{00000000-0008-0000-0100-000066000000}"/>
            </a:ext>
          </a:extLst>
        </xdr:cNvPr>
        <xdr:cNvCxnSpPr/>
      </xdr:nvCxnSpPr>
      <xdr:spPr>
        <a:xfrm rot="16200000" flipH="1">
          <a:off x="10659427" y="7973378"/>
          <a:ext cx="192405" cy="114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523875</xdr:colOff>
      <xdr:row>40</xdr:row>
      <xdr:rowOff>0</xdr:rowOff>
    </xdr:from>
    <xdr:to>
      <xdr:col>31</xdr:col>
      <xdr:colOff>28575</xdr:colOff>
      <xdr:row>41</xdr:row>
      <xdr:rowOff>19050</xdr:rowOff>
    </xdr:to>
    <xdr:cxnSp macro="">
      <xdr:nvCxnSpPr>
        <xdr:cNvPr id="103" name="Straight Connector 102">
          <a:extLst>
            <a:ext uri="{FF2B5EF4-FFF2-40B4-BE49-F238E27FC236}">
              <a16:creationId xmlns:a16="http://schemas.microsoft.com/office/drawing/2014/main" id="{00000000-0008-0000-0100-000067000000}"/>
            </a:ext>
          </a:extLst>
        </xdr:cNvPr>
        <xdr:cNvCxnSpPr/>
      </xdr:nvCxnSpPr>
      <xdr:spPr>
        <a:xfrm rot="5400000">
          <a:off x="10797540" y="7450455"/>
          <a:ext cx="201930" cy="114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504825</xdr:colOff>
      <xdr:row>43</xdr:row>
      <xdr:rowOff>0</xdr:rowOff>
    </xdr:from>
    <xdr:to>
      <xdr:col>31</xdr:col>
      <xdr:colOff>9525</xdr:colOff>
      <xdr:row>44</xdr:row>
      <xdr:rowOff>19050</xdr:rowOff>
    </xdr:to>
    <xdr:cxnSp macro="">
      <xdr:nvCxnSpPr>
        <xdr:cNvPr id="104" name="Straight Connector 103">
          <a:extLst>
            <a:ext uri="{FF2B5EF4-FFF2-40B4-BE49-F238E27FC236}">
              <a16:creationId xmlns:a16="http://schemas.microsoft.com/office/drawing/2014/main" id="{00000000-0008-0000-0100-000068000000}"/>
            </a:ext>
          </a:extLst>
        </xdr:cNvPr>
        <xdr:cNvCxnSpPr/>
      </xdr:nvCxnSpPr>
      <xdr:spPr>
        <a:xfrm rot="5400000">
          <a:off x="10778490" y="7999095"/>
          <a:ext cx="201930" cy="114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40</xdr:row>
      <xdr:rowOff>0</xdr:rowOff>
    </xdr:from>
    <xdr:to>
      <xdr:col>33</xdr:col>
      <xdr:colOff>0</xdr:colOff>
      <xdr:row>40</xdr:row>
      <xdr:rowOff>9525</xdr:rowOff>
    </xdr:to>
    <xdr:cxnSp macro="">
      <xdr:nvCxnSpPr>
        <xdr:cNvPr id="105" name="Straight Connector 104"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CxnSpPr/>
      </xdr:nvCxnSpPr>
      <xdr:spPr>
        <a:xfrm flipV="1">
          <a:off x="10927080" y="7406640"/>
          <a:ext cx="145542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43</xdr:row>
      <xdr:rowOff>0</xdr:rowOff>
    </xdr:from>
    <xdr:to>
      <xdr:col>33</xdr:col>
      <xdr:colOff>0</xdr:colOff>
      <xdr:row>43</xdr:row>
      <xdr:rowOff>9525</xdr:rowOff>
    </xdr:to>
    <xdr:cxnSp macro="">
      <xdr:nvCxnSpPr>
        <xdr:cNvPr id="106" name="Straight Connector 105">
          <a:extLst>
            <a:ext uri="{FF2B5EF4-FFF2-40B4-BE49-F238E27FC236}">
              <a16:creationId xmlns:a16="http://schemas.microsoft.com/office/drawing/2014/main" id="{00000000-0008-0000-0100-00006A000000}"/>
            </a:ext>
          </a:extLst>
        </xdr:cNvPr>
        <xdr:cNvCxnSpPr/>
      </xdr:nvCxnSpPr>
      <xdr:spPr>
        <a:xfrm flipV="1">
          <a:off x="10927080" y="7955280"/>
          <a:ext cx="145542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13</xdr:row>
      <xdr:rowOff>19050</xdr:rowOff>
    </xdr:from>
    <xdr:to>
      <xdr:col>2</xdr:col>
      <xdr:colOff>581025</xdr:colOff>
      <xdr:row>13</xdr:row>
      <xdr:rowOff>20638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>
          <a:off x="1143000" y="211455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352425</xdr:colOff>
      <xdr:row>13</xdr:row>
      <xdr:rowOff>19050</xdr:rowOff>
    </xdr:from>
    <xdr:to>
      <xdr:col>3</xdr:col>
      <xdr:colOff>466725</xdr:colOff>
      <xdr:row>13</xdr:row>
      <xdr:rowOff>20638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1781175" y="211455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333375</xdr:colOff>
      <xdr:row>13</xdr:row>
      <xdr:rowOff>28575</xdr:rowOff>
    </xdr:from>
    <xdr:to>
      <xdr:col>4</xdr:col>
      <xdr:colOff>447675</xdr:colOff>
      <xdr:row>13</xdr:row>
      <xdr:rowOff>30163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>
          <a:off x="2371725" y="212407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419100</xdr:colOff>
      <xdr:row>15</xdr:row>
      <xdr:rowOff>0</xdr:rowOff>
    </xdr:from>
    <xdr:to>
      <xdr:col>5</xdr:col>
      <xdr:colOff>533400</xdr:colOff>
      <xdr:row>16</xdr:row>
      <xdr:rowOff>57150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rot="16200000" flipH="1">
          <a:off x="3095625" y="2543175"/>
          <a:ext cx="24765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14</xdr:row>
      <xdr:rowOff>152400</xdr:rowOff>
    </xdr:from>
    <xdr:to>
      <xdr:col>7</xdr:col>
      <xdr:colOff>0</xdr:colOff>
      <xdr:row>14</xdr:row>
      <xdr:rowOff>153988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>
          <a:off x="3438525" y="2438400"/>
          <a:ext cx="695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533399</xdr:colOff>
      <xdr:row>14</xdr:row>
      <xdr:rowOff>161927</xdr:rowOff>
    </xdr:from>
    <xdr:to>
      <xdr:col>6</xdr:col>
      <xdr:colOff>19048</xdr:colOff>
      <xdr:row>16</xdr:row>
      <xdr:rowOff>38101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rot="5400000" flipH="1" flipV="1">
          <a:off x="3233737" y="2490789"/>
          <a:ext cx="257174" cy="17144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371475</xdr:colOff>
      <xdr:row>15</xdr:row>
      <xdr:rowOff>19050</xdr:rowOff>
    </xdr:from>
    <xdr:to>
      <xdr:col>6</xdr:col>
      <xdr:colOff>485775</xdr:colOff>
      <xdr:row>15</xdr:row>
      <xdr:rowOff>20638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3800475" y="249555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76200</xdr:colOff>
      <xdr:row>18</xdr:row>
      <xdr:rowOff>2</xdr:rowOff>
    </xdr:from>
    <xdr:to>
      <xdr:col>6</xdr:col>
      <xdr:colOff>161925</xdr:colOff>
      <xdr:row>19</xdr:row>
      <xdr:rowOff>19052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rot="5400000">
          <a:off x="3443288" y="3109914"/>
          <a:ext cx="20955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590550</xdr:colOff>
      <xdr:row>18</xdr:row>
      <xdr:rowOff>19050</xdr:rowOff>
    </xdr:from>
    <xdr:to>
      <xdr:col>6</xdr:col>
      <xdr:colOff>76200</xdr:colOff>
      <xdr:row>19</xdr:row>
      <xdr:rowOff>19050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rot="16200000" flipH="1">
          <a:off x="3324225" y="3076575"/>
          <a:ext cx="190500" cy="17145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161925</xdr:colOff>
      <xdr:row>17</xdr:row>
      <xdr:rowOff>180975</xdr:rowOff>
    </xdr:from>
    <xdr:to>
      <xdr:col>6</xdr:col>
      <xdr:colOff>476250</xdr:colOff>
      <xdr:row>17</xdr:row>
      <xdr:rowOff>182563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3590925" y="303847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39</xdr:row>
      <xdr:rowOff>180975</xdr:rowOff>
    </xdr:from>
    <xdr:to>
      <xdr:col>3</xdr:col>
      <xdr:colOff>581025</xdr:colOff>
      <xdr:row>39</xdr:row>
      <xdr:rowOff>182563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676275" y="7248525"/>
          <a:ext cx="133350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523876</xdr:colOff>
      <xdr:row>39</xdr:row>
      <xdr:rowOff>180974</xdr:rowOff>
    </xdr:from>
    <xdr:to>
      <xdr:col>1</xdr:col>
      <xdr:colOff>581026</xdr:colOff>
      <xdr:row>40</xdr:row>
      <xdr:rowOff>190499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rot="5400000">
          <a:off x="538163" y="7319962"/>
          <a:ext cx="20002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438151</xdr:colOff>
      <xdr:row>40</xdr:row>
      <xdr:rowOff>66678</xdr:rowOff>
    </xdr:from>
    <xdr:to>
      <xdr:col>1</xdr:col>
      <xdr:colOff>514351</xdr:colOff>
      <xdr:row>41</xdr:row>
      <xdr:rowOff>19051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rot="16200000" flipV="1">
          <a:off x="490539" y="7358065"/>
          <a:ext cx="14287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95250</xdr:colOff>
      <xdr:row>43</xdr:row>
      <xdr:rowOff>0</xdr:rowOff>
    </xdr:from>
    <xdr:to>
      <xdr:col>2</xdr:col>
      <xdr:colOff>971550</xdr:colOff>
      <xdr:row>43</xdr:row>
      <xdr:rowOff>1588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/>
      </xdr:nvCxnSpPr>
      <xdr:spPr>
        <a:xfrm>
          <a:off x="771525" y="7829550"/>
          <a:ext cx="6572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571500</xdr:colOff>
      <xdr:row>43</xdr:row>
      <xdr:rowOff>28575</xdr:rowOff>
    </xdr:from>
    <xdr:to>
      <xdr:col>2</xdr:col>
      <xdr:colOff>57150</xdr:colOff>
      <xdr:row>43</xdr:row>
      <xdr:rowOff>171448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rot="16200000" flipV="1">
          <a:off x="623888" y="7891462"/>
          <a:ext cx="14287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47626</xdr:colOff>
      <xdr:row>43</xdr:row>
      <xdr:rowOff>9527</xdr:rowOff>
    </xdr:from>
    <xdr:to>
      <xdr:col>2</xdr:col>
      <xdr:colOff>104776</xdr:colOff>
      <xdr:row>43</xdr:row>
      <xdr:rowOff>142878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rot="5400000" flipH="1" flipV="1">
          <a:off x="685800" y="787717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manoj\Desktop\Document%20&amp;%20Blank%20F%20&amp;%20F\Document\Uncertainty\sun%20UNCERTA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  <sheetName val="Type A"/>
      <sheetName val="Contribution"/>
      <sheetName val="Un Budget"/>
      <sheetName val="Sheet5"/>
      <sheetName val="Sheet2"/>
      <sheetName val="Sheet1"/>
      <sheetName val="Sheet3"/>
      <sheetName val="Sheet4"/>
    </sheetNames>
    <sheetDataSet>
      <sheetData sheetId="0">
        <row r="22">
          <cell r="AK22" t="str">
            <v>∞</v>
          </cell>
        </row>
        <row r="24">
          <cell r="AK24" t="str">
            <v>∞</v>
          </cell>
        </row>
        <row r="27">
          <cell r="AK27" t="str">
            <v>∞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U99"/>
  <sheetViews>
    <sheetView tabSelected="1" workbookViewId="0">
      <selection activeCell="K43" sqref="K43"/>
    </sheetView>
  </sheetViews>
  <sheetFormatPr defaultRowHeight="14.4" x14ac:dyDescent="0.3"/>
  <cols>
    <col min="1" max="1" width="0.88671875" customWidth="1"/>
    <col min="2" max="2" width="5.109375" customWidth="1"/>
    <col min="3" max="3" width="8.109375" customWidth="1"/>
    <col min="4" max="4" width="3.88671875" customWidth="1"/>
    <col min="5" max="5" width="3.44140625" customWidth="1"/>
    <col min="6" max="6" width="8.109375" customWidth="1"/>
    <col min="7" max="10" width="7" customWidth="1"/>
    <col min="11" max="11" width="8.6640625" customWidth="1"/>
    <col min="12" max="12" width="11.109375" customWidth="1"/>
    <col min="13" max="13" width="10.88671875" customWidth="1"/>
    <col min="14" max="14" width="10" customWidth="1"/>
    <col min="15" max="15" width="7.44140625" customWidth="1"/>
  </cols>
  <sheetData>
    <row r="12" spans="2:14" ht="20.25" customHeight="1" x14ac:dyDescent="0.25"/>
    <row r="13" spans="2:14" ht="17.399999999999999" customHeight="1" x14ac:dyDescent="0.25">
      <c r="B13" s="206"/>
      <c r="C13" s="206"/>
      <c r="D13" s="206"/>
      <c r="E13" s="206"/>
      <c r="F13" s="206"/>
      <c r="G13" s="206"/>
      <c r="H13" s="206"/>
      <c r="I13" s="206"/>
      <c r="J13" s="206"/>
      <c r="K13" s="206"/>
      <c r="L13" s="206"/>
      <c r="M13" s="206"/>
      <c r="N13" s="206"/>
    </row>
    <row r="14" spans="2:14" ht="16.5" customHeight="1" x14ac:dyDescent="0.25">
      <c r="B14" s="212" t="s">
        <v>123</v>
      </c>
      <c r="C14" s="213"/>
      <c r="D14" s="213"/>
      <c r="E14" s="213"/>
      <c r="F14" s="213"/>
      <c r="G14" s="213"/>
      <c r="H14" s="213"/>
      <c r="I14" s="213"/>
      <c r="J14" s="214" t="s">
        <v>124</v>
      </c>
      <c r="K14" s="214"/>
      <c r="L14" s="214"/>
      <c r="M14" s="214"/>
      <c r="N14" s="215"/>
    </row>
    <row r="15" spans="2:14" ht="3" customHeight="1" x14ac:dyDescent="0.25">
      <c r="B15" s="94"/>
      <c r="C15" s="95"/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6"/>
    </row>
    <row r="16" spans="2:14" ht="14.25" customHeight="1" x14ac:dyDescent="0.25">
      <c r="B16" s="209" t="s">
        <v>89</v>
      </c>
      <c r="C16" s="210"/>
      <c r="D16" s="210"/>
      <c r="E16" s="210"/>
      <c r="F16" s="210"/>
      <c r="G16" s="210"/>
      <c r="H16" s="210"/>
      <c r="I16" s="210"/>
      <c r="J16" s="210"/>
      <c r="K16" s="210"/>
      <c r="L16" s="210"/>
      <c r="M16" s="210"/>
      <c r="N16" s="211"/>
    </row>
    <row r="17" spans="2:21" ht="3" customHeight="1" x14ac:dyDescent="0.3">
      <c r="B17" s="97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6"/>
    </row>
    <row r="18" spans="2:21" ht="13.95" customHeight="1" x14ac:dyDescent="0.3">
      <c r="B18" s="216" t="s">
        <v>125</v>
      </c>
      <c r="C18" s="217"/>
      <c r="D18" s="217"/>
      <c r="E18" s="217" t="s">
        <v>183</v>
      </c>
      <c r="F18" s="217"/>
      <c r="G18" s="217"/>
      <c r="H18" s="217"/>
      <c r="I18" s="234" t="s">
        <v>159</v>
      </c>
      <c r="J18" s="234"/>
      <c r="K18" s="235" t="s">
        <v>184</v>
      </c>
      <c r="L18" s="234"/>
      <c r="M18" s="234"/>
      <c r="N18" s="99" t="s">
        <v>160</v>
      </c>
    </row>
    <row r="19" spans="2:21" ht="13.95" customHeight="1" x14ac:dyDescent="0.3">
      <c r="B19" s="100" t="s">
        <v>121</v>
      </c>
      <c r="C19" s="101"/>
      <c r="D19" s="101"/>
      <c r="E19" s="101"/>
      <c r="F19" s="241" t="s">
        <v>175</v>
      </c>
      <c r="G19" s="242"/>
      <c r="H19" s="242"/>
      <c r="I19" s="102" t="s">
        <v>161</v>
      </c>
      <c r="J19" s="102"/>
      <c r="K19" s="218">
        <f>M23</f>
        <v>0</v>
      </c>
      <c r="L19" s="176"/>
      <c r="M19" s="102"/>
      <c r="N19" s="103"/>
    </row>
    <row r="20" spans="2:21" ht="3" customHeight="1" x14ac:dyDescent="0.3">
      <c r="B20" s="104"/>
      <c r="C20" s="105"/>
      <c r="D20" s="105"/>
      <c r="E20" s="106"/>
      <c r="F20" s="106"/>
      <c r="G20" s="106"/>
      <c r="H20" s="106"/>
      <c r="I20" s="106"/>
      <c r="J20" s="106"/>
      <c r="K20" s="106"/>
      <c r="L20" s="106"/>
      <c r="M20" s="106"/>
      <c r="N20" s="107"/>
    </row>
    <row r="21" spans="2:21" ht="14.25" customHeight="1" x14ac:dyDescent="0.3">
      <c r="B21" s="195" t="s">
        <v>90</v>
      </c>
      <c r="C21" s="196"/>
      <c r="D21" s="196"/>
      <c r="E21" s="196"/>
      <c r="F21" s="197"/>
      <c r="G21" s="195" t="s">
        <v>56</v>
      </c>
      <c r="H21" s="196"/>
      <c r="I21" s="196"/>
      <c r="J21" s="197"/>
      <c r="K21" s="195" t="s">
        <v>152</v>
      </c>
      <c r="L21" s="196"/>
      <c r="M21" s="196"/>
      <c r="N21" s="197"/>
      <c r="P21" s="186"/>
      <c r="Q21" s="186"/>
      <c r="R21" s="186"/>
      <c r="S21" s="186"/>
      <c r="T21" s="186"/>
      <c r="U21" s="186"/>
    </row>
    <row r="22" spans="2:21" ht="16.8" customHeight="1" x14ac:dyDescent="0.3">
      <c r="B22" s="108" t="s">
        <v>91</v>
      </c>
      <c r="C22" s="234"/>
      <c r="D22" s="234"/>
      <c r="E22" s="234"/>
      <c r="F22" s="243"/>
      <c r="G22" s="168" t="s">
        <v>57</v>
      </c>
      <c r="H22" s="170"/>
      <c r="I22" s="168"/>
      <c r="J22" s="170"/>
      <c r="K22" s="195" t="s">
        <v>131</v>
      </c>
      <c r="L22" s="196"/>
      <c r="M22" s="196"/>
      <c r="N22" s="197"/>
      <c r="O22" t="s">
        <v>67</v>
      </c>
      <c r="P22" s="186"/>
      <c r="Q22" s="186"/>
      <c r="R22" s="186"/>
      <c r="S22" s="186"/>
      <c r="T22" s="186"/>
      <c r="U22" s="186"/>
    </row>
    <row r="23" spans="2:21" ht="16.8" customHeight="1" x14ac:dyDescent="0.3">
      <c r="B23" s="244"/>
      <c r="C23" s="245"/>
      <c r="D23" s="245"/>
      <c r="E23" s="245"/>
      <c r="F23" s="246"/>
      <c r="G23" s="168" t="s">
        <v>58</v>
      </c>
      <c r="H23" s="170"/>
      <c r="I23" s="168"/>
      <c r="J23" s="170"/>
      <c r="K23" s="198" t="s">
        <v>92</v>
      </c>
      <c r="L23" s="199"/>
      <c r="M23" s="200"/>
      <c r="N23" s="201"/>
      <c r="P23" s="186"/>
      <c r="Q23" s="186"/>
      <c r="R23" s="186"/>
      <c r="S23" s="186"/>
      <c r="T23" s="186"/>
      <c r="U23" s="186"/>
    </row>
    <row r="24" spans="2:21" ht="16.8" customHeight="1" x14ac:dyDescent="0.3">
      <c r="B24" s="192"/>
      <c r="C24" s="193"/>
      <c r="D24" s="193"/>
      <c r="E24" s="193"/>
      <c r="F24" s="194"/>
      <c r="G24" s="168" t="s">
        <v>93</v>
      </c>
      <c r="H24" s="170"/>
      <c r="I24" s="168"/>
      <c r="J24" s="169"/>
      <c r="K24" s="207" t="s">
        <v>177</v>
      </c>
      <c r="L24" s="208"/>
      <c r="M24" s="219"/>
      <c r="N24" s="220"/>
      <c r="P24" s="109"/>
      <c r="Q24" s="109"/>
      <c r="R24" s="109"/>
      <c r="S24" s="109"/>
      <c r="T24" s="109"/>
      <c r="U24" s="109"/>
    </row>
    <row r="25" spans="2:21" ht="16.8" customHeight="1" x14ac:dyDescent="0.3">
      <c r="B25" s="192"/>
      <c r="C25" s="193"/>
      <c r="D25" s="193"/>
      <c r="E25" s="193"/>
      <c r="F25" s="194"/>
      <c r="G25" s="168" t="s">
        <v>94</v>
      </c>
      <c r="H25" s="170"/>
      <c r="I25" s="168"/>
      <c r="J25" s="169"/>
      <c r="K25" s="223" t="s">
        <v>180</v>
      </c>
      <c r="L25" s="224"/>
      <c r="M25" s="221"/>
      <c r="N25" s="222"/>
    </row>
    <row r="26" spans="2:21" ht="16.8" customHeight="1" x14ac:dyDescent="0.3">
      <c r="B26" s="192"/>
      <c r="C26" s="193"/>
      <c r="D26" s="193"/>
      <c r="E26" s="193"/>
      <c r="F26" s="194"/>
      <c r="G26" s="168" t="s">
        <v>60</v>
      </c>
      <c r="H26" s="170"/>
      <c r="I26" s="168" t="s">
        <v>178</v>
      </c>
      <c r="J26" s="170"/>
      <c r="K26" s="225" t="s">
        <v>59</v>
      </c>
      <c r="L26" s="227"/>
      <c r="M26" s="168"/>
      <c r="N26" s="170"/>
    </row>
    <row r="27" spans="2:21" ht="16.8" customHeight="1" x14ac:dyDescent="0.3">
      <c r="B27" s="225"/>
      <c r="C27" s="226"/>
      <c r="D27" s="226"/>
      <c r="E27" s="226"/>
      <c r="F27" s="227"/>
      <c r="G27" s="168" t="s">
        <v>162</v>
      </c>
      <c r="H27" s="169"/>
      <c r="I27" s="232" t="s">
        <v>179</v>
      </c>
      <c r="J27" s="233"/>
      <c r="K27" s="228" t="s">
        <v>163</v>
      </c>
      <c r="L27" s="229"/>
      <c r="M27" s="230" t="s">
        <v>168</v>
      </c>
      <c r="N27" s="231"/>
    </row>
    <row r="28" spans="2:21" ht="3" customHeight="1" x14ac:dyDescent="0.3">
      <c r="B28" s="110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3"/>
    </row>
    <row r="29" spans="2:21" ht="14.1" customHeight="1" x14ac:dyDescent="0.3">
      <c r="B29" s="171" t="s">
        <v>95</v>
      </c>
      <c r="C29" s="172"/>
      <c r="D29" s="172"/>
      <c r="E29" s="172"/>
      <c r="F29" s="172"/>
      <c r="G29" s="172"/>
      <c r="H29" s="172"/>
      <c r="I29" s="172"/>
      <c r="J29" s="172"/>
      <c r="K29" s="172"/>
      <c r="L29" s="172"/>
      <c r="M29" s="172"/>
      <c r="N29" s="173"/>
    </row>
    <row r="30" spans="2:21" ht="3" customHeight="1" x14ac:dyDescent="0.3">
      <c r="B30" s="111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3"/>
    </row>
    <row r="31" spans="2:21" ht="14.1" customHeight="1" x14ac:dyDescent="0.3">
      <c r="B31" s="114" t="s">
        <v>96</v>
      </c>
      <c r="C31" s="168" t="s">
        <v>133</v>
      </c>
      <c r="D31" s="169"/>
      <c r="E31" s="169"/>
      <c r="F31" s="169"/>
      <c r="G31" s="169"/>
      <c r="H31" s="170"/>
      <c r="I31" s="168" t="s">
        <v>134</v>
      </c>
      <c r="J31" s="169"/>
      <c r="K31" s="170"/>
      <c r="L31" s="115" t="s">
        <v>122</v>
      </c>
      <c r="M31" s="169" t="s">
        <v>135</v>
      </c>
      <c r="N31" s="170"/>
    </row>
    <row r="32" spans="2:21" ht="15" customHeight="1" x14ac:dyDescent="0.3">
      <c r="B32" s="116">
        <v>1</v>
      </c>
      <c r="C32" s="160" t="s">
        <v>169</v>
      </c>
      <c r="D32" s="161"/>
      <c r="E32" s="161"/>
      <c r="F32" s="161"/>
      <c r="G32" s="161"/>
      <c r="H32" s="162"/>
      <c r="I32" s="160" t="s">
        <v>170</v>
      </c>
      <c r="J32" s="161"/>
      <c r="K32" s="162"/>
      <c r="L32" s="116" t="s">
        <v>148</v>
      </c>
      <c r="M32" s="163" t="s">
        <v>171</v>
      </c>
      <c r="N32" s="162"/>
      <c r="P32" s="117" t="s">
        <v>146</v>
      </c>
      <c r="Q32" s="117"/>
    </row>
    <row r="33" spans="2:18" ht="15" customHeight="1" x14ac:dyDescent="0.3">
      <c r="B33" s="116">
        <v>2</v>
      </c>
      <c r="C33" s="160" t="s">
        <v>172</v>
      </c>
      <c r="D33" s="161"/>
      <c r="E33" s="161"/>
      <c r="F33" s="161"/>
      <c r="G33" s="161"/>
      <c r="H33" s="162"/>
      <c r="I33" s="160" t="s">
        <v>173</v>
      </c>
      <c r="J33" s="161"/>
      <c r="K33" s="162"/>
      <c r="L33" s="116" t="s">
        <v>148</v>
      </c>
      <c r="M33" s="163" t="s">
        <v>171</v>
      </c>
      <c r="N33" s="162"/>
      <c r="P33" s="117" t="s">
        <v>147</v>
      </c>
      <c r="Q33" s="117"/>
    </row>
    <row r="34" spans="2:18" ht="15" customHeight="1" x14ac:dyDescent="0.3">
      <c r="B34" s="116">
        <v>3</v>
      </c>
      <c r="C34" s="160" t="s">
        <v>166</v>
      </c>
      <c r="D34" s="161"/>
      <c r="E34" s="161"/>
      <c r="F34" s="161"/>
      <c r="G34" s="161"/>
      <c r="H34" s="162"/>
      <c r="I34" s="160" t="s">
        <v>167</v>
      </c>
      <c r="J34" s="161"/>
      <c r="K34" s="162"/>
      <c r="L34" s="116" t="s">
        <v>148</v>
      </c>
      <c r="M34" s="163" t="s">
        <v>174</v>
      </c>
      <c r="N34" s="162"/>
      <c r="P34" s="117"/>
      <c r="Q34" s="117"/>
    </row>
    <row r="35" spans="2:18" ht="13.95" customHeight="1" x14ac:dyDescent="0.3">
      <c r="B35" s="179" t="s">
        <v>157</v>
      </c>
      <c r="C35" s="180"/>
      <c r="D35" s="180" t="s">
        <v>158</v>
      </c>
      <c r="E35" s="180"/>
      <c r="F35" s="180"/>
      <c r="G35" s="180"/>
      <c r="H35" s="180"/>
      <c r="I35" s="180"/>
      <c r="J35" s="180"/>
      <c r="K35" s="180"/>
      <c r="L35" s="180"/>
      <c r="M35" s="180"/>
      <c r="N35" s="189"/>
      <c r="P35" s="117"/>
      <c r="Q35" s="117"/>
    </row>
    <row r="36" spans="2:18" ht="3" customHeight="1" x14ac:dyDescent="0.3">
      <c r="B36" s="118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119"/>
      <c r="O36" s="109"/>
      <c r="P36" s="109"/>
    </row>
    <row r="37" spans="2:18" ht="14.25" customHeight="1" x14ac:dyDescent="0.3">
      <c r="B37" s="171" t="s">
        <v>97</v>
      </c>
      <c r="C37" s="172"/>
      <c r="D37" s="172"/>
      <c r="E37" s="172"/>
      <c r="F37" s="172"/>
      <c r="G37" s="172"/>
      <c r="H37" s="172"/>
      <c r="I37" s="172"/>
      <c r="J37" s="172"/>
      <c r="K37" s="172"/>
      <c r="L37" s="172"/>
      <c r="M37" s="172"/>
      <c r="N37" s="173"/>
      <c r="O37" s="109"/>
      <c r="P37" s="109"/>
    </row>
    <row r="38" spans="2:18" ht="2.25" customHeight="1" x14ac:dyDescent="0.3">
      <c r="B38" s="114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107"/>
    </row>
    <row r="39" spans="2:18" ht="13.5" customHeight="1" x14ac:dyDescent="0.3">
      <c r="B39" s="120" t="s">
        <v>98</v>
      </c>
      <c r="C39" s="83" t="s">
        <v>99</v>
      </c>
      <c r="D39" s="202" t="s">
        <v>61</v>
      </c>
      <c r="E39" s="203"/>
      <c r="F39" s="168" t="s">
        <v>100</v>
      </c>
      <c r="G39" s="169"/>
      <c r="H39" s="169"/>
      <c r="I39" s="169"/>
      <c r="J39" s="170"/>
      <c r="K39" s="121" t="s">
        <v>101</v>
      </c>
      <c r="L39" s="122" t="s">
        <v>102</v>
      </c>
      <c r="M39" s="83" t="s">
        <v>143</v>
      </c>
      <c r="N39" s="83" t="s">
        <v>62</v>
      </c>
    </row>
    <row r="40" spans="2:18" x14ac:dyDescent="0.3">
      <c r="B40" s="123" t="s">
        <v>63</v>
      </c>
      <c r="C40" s="124" t="s">
        <v>103</v>
      </c>
      <c r="D40" s="204" t="s">
        <v>36</v>
      </c>
      <c r="E40" s="205"/>
      <c r="F40" s="125" t="s">
        <v>104</v>
      </c>
      <c r="G40" s="125" t="s">
        <v>105</v>
      </c>
      <c r="H40" s="125" t="s">
        <v>106</v>
      </c>
      <c r="I40" s="125" t="s">
        <v>107</v>
      </c>
      <c r="J40" s="125" t="s">
        <v>108</v>
      </c>
      <c r="K40" s="84" t="s">
        <v>109</v>
      </c>
      <c r="L40" s="126" t="s">
        <v>132</v>
      </c>
      <c r="M40" s="84" t="s">
        <v>110</v>
      </c>
      <c r="N40" s="84" t="s">
        <v>66</v>
      </c>
    </row>
    <row r="41" spans="2:18" x14ac:dyDescent="0.3">
      <c r="B41" s="123"/>
      <c r="C41" s="121" t="s">
        <v>111</v>
      </c>
      <c r="D41" s="204" t="s">
        <v>182</v>
      </c>
      <c r="E41" s="205"/>
      <c r="F41" s="168" t="s">
        <v>181</v>
      </c>
      <c r="G41" s="169"/>
      <c r="H41" s="169"/>
      <c r="I41" s="169"/>
      <c r="J41" s="170"/>
      <c r="K41" s="83" t="s">
        <v>112</v>
      </c>
      <c r="L41" s="83" t="s">
        <v>113</v>
      </c>
      <c r="M41" s="120" t="s">
        <v>143</v>
      </c>
      <c r="N41" s="83" t="s">
        <v>114</v>
      </c>
    </row>
    <row r="42" spans="2:18" x14ac:dyDescent="0.3">
      <c r="B42" s="127"/>
      <c r="C42" s="84"/>
      <c r="D42" s="174"/>
      <c r="E42" s="175"/>
      <c r="F42" s="125" t="s">
        <v>115</v>
      </c>
      <c r="G42" s="125" t="s">
        <v>116</v>
      </c>
      <c r="H42" s="125" t="s">
        <v>117</v>
      </c>
      <c r="I42" s="125" t="s">
        <v>118</v>
      </c>
      <c r="J42" s="125" t="s">
        <v>119</v>
      </c>
      <c r="K42" s="84" t="s">
        <v>71</v>
      </c>
      <c r="L42" s="84" t="s">
        <v>65</v>
      </c>
      <c r="M42" s="127" t="s">
        <v>65</v>
      </c>
      <c r="N42" s="84"/>
    </row>
    <row r="43" spans="2:18" ht="19.95" customHeight="1" x14ac:dyDescent="0.3">
      <c r="B43" s="150">
        <v>1</v>
      </c>
      <c r="C43" s="152" t="s">
        <v>126</v>
      </c>
      <c r="D43" s="164">
        <v>213.5</v>
      </c>
      <c r="E43" s="165"/>
      <c r="F43" s="128"/>
      <c r="G43" s="129"/>
      <c r="H43" s="129"/>
      <c r="I43" s="129"/>
      <c r="J43" s="129"/>
      <c r="K43" s="130" t="e">
        <f>AVERAGE(F43:J43)</f>
        <v>#DIV/0!</v>
      </c>
      <c r="L43" s="130" t="e">
        <f>(J43-F43)/K43*100</f>
        <v>#DIV/0!</v>
      </c>
      <c r="M43" s="131">
        <v>3</v>
      </c>
      <c r="N43" s="158">
        <v>2.17</v>
      </c>
      <c r="R43">
        <v>5.7</v>
      </c>
    </row>
    <row r="44" spans="2:18" ht="19.95" customHeight="1" x14ac:dyDescent="0.3">
      <c r="B44" s="151"/>
      <c r="C44" s="153"/>
      <c r="D44" s="166"/>
      <c r="E44" s="167"/>
      <c r="F44" s="132"/>
      <c r="G44" s="133"/>
      <c r="H44" s="133"/>
      <c r="I44" s="133"/>
      <c r="J44" s="133"/>
      <c r="K44" s="130" t="e">
        <f t="shared" ref="K44:K46" si="0">AVERAGE(F44:J44)</f>
        <v>#DIV/0!</v>
      </c>
      <c r="L44" s="130" t="e">
        <f>(K44-D43)*100/D43</f>
        <v>#DIV/0!</v>
      </c>
      <c r="M44" s="131">
        <v>3</v>
      </c>
      <c r="N44" s="159"/>
    </row>
    <row r="45" spans="2:18" ht="19.95" customHeight="1" x14ac:dyDescent="0.3">
      <c r="B45" s="150">
        <v>2</v>
      </c>
      <c r="C45" s="152" t="s">
        <v>126</v>
      </c>
      <c r="D45" s="154">
        <v>339.9</v>
      </c>
      <c r="E45" s="155"/>
      <c r="F45" s="128"/>
      <c r="G45" s="129"/>
      <c r="H45" s="129"/>
      <c r="I45" s="129"/>
      <c r="J45" s="129"/>
      <c r="K45" s="130" t="e">
        <f t="shared" si="0"/>
        <v>#DIV/0!</v>
      </c>
      <c r="L45" s="130" t="e">
        <f>(J45-F45)/K45*100</f>
        <v>#DIV/0!</v>
      </c>
      <c r="M45" s="131">
        <v>2.5</v>
      </c>
      <c r="N45" s="158">
        <v>2.17</v>
      </c>
    </row>
    <row r="46" spans="2:18" ht="19.95" customHeight="1" x14ac:dyDescent="0.3">
      <c r="B46" s="151"/>
      <c r="C46" s="153"/>
      <c r="D46" s="156"/>
      <c r="E46" s="157"/>
      <c r="F46" s="132"/>
      <c r="G46" s="133"/>
      <c r="H46" s="133"/>
      <c r="I46" s="133"/>
      <c r="J46" s="133"/>
      <c r="K46" s="130" t="e">
        <f t="shared" si="0"/>
        <v>#DIV/0!</v>
      </c>
      <c r="L46" s="130" t="e">
        <f>(K46-D45)*100/D45</f>
        <v>#DIV/0!</v>
      </c>
      <c r="M46" s="131">
        <v>2.5</v>
      </c>
      <c r="N46" s="159"/>
    </row>
    <row r="47" spans="2:18" ht="19.95" customHeight="1" x14ac:dyDescent="0.3">
      <c r="B47" s="150">
        <v>3</v>
      </c>
      <c r="C47" s="152" t="s">
        <v>126</v>
      </c>
      <c r="D47" s="154">
        <v>527.4</v>
      </c>
      <c r="E47" s="155"/>
      <c r="F47" s="128"/>
      <c r="G47" s="129"/>
      <c r="H47" s="129"/>
      <c r="I47" s="129"/>
      <c r="J47" s="129"/>
      <c r="K47" s="130" t="e">
        <f t="shared" ref="K47:K48" si="1">AVERAGE(F47:J47)</f>
        <v>#DIV/0!</v>
      </c>
      <c r="L47" s="130" t="e">
        <f>(J47-F47)/K47*100</f>
        <v>#DIV/0!</v>
      </c>
      <c r="M47" s="131">
        <v>2</v>
      </c>
      <c r="N47" s="158">
        <v>2.17</v>
      </c>
    </row>
    <row r="48" spans="2:18" ht="19.95" customHeight="1" x14ac:dyDescent="0.3">
      <c r="B48" s="151"/>
      <c r="C48" s="153"/>
      <c r="D48" s="156"/>
      <c r="E48" s="157"/>
      <c r="F48" s="132"/>
      <c r="G48" s="133"/>
      <c r="H48" s="133"/>
      <c r="I48" s="133"/>
      <c r="J48" s="133"/>
      <c r="K48" s="130" t="e">
        <f t="shared" si="1"/>
        <v>#DIV/0!</v>
      </c>
      <c r="L48" s="130" t="e">
        <f>(K48-D47)*100/D47</f>
        <v>#DIV/0!</v>
      </c>
      <c r="M48" s="131">
        <v>2</v>
      </c>
      <c r="N48" s="159"/>
    </row>
    <row r="49" spans="2:17" ht="13.05" customHeight="1" x14ac:dyDescent="0.3">
      <c r="B49" s="192" t="s">
        <v>154</v>
      </c>
      <c r="C49" s="193"/>
      <c r="D49" s="193"/>
      <c r="E49" s="193"/>
      <c r="F49" s="193"/>
      <c r="G49" s="193"/>
      <c r="H49" s="193"/>
      <c r="I49" s="193"/>
      <c r="J49" s="193"/>
      <c r="K49" s="193"/>
      <c r="L49" s="193"/>
      <c r="M49" s="193"/>
      <c r="N49" s="194"/>
    </row>
    <row r="50" spans="2:17" ht="13.05" customHeight="1" x14ac:dyDescent="0.3">
      <c r="B50" s="192" t="s">
        <v>155</v>
      </c>
      <c r="C50" s="193"/>
      <c r="D50" s="193"/>
      <c r="E50" s="193"/>
      <c r="F50" s="193"/>
      <c r="G50" s="193"/>
      <c r="H50" s="193"/>
      <c r="I50" s="193"/>
      <c r="J50" s="193"/>
      <c r="K50" s="193"/>
      <c r="L50" s="193"/>
      <c r="M50" s="193"/>
      <c r="N50" s="194"/>
    </row>
    <row r="51" spans="2:17" ht="18" customHeight="1" x14ac:dyDescent="0.3">
      <c r="B51" s="134"/>
      <c r="C51" s="135"/>
      <c r="D51" s="135"/>
      <c r="E51" s="135"/>
      <c r="F51" s="135"/>
      <c r="G51" s="135"/>
      <c r="H51" s="135"/>
      <c r="I51" s="135"/>
      <c r="J51" s="135"/>
      <c r="K51" s="135"/>
      <c r="L51" s="135"/>
      <c r="M51" s="135"/>
      <c r="N51" s="136"/>
    </row>
    <row r="52" spans="2:17" ht="21" customHeight="1" x14ac:dyDescent="0.3">
      <c r="B52" s="192"/>
      <c r="C52" s="193"/>
      <c r="D52" s="193"/>
      <c r="E52" s="193"/>
      <c r="F52" s="193"/>
      <c r="G52" s="193"/>
      <c r="H52" s="193"/>
      <c r="I52" s="193"/>
      <c r="J52" s="193"/>
      <c r="K52" s="193"/>
      <c r="L52" s="193"/>
      <c r="M52" s="193"/>
      <c r="N52" s="194"/>
    </row>
    <row r="53" spans="2:17" ht="21" customHeight="1" x14ac:dyDescent="0.3">
      <c r="B53" s="134"/>
      <c r="C53" s="135"/>
      <c r="D53" s="135"/>
      <c r="E53" s="135"/>
      <c r="F53" s="135"/>
      <c r="G53" s="135"/>
      <c r="H53" s="135"/>
      <c r="I53" s="135"/>
      <c r="J53" s="135"/>
      <c r="K53" s="135"/>
      <c r="L53" s="135"/>
      <c r="M53" s="135"/>
      <c r="N53" s="136"/>
    </row>
    <row r="54" spans="2:17" x14ac:dyDescent="0.3">
      <c r="B54" s="190">
        <f>M26</f>
        <v>0</v>
      </c>
      <c r="C54" s="191"/>
      <c r="D54" s="191"/>
      <c r="E54" s="191"/>
      <c r="F54" s="102"/>
      <c r="G54" s="102"/>
      <c r="H54" s="102"/>
      <c r="I54" s="102"/>
      <c r="J54" s="102"/>
      <c r="K54" s="102"/>
      <c r="L54" s="102"/>
      <c r="M54" s="102"/>
      <c r="N54" s="103"/>
    </row>
    <row r="55" spans="2:17" x14ac:dyDescent="0.3">
      <c r="B55" s="137" t="s">
        <v>59</v>
      </c>
      <c r="C55" s="138"/>
      <c r="D55" s="138"/>
      <c r="E55" s="138"/>
      <c r="F55" s="126"/>
      <c r="G55" s="176" t="s">
        <v>142</v>
      </c>
      <c r="H55" s="176"/>
      <c r="I55" s="176"/>
      <c r="J55" s="176"/>
      <c r="K55" s="139"/>
      <c r="L55" s="140"/>
      <c r="M55" s="177" t="s">
        <v>120</v>
      </c>
      <c r="N55" s="178"/>
    </row>
    <row r="56" spans="2:17" x14ac:dyDescent="0.3">
      <c r="B56" s="181" t="s">
        <v>164</v>
      </c>
      <c r="C56" s="182"/>
      <c r="D56" s="182"/>
      <c r="E56" s="82"/>
      <c r="F56" s="106"/>
      <c r="G56" s="82"/>
      <c r="H56" s="82"/>
      <c r="I56" s="82"/>
      <c r="J56" s="82"/>
      <c r="K56" s="141"/>
      <c r="L56" s="141"/>
      <c r="M56" s="239" t="s">
        <v>165</v>
      </c>
      <c r="N56" s="240"/>
    </row>
    <row r="57" spans="2:17" ht="12" customHeight="1" x14ac:dyDescent="0.3">
      <c r="B57" s="142" t="s">
        <v>136</v>
      </c>
      <c r="C57" s="143"/>
      <c r="D57" s="143"/>
      <c r="E57" s="143"/>
      <c r="F57" s="143"/>
      <c r="G57" s="143"/>
      <c r="H57" s="143"/>
      <c r="I57" s="143"/>
      <c r="J57" s="143"/>
      <c r="K57" s="143"/>
      <c r="L57" s="143"/>
      <c r="M57" s="143"/>
      <c r="N57" s="99"/>
    </row>
    <row r="58" spans="2:17" ht="12" customHeight="1" x14ac:dyDescent="0.3">
      <c r="B58" s="144" t="s">
        <v>137</v>
      </c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3"/>
    </row>
    <row r="59" spans="2:17" ht="12" customHeight="1" x14ac:dyDescent="0.3">
      <c r="B59" s="110" t="s">
        <v>138</v>
      </c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3"/>
    </row>
    <row r="60" spans="2:17" ht="12" customHeight="1" x14ac:dyDescent="0.3">
      <c r="B60" s="144" t="s">
        <v>139</v>
      </c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3"/>
    </row>
    <row r="61" spans="2:17" ht="12" customHeight="1" x14ac:dyDescent="0.3">
      <c r="B61" s="110" t="s">
        <v>140</v>
      </c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3"/>
    </row>
    <row r="62" spans="2:17" ht="12" customHeight="1" x14ac:dyDescent="0.3">
      <c r="B62" s="144" t="s">
        <v>141</v>
      </c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3"/>
    </row>
    <row r="63" spans="2:17" ht="12" customHeight="1" x14ac:dyDescent="0.3">
      <c r="B63" s="236" t="s">
        <v>156</v>
      </c>
      <c r="C63" s="237"/>
      <c r="D63" s="237"/>
      <c r="E63" s="237"/>
      <c r="F63" s="237"/>
      <c r="G63" s="237"/>
      <c r="H63" s="237"/>
      <c r="I63" s="237"/>
      <c r="J63" s="237"/>
      <c r="K63" s="237"/>
      <c r="L63" s="237"/>
      <c r="M63" s="237"/>
      <c r="N63" s="238"/>
      <c r="O63" s="145"/>
      <c r="P63" s="145"/>
      <c r="Q63" s="145"/>
    </row>
    <row r="64" spans="2:17" x14ac:dyDescent="0.3">
      <c r="B64" s="146"/>
      <c r="C64" s="146"/>
      <c r="D64" s="146"/>
      <c r="E64" s="122"/>
      <c r="F64" s="31"/>
      <c r="G64" s="31"/>
      <c r="H64" s="31"/>
      <c r="I64" s="31"/>
      <c r="J64" s="31"/>
      <c r="K64" s="146"/>
      <c r="L64" s="146"/>
      <c r="M64" s="146"/>
      <c r="N64" s="146"/>
    </row>
    <row r="65" spans="2:14" x14ac:dyDescent="0.3">
      <c r="B65" s="109"/>
      <c r="C65" s="109"/>
      <c r="D65" s="31"/>
      <c r="E65" s="102"/>
      <c r="F65" s="31"/>
      <c r="G65" s="31"/>
      <c r="H65" s="31"/>
      <c r="I65" s="31"/>
      <c r="J65" s="31"/>
      <c r="K65" s="31"/>
      <c r="L65" s="109"/>
      <c r="M65" s="109"/>
      <c r="N65" s="109"/>
    </row>
    <row r="66" spans="2:14" x14ac:dyDescent="0.3">
      <c r="B66" s="109"/>
      <c r="C66" s="109"/>
      <c r="D66" s="109"/>
      <c r="E66" s="122"/>
      <c r="F66" s="31"/>
      <c r="G66" s="186"/>
      <c r="H66" s="186"/>
      <c r="I66" s="186"/>
      <c r="J66" s="186"/>
      <c r="K66" s="109"/>
      <c r="L66" s="109"/>
      <c r="M66" s="109"/>
      <c r="N66" s="109"/>
    </row>
    <row r="67" spans="2:14" x14ac:dyDescent="0.3">
      <c r="B67" s="186"/>
      <c r="C67" s="186"/>
      <c r="D67" s="109"/>
      <c r="E67" s="109"/>
      <c r="F67" s="147"/>
      <c r="G67" s="31"/>
      <c r="H67" s="31"/>
      <c r="I67" s="31"/>
      <c r="J67" s="31"/>
      <c r="K67" s="31"/>
      <c r="L67" s="186"/>
      <c r="M67" s="186"/>
      <c r="N67" s="186"/>
    </row>
    <row r="68" spans="2:14" x14ac:dyDescent="0.3">
      <c r="B68" s="31"/>
      <c r="C68" s="31"/>
      <c r="D68" s="31"/>
      <c r="E68" s="31"/>
      <c r="G68" s="147"/>
      <c r="H68" s="147"/>
      <c r="I68" s="147"/>
      <c r="J68" s="147"/>
      <c r="K68" s="31"/>
      <c r="L68" s="31"/>
      <c r="M68" s="31"/>
      <c r="N68" s="31"/>
    </row>
    <row r="69" spans="2:14" x14ac:dyDescent="0.3">
      <c r="B69" s="187"/>
      <c r="C69" s="187"/>
      <c r="D69" s="31"/>
      <c r="E69" s="31"/>
      <c r="F69" s="148"/>
      <c r="K69" s="31"/>
      <c r="L69" s="31"/>
      <c r="M69" s="31"/>
      <c r="N69" s="31"/>
    </row>
    <row r="70" spans="2:14" x14ac:dyDescent="0.3">
      <c r="B70" s="188"/>
      <c r="C70" s="186"/>
      <c r="D70" s="186"/>
      <c r="E70" s="31"/>
      <c r="G70" s="148"/>
      <c r="H70" s="148"/>
      <c r="I70" s="148"/>
      <c r="J70" s="148"/>
      <c r="K70" s="31"/>
      <c r="L70" s="186"/>
      <c r="M70" s="186"/>
      <c r="N70" s="186"/>
    </row>
    <row r="71" spans="2:14" x14ac:dyDescent="0.3">
      <c r="B71" s="147"/>
      <c r="C71" s="147"/>
      <c r="D71" s="147"/>
      <c r="E71" s="147"/>
      <c r="K71" s="147"/>
      <c r="L71" s="147"/>
      <c r="M71" s="147"/>
      <c r="N71" s="147"/>
    </row>
    <row r="73" spans="2:14" x14ac:dyDescent="0.3">
      <c r="B73" s="148"/>
      <c r="C73" s="148"/>
      <c r="D73" s="148"/>
      <c r="E73" s="148"/>
      <c r="K73" s="148"/>
      <c r="L73" s="148"/>
      <c r="M73" s="148"/>
      <c r="N73" s="148"/>
    </row>
    <row r="97" spans="2:14" x14ac:dyDescent="0.3">
      <c r="B97" s="110" t="s">
        <v>68</v>
      </c>
      <c r="C97" s="135"/>
      <c r="D97" s="135"/>
      <c r="E97" s="135"/>
      <c r="G97" s="135"/>
      <c r="H97" s="135"/>
      <c r="I97" s="102"/>
      <c r="J97" s="102"/>
      <c r="K97" s="102"/>
      <c r="L97" s="102"/>
      <c r="M97" s="102"/>
      <c r="N97" s="103"/>
    </row>
    <row r="98" spans="2:14" x14ac:dyDescent="0.3">
      <c r="B98" s="134" t="s">
        <v>69</v>
      </c>
      <c r="C98" s="122"/>
      <c r="D98" s="122"/>
      <c r="E98" s="122"/>
      <c r="G98" s="122"/>
      <c r="H98" s="122"/>
      <c r="I98" s="122"/>
      <c r="J98" s="122"/>
      <c r="K98" s="122"/>
      <c r="L98" s="122"/>
      <c r="M98" s="122"/>
      <c r="N98" s="149"/>
    </row>
    <row r="99" spans="2:14" x14ac:dyDescent="0.3">
      <c r="B99" s="134" t="s">
        <v>70</v>
      </c>
      <c r="C99" s="135"/>
      <c r="D99" s="135"/>
      <c r="E99" s="135"/>
      <c r="G99" s="183"/>
      <c r="H99" s="183"/>
      <c r="I99" s="183"/>
      <c r="J99" s="183"/>
      <c r="K99" s="102"/>
      <c r="L99" s="95"/>
      <c r="M99" s="184"/>
      <c r="N99" s="185"/>
    </row>
  </sheetData>
  <mergeCells count="98">
    <mergeCell ref="B49:N49"/>
    <mergeCell ref="I18:J18"/>
    <mergeCell ref="K18:M18"/>
    <mergeCell ref="B63:N63"/>
    <mergeCell ref="M56:N56"/>
    <mergeCell ref="F19:H19"/>
    <mergeCell ref="C22:F22"/>
    <mergeCell ref="G25:H25"/>
    <mergeCell ref="I25:J25"/>
    <mergeCell ref="K26:L26"/>
    <mergeCell ref="B26:F26"/>
    <mergeCell ref="B23:F23"/>
    <mergeCell ref="G22:H22"/>
    <mergeCell ref="I22:J22"/>
    <mergeCell ref="G23:H23"/>
    <mergeCell ref="B24:F24"/>
    <mergeCell ref="M26:N26"/>
    <mergeCell ref="B27:F27"/>
    <mergeCell ref="K27:L27"/>
    <mergeCell ref="M27:N27"/>
    <mergeCell ref="G27:H27"/>
    <mergeCell ref="I27:J27"/>
    <mergeCell ref="G26:H26"/>
    <mergeCell ref="I26:J26"/>
    <mergeCell ref="E18:H18"/>
    <mergeCell ref="K19:L19"/>
    <mergeCell ref="M24:N25"/>
    <mergeCell ref="I23:J23"/>
    <mergeCell ref="K25:L25"/>
    <mergeCell ref="M33:N33"/>
    <mergeCell ref="C33:H33"/>
    <mergeCell ref="M32:N32"/>
    <mergeCell ref="M31:N31"/>
    <mergeCell ref="B13:N13"/>
    <mergeCell ref="G24:H24"/>
    <mergeCell ref="I24:J24"/>
    <mergeCell ref="K24:L24"/>
    <mergeCell ref="B25:F25"/>
    <mergeCell ref="G21:J21"/>
    <mergeCell ref="B16:N16"/>
    <mergeCell ref="B21:F21"/>
    <mergeCell ref="K21:N21"/>
    <mergeCell ref="B14:I14"/>
    <mergeCell ref="J14:N14"/>
    <mergeCell ref="B18:D18"/>
    <mergeCell ref="I31:K31"/>
    <mergeCell ref="I32:K32"/>
    <mergeCell ref="C31:H31"/>
    <mergeCell ref="C32:H32"/>
    <mergeCell ref="I33:K33"/>
    <mergeCell ref="B50:N50"/>
    <mergeCell ref="B52:N52"/>
    <mergeCell ref="S21:U21"/>
    <mergeCell ref="K22:N22"/>
    <mergeCell ref="P22:R22"/>
    <mergeCell ref="S22:U22"/>
    <mergeCell ref="K23:L23"/>
    <mergeCell ref="M23:N23"/>
    <mergeCell ref="P23:R23"/>
    <mergeCell ref="S23:U23"/>
    <mergeCell ref="P21:R21"/>
    <mergeCell ref="B29:N29"/>
    <mergeCell ref="D39:E39"/>
    <mergeCell ref="F39:J39"/>
    <mergeCell ref="D40:E40"/>
    <mergeCell ref="D41:E41"/>
    <mergeCell ref="G55:J55"/>
    <mergeCell ref="M55:N55"/>
    <mergeCell ref="B35:C35"/>
    <mergeCell ref="B56:D56"/>
    <mergeCell ref="G99:J99"/>
    <mergeCell ref="M99:N99"/>
    <mergeCell ref="G66:J66"/>
    <mergeCell ref="B67:C67"/>
    <mergeCell ref="L67:N67"/>
    <mergeCell ref="B69:C69"/>
    <mergeCell ref="B70:D70"/>
    <mergeCell ref="L70:N70"/>
    <mergeCell ref="D35:N35"/>
    <mergeCell ref="B54:E54"/>
    <mergeCell ref="B43:B44"/>
    <mergeCell ref="C43:C44"/>
    <mergeCell ref="B47:B48"/>
    <mergeCell ref="C47:C48"/>
    <mergeCell ref="D47:E48"/>
    <mergeCell ref="N47:N48"/>
    <mergeCell ref="C34:H34"/>
    <mergeCell ref="I34:K34"/>
    <mergeCell ref="M34:N34"/>
    <mergeCell ref="D43:E44"/>
    <mergeCell ref="N43:N44"/>
    <mergeCell ref="B45:B46"/>
    <mergeCell ref="C45:C46"/>
    <mergeCell ref="D45:E46"/>
    <mergeCell ref="N45:N46"/>
    <mergeCell ref="F41:J41"/>
    <mergeCell ref="B37:N37"/>
    <mergeCell ref="D42:E42"/>
  </mergeCells>
  <pageMargins left="0.17" right="0.18" top="0.16" bottom="0.16" header="0.16" footer="0.1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O56"/>
  <sheetViews>
    <sheetView topLeftCell="AC42" workbookViewId="0">
      <selection activeCell="AD39" sqref="AD39:AO56"/>
    </sheetView>
  </sheetViews>
  <sheetFormatPr defaultRowHeight="14.4" x14ac:dyDescent="0.3"/>
  <cols>
    <col min="1" max="1" width="2.6640625" customWidth="1"/>
    <col min="2" max="2" width="2.44140625" customWidth="1"/>
    <col min="3" max="4" width="8.88671875" customWidth="1"/>
    <col min="5" max="5" width="11.33203125" customWidth="1"/>
    <col min="6" max="6" width="9.6640625" customWidth="1"/>
    <col min="7" max="7" width="10.5546875" customWidth="1"/>
    <col min="8" max="8" width="10.33203125" customWidth="1"/>
    <col min="9" max="9" width="10.5546875" customWidth="1"/>
    <col min="10" max="10" width="12.109375" customWidth="1"/>
    <col min="11" max="11" width="17.88671875" customWidth="1"/>
    <col min="12" max="13" width="7.5546875" customWidth="1"/>
    <col min="14" max="14" width="8.5546875" customWidth="1"/>
    <col min="16" max="16" width="3.6640625" customWidth="1"/>
    <col min="19" max="19" width="10.109375" customWidth="1"/>
    <col min="20" max="20" width="12.33203125" customWidth="1"/>
    <col min="22" max="22" width="12.88671875" customWidth="1"/>
    <col min="24" max="24" width="13.44140625" customWidth="1"/>
    <col min="25" max="25" width="20.44140625" customWidth="1"/>
    <col min="32" max="32" width="10.21875" customWidth="1"/>
    <col min="33" max="33" width="12.33203125" customWidth="1"/>
    <col min="35" max="35" width="12.88671875" customWidth="1"/>
    <col min="37" max="37" width="13.44140625" customWidth="1"/>
    <col min="38" max="38" width="20.44140625" customWidth="1"/>
  </cols>
  <sheetData>
    <row r="2" spans="3:41" x14ac:dyDescent="0.3">
      <c r="C2" s="7"/>
      <c r="D2" s="45"/>
      <c r="E2" s="45"/>
      <c r="F2" s="45"/>
      <c r="G2" s="45"/>
      <c r="H2" s="45"/>
      <c r="I2" s="45"/>
      <c r="J2" s="45"/>
      <c r="K2" s="45"/>
      <c r="L2" s="45"/>
      <c r="M2" s="45"/>
      <c r="N2" s="9"/>
      <c r="Q2" s="7"/>
      <c r="R2" s="45"/>
      <c r="S2" s="45"/>
      <c r="T2" s="45"/>
      <c r="U2" s="45"/>
      <c r="V2" s="45"/>
      <c r="W2" s="45"/>
      <c r="X2" s="45"/>
      <c r="Y2" s="45"/>
      <c r="Z2" s="45"/>
      <c r="AA2" s="45"/>
      <c r="AB2" s="9"/>
      <c r="AD2" s="7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9"/>
    </row>
    <row r="3" spans="3:41" x14ac:dyDescent="0.3">
      <c r="C3" s="274" t="s">
        <v>72</v>
      </c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6"/>
      <c r="Q3" s="274" t="s">
        <v>72</v>
      </c>
      <c r="R3" s="275"/>
      <c r="S3" s="275"/>
      <c r="T3" s="275"/>
      <c r="U3" s="275"/>
      <c r="V3" s="275"/>
      <c r="W3" s="275"/>
      <c r="X3" s="275"/>
      <c r="Y3" s="275"/>
      <c r="Z3" s="275"/>
      <c r="AA3" s="275"/>
      <c r="AB3" s="276"/>
      <c r="AD3" s="274" t="s">
        <v>72</v>
      </c>
      <c r="AE3" s="275"/>
      <c r="AF3" s="275"/>
      <c r="AG3" s="275"/>
      <c r="AH3" s="275"/>
      <c r="AI3" s="275"/>
      <c r="AJ3" s="275"/>
      <c r="AK3" s="275"/>
      <c r="AL3" s="275"/>
      <c r="AM3" s="275"/>
      <c r="AN3" s="275"/>
      <c r="AO3" s="276"/>
    </row>
    <row r="4" spans="3:41" x14ac:dyDescent="0.3">
      <c r="C4" s="48"/>
      <c r="D4" s="55"/>
      <c r="E4" s="55"/>
      <c r="F4" s="55"/>
      <c r="G4" s="55"/>
      <c r="H4" s="55"/>
      <c r="I4" s="55"/>
      <c r="J4" s="55"/>
      <c r="K4" s="55"/>
      <c r="L4" s="55"/>
      <c r="M4" s="55"/>
      <c r="N4" s="56"/>
      <c r="Q4" s="48"/>
      <c r="R4" s="55"/>
      <c r="S4" s="55"/>
      <c r="T4" s="55"/>
      <c r="U4" s="55"/>
      <c r="V4" s="55"/>
      <c r="W4" s="55"/>
      <c r="X4" s="55"/>
      <c r="Y4" s="55"/>
      <c r="Z4" s="55"/>
      <c r="AA4" s="55"/>
      <c r="AB4" s="56"/>
      <c r="AD4" s="48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6"/>
    </row>
    <row r="5" spans="3:41" x14ac:dyDescent="0.3">
      <c r="C5" s="46" t="s">
        <v>4</v>
      </c>
      <c r="D5" s="81"/>
      <c r="E5" s="55"/>
      <c r="F5" s="277" t="str">
        <f>Sheet1!E18</f>
        <v>SUN/25/</v>
      </c>
      <c r="G5" s="278"/>
      <c r="H5" s="279"/>
      <c r="I5" s="55" t="s">
        <v>71</v>
      </c>
      <c r="J5" s="55" t="s">
        <v>55</v>
      </c>
      <c r="K5" s="55"/>
      <c r="L5" s="55"/>
      <c r="M5" s="55"/>
      <c r="N5" s="56"/>
      <c r="Q5" s="46" t="s">
        <v>4</v>
      </c>
      <c r="R5" s="81"/>
      <c r="S5" s="55"/>
      <c r="T5" s="277" t="str">
        <f>F5</f>
        <v>SUN/25/</v>
      </c>
      <c r="U5" s="278"/>
      <c r="V5" s="279"/>
      <c r="W5" s="55" t="s">
        <v>71</v>
      </c>
      <c r="X5" s="55" t="s">
        <v>55</v>
      </c>
      <c r="Y5" s="55"/>
      <c r="Z5" s="55"/>
      <c r="AA5" s="55"/>
      <c r="AB5" s="56"/>
      <c r="AD5" s="46" t="s">
        <v>4</v>
      </c>
      <c r="AE5" s="81"/>
      <c r="AF5" s="55"/>
      <c r="AG5" s="277" t="str">
        <f>Sheet1!E18</f>
        <v>SUN/25/</v>
      </c>
      <c r="AH5" s="278"/>
      <c r="AI5" s="279"/>
      <c r="AJ5" s="55" t="s">
        <v>71</v>
      </c>
      <c r="AK5" s="55" t="s">
        <v>55</v>
      </c>
      <c r="AL5" s="55"/>
      <c r="AM5" s="55"/>
      <c r="AN5" s="55"/>
      <c r="AO5" s="56"/>
    </row>
    <row r="6" spans="3:41" x14ac:dyDescent="0.3">
      <c r="C6" s="12"/>
      <c r="H6">
        <v>5</v>
      </c>
      <c r="I6" s="62" t="s">
        <v>88</v>
      </c>
      <c r="J6" t="s">
        <v>127</v>
      </c>
      <c r="K6" s="61">
        <v>0.01</v>
      </c>
      <c r="L6" t="s">
        <v>75</v>
      </c>
      <c r="N6" s="13"/>
      <c r="Q6" s="12"/>
      <c r="V6">
        <v>5</v>
      </c>
      <c r="W6" s="62" t="s">
        <v>88</v>
      </c>
      <c r="X6" t="s">
        <v>74</v>
      </c>
      <c r="Y6" s="61">
        <v>0.01</v>
      </c>
      <c r="Z6" t="s">
        <v>75</v>
      </c>
      <c r="AB6" s="13"/>
      <c r="AD6" s="12"/>
      <c r="AI6">
        <v>5</v>
      </c>
      <c r="AJ6" s="62" t="s">
        <v>88</v>
      </c>
      <c r="AK6" t="s">
        <v>74</v>
      </c>
      <c r="AL6" s="61">
        <v>0.01</v>
      </c>
      <c r="AM6" t="s">
        <v>75</v>
      </c>
      <c r="AO6" s="13"/>
    </row>
    <row r="7" spans="3:41" x14ac:dyDescent="0.3">
      <c r="C7" s="12" t="s">
        <v>1</v>
      </c>
      <c r="F7" t="str">
        <f>Sheet1!J14</f>
        <v>BRINELL HARDNESS TESTER</v>
      </c>
      <c r="N7" s="13"/>
      <c r="Q7" s="12" t="s">
        <v>1</v>
      </c>
      <c r="T7" t="s">
        <v>73</v>
      </c>
      <c r="AB7" s="13"/>
      <c r="AD7" s="12" t="s">
        <v>1</v>
      </c>
      <c r="AG7" t="s">
        <v>73</v>
      </c>
      <c r="AO7" s="13"/>
    </row>
    <row r="8" spans="3:41" x14ac:dyDescent="0.3">
      <c r="C8" s="12"/>
      <c r="F8" s="2" t="s">
        <v>2</v>
      </c>
      <c r="G8" s="3">
        <f>Sheet1!I22</f>
        <v>0</v>
      </c>
      <c r="H8" s="2" t="s">
        <v>6</v>
      </c>
      <c r="I8" s="3">
        <f>Sheet1!I23</f>
        <v>0</v>
      </c>
      <c r="J8" s="2" t="s">
        <v>51</v>
      </c>
      <c r="K8" s="280">
        <f>Sheet1!I24</f>
        <v>0</v>
      </c>
      <c r="L8" s="281"/>
      <c r="M8" s="17"/>
      <c r="N8" s="47"/>
      <c r="Q8" s="12"/>
      <c r="T8" s="2" t="s">
        <v>2</v>
      </c>
      <c r="U8" s="3">
        <f>G8</f>
        <v>0</v>
      </c>
      <c r="V8" s="2" t="s">
        <v>6</v>
      </c>
      <c r="W8" s="3">
        <f>I8</f>
        <v>0</v>
      </c>
      <c r="X8" s="2" t="s">
        <v>51</v>
      </c>
      <c r="Y8" s="280">
        <f>K8</f>
        <v>0</v>
      </c>
      <c r="Z8" s="281"/>
      <c r="AA8" s="64"/>
      <c r="AB8" s="47"/>
      <c r="AD8" s="12"/>
      <c r="AG8" s="2" t="s">
        <v>2</v>
      </c>
      <c r="AH8" s="3">
        <f>Sheet1!I22</f>
        <v>0</v>
      </c>
      <c r="AI8" s="2" t="s">
        <v>6</v>
      </c>
      <c r="AJ8" s="3">
        <f>Sheet1!I23</f>
        <v>0</v>
      </c>
      <c r="AK8" s="2" t="s">
        <v>51</v>
      </c>
      <c r="AL8" s="280">
        <f>Sheet1!I24</f>
        <v>0</v>
      </c>
      <c r="AM8" s="281"/>
      <c r="AN8" s="64"/>
      <c r="AO8" s="47"/>
    </row>
    <row r="9" spans="3:41" x14ac:dyDescent="0.3">
      <c r="C9" s="12"/>
      <c r="N9" s="13"/>
      <c r="Q9" s="12"/>
      <c r="AB9" s="13"/>
      <c r="AD9" s="12"/>
      <c r="AO9" s="13"/>
    </row>
    <row r="10" spans="3:41" x14ac:dyDescent="0.3">
      <c r="C10" s="12" t="s">
        <v>9</v>
      </c>
      <c r="F10" s="92">
        <f>Sheet1!D43</f>
        <v>213.5</v>
      </c>
      <c r="G10" t="s">
        <v>71</v>
      </c>
      <c r="I10" t="s">
        <v>10</v>
      </c>
      <c r="K10" s="93">
        <v>3.4580000000000002</v>
      </c>
      <c r="L10" t="s">
        <v>71</v>
      </c>
      <c r="N10" s="13"/>
      <c r="Q10" s="12" t="s">
        <v>9</v>
      </c>
      <c r="T10" s="92">
        <f>Sheet1!D45</f>
        <v>339.9</v>
      </c>
      <c r="U10" t="s">
        <v>71</v>
      </c>
      <c r="W10" t="s">
        <v>10</v>
      </c>
      <c r="Y10" s="93">
        <v>5.4039999999999999</v>
      </c>
      <c r="Z10" t="s">
        <v>71</v>
      </c>
      <c r="AB10" s="13"/>
      <c r="AD10" s="12" t="s">
        <v>9</v>
      </c>
      <c r="AG10" s="92">
        <f>Sheet1!D47</f>
        <v>527.4</v>
      </c>
      <c r="AH10" t="s">
        <v>71</v>
      </c>
      <c r="AJ10" t="s">
        <v>10</v>
      </c>
      <c r="AL10" s="93">
        <v>8.016</v>
      </c>
      <c r="AM10" t="s">
        <v>71</v>
      </c>
      <c r="AO10" s="13"/>
    </row>
    <row r="11" spans="3:41" x14ac:dyDescent="0.3">
      <c r="C11" s="12"/>
      <c r="N11" s="13"/>
      <c r="Q11" s="12"/>
      <c r="AB11" s="13"/>
      <c r="AD11" s="12"/>
      <c r="AO11" s="13"/>
    </row>
    <row r="12" spans="3:41" x14ac:dyDescent="0.3">
      <c r="C12" s="48" t="s">
        <v>24</v>
      </c>
      <c r="D12" s="55"/>
      <c r="E12" s="2"/>
      <c r="F12" s="2"/>
      <c r="G12" s="2"/>
      <c r="H12" s="2"/>
      <c r="I12" s="2"/>
      <c r="J12" s="2"/>
      <c r="K12" s="2"/>
      <c r="L12" s="2"/>
      <c r="M12" s="2"/>
      <c r="N12" s="17"/>
      <c r="Q12" s="48" t="s">
        <v>24</v>
      </c>
      <c r="R12" s="55"/>
      <c r="S12" s="2"/>
      <c r="T12" s="2"/>
      <c r="U12" s="2"/>
      <c r="V12" s="2"/>
      <c r="W12" s="2"/>
      <c r="X12" s="2"/>
      <c r="Y12" s="2"/>
      <c r="Z12" s="2"/>
      <c r="AA12" s="2"/>
      <c r="AB12" s="17"/>
      <c r="AD12" s="48" t="s">
        <v>24</v>
      </c>
      <c r="AE12" s="55"/>
      <c r="AF12" s="2"/>
      <c r="AG12" s="2"/>
      <c r="AH12" s="2"/>
      <c r="AI12" s="2"/>
      <c r="AJ12" s="2"/>
      <c r="AK12" s="2"/>
      <c r="AL12" s="2"/>
      <c r="AM12" s="2"/>
      <c r="AN12" s="2"/>
      <c r="AO12" s="17"/>
    </row>
    <row r="13" spans="3:41" x14ac:dyDescent="0.3">
      <c r="C13" s="5" t="s">
        <v>79</v>
      </c>
      <c r="D13" s="5" t="s">
        <v>11</v>
      </c>
      <c r="E13" s="5" t="s">
        <v>12</v>
      </c>
      <c r="F13" s="5" t="s">
        <v>13</v>
      </c>
      <c r="G13" s="6" t="s">
        <v>14</v>
      </c>
      <c r="H13" s="7"/>
      <c r="I13" s="8" t="s">
        <v>15</v>
      </c>
      <c r="J13" s="9"/>
      <c r="K13" s="2"/>
      <c r="L13" s="2"/>
      <c r="M13" s="2"/>
      <c r="N13" s="17"/>
      <c r="Q13" s="5" t="s">
        <v>79</v>
      </c>
      <c r="R13" s="5" t="s">
        <v>11</v>
      </c>
      <c r="S13" s="5" t="s">
        <v>12</v>
      </c>
      <c r="T13" s="5" t="s">
        <v>13</v>
      </c>
      <c r="U13" s="6" t="s">
        <v>14</v>
      </c>
      <c r="V13" s="7"/>
      <c r="W13" s="8" t="s">
        <v>15</v>
      </c>
      <c r="X13" s="9"/>
      <c r="Y13" s="2"/>
      <c r="Z13" s="2"/>
      <c r="AA13" s="2"/>
      <c r="AB13" s="17"/>
      <c r="AD13" s="5" t="s">
        <v>79</v>
      </c>
      <c r="AE13" s="5" t="s">
        <v>11</v>
      </c>
      <c r="AF13" s="5" t="s">
        <v>12</v>
      </c>
      <c r="AG13" s="5" t="s">
        <v>13</v>
      </c>
      <c r="AH13" s="6" t="s">
        <v>14</v>
      </c>
      <c r="AI13" s="7"/>
      <c r="AJ13" s="8" t="s">
        <v>15</v>
      </c>
      <c r="AK13" s="9"/>
      <c r="AL13" s="2"/>
      <c r="AM13" s="2"/>
      <c r="AN13" s="2"/>
      <c r="AO13" s="17"/>
    </row>
    <row r="14" spans="3:41" x14ac:dyDescent="0.3">
      <c r="C14" s="73">
        <f>Sheet1!F43</f>
        <v>0</v>
      </c>
      <c r="D14" s="10">
        <f>Sheet1!F44</f>
        <v>0</v>
      </c>
      <c r="E14" s="11">
        <f>D19</f>
        <v>0</v>
      </c>
      <c r="F14" s="11">
        <f>D14-E14</f>
        <v>0</v>
      </c>
      <c r="G14" s="6">
        <f>F14*F14</f>
        <v>0</v>
      </c>
      <c r="H14" s="12"/>
      <c r="J14" s="13"/>
      <c r="K14" s="2" t="s">
        <v>77</v>
      </c>
      <c r="L14" s="2"/>
      <c r="M14" s="2"/>
      <c r="N14" s="17"/>
      <c r="Q14" s="73">
        <f>Sheet1!F45</f>
        <v>0</v>
      </c>
      <c r="R14" s="10">
        <f>Sheet1!F46</f>
        <v>0</v>
      </c>
      <c r="S14" s="11">
        <f>R19</f>
        <v>0</v>
      </c>
      <c r="T14" s="11">
        <f>R14-S14</f>
        <v>0</v>
      </c>
      <c r="U14" s="6">
        <f>T14*T14</f>
        <v>0</v>
      </c>
      <c r="V14" s="12"/>
      <c r="X14" s="13"/>
      <c r="Y14" s="2" t="s">
        <v>77</v>
      </c>
      <c r="Z14" s="2"/>
      <c r="AA14" s="2"/>
      <c r="AB14" s="17"/>
      <c r="AD14" s="73">
        <f>Sheet1!F47</f>
        <v>0</v>
      </c>
      <c r="AE14" s="10">
        <f>Sheet1!F48</f>
        <v>0</v>
      </c>
      <c r="AF14" s="11">
        <f>AE19</f>
        <v>0</v>
      </c>
      <c r="AG14" s="11">
        <f>AE14-AF14</f>
        <v>0</v>
      </c>
      <c r="AH14" s="6">
        <f>AG14*AG14</f>
        <v>0</v>
      </c>
      <c r="AI14" s="12"/>
      <c r="AK14" s="13"/>
      <c r="AL14" s="2" t="s">
        <v>77</v>
      </c>
      <c r="AM14" s="2"/>
      <c r="AN14" s="2"/>
      <c r="AO14" s="17"/>
    </row>
    <row r="15" spans="3:41" x14ac:dyDescent="0.3">
      <c r="C15" s="73">
        <f>Sheet1!G43</f>
        <v>0</v>
      </c>
      <c r="D15" s="10">
        <f>Sheet1!G44</f>
        <v>0</v>
      </c>
      <c r="E15" s="11">
        <f>D19</f>
        <v>0</v>
      </c>
      <c r="F15" s="11">
        <f>D15-E15</f>
        <v>0</v>
      </c>
      <c r="G15" s="6">
        <f>F15*F15</f>
        <v>0</v>
      </c>
      <c r="H15" s="14" t="s">
        <v>16</v>
      </c>
      <c r="I15" s="15" t="s">
        <v>17</v>
      </c>
      <c r="J15" s="13"/>
      <c r="L15" s="2"/>
      <c r="M15" s="2"/>
      <c r="N15" s="17"/>
      <c r="Q15" s="73">
        <f>Sheet1!G45</f>
        <v>0</v>
      </c>
      <c r="R15" s="10">
        <f>Sheet1!G46</f>
        <v>0</v>
      </c>
      <c r="S15" s="11">
        <f>R19</f>
        <v>0</v>
      </c>
      <c r="T15" s="11">
        <f>R15-S15</f>
        <v>0</v>
      </c>
      <c r="U15" s="6">
        <f>T15*T15</f>
        <v>0</v>
      </c>
      <c r="V15" s="14" t="s">
        <v>16</v>
      </c>
      <c r="W15" s="15" t="s">
        <v>17</v>
      </c>
      <c r="X15" s="13"/>
      <c r="Z15" s="2"/>
      <c r="AA15" s="2"/>
      <c r="AB15" s="17"/>
      <c r="AD15" s="73">
        <f>Sheet1!G47</f>
        <v>0</v>
      </c>
      <c r="AE15" s="10">
        <f>Sheet1!G48</f>
        <v>0</v>
      </c>
      <c r="AF15" s="11">
        <f>AE19</f>
        <v>0</v>
      </c>
      <c r="AG15" s="11">
        <f>AE15-AF15</f>
        <v>0</v>
      </c>
      <c r="AH15" s="6">
        <f>AG15*AG15</f>
        <v>0</v>
      </c>
      <c r="AI15" s="14" t="s">
        <v>16</v>
      </c>
      <c r="AJ15" s="15" t="s">
        <v>17</v>
      </c>
      <c r="AK15" s="13"/>
      <c r="AM15" s="2"/>
      <c r="AN15" s="2"/>
      <c r="AO15" s="17"/>
    </row>
    <row r="16" spans="3:41" x14ac:dyDescent="0.3">
      <c r="C16" s="73">
        <f>Sheet1!H43</f>
        <v>0</v>
      </c>
      <c r="D16" s="10">
        <f>Sheet1!H44</f>
        <v>0</v>
      </c>
      <c r="E16" s="11">
        <f>D19</f>
        <v>0</v>
      </c>
      <c r="F16" s="11">
        <f>D16-E16</f>
        <v>0</v>
      </c>
      <c r="G16" s="6">
        <f>F16*F16</f>
        <v>0</v>
      </c>
      <c r="H16" s="16"/>
      <c r="I16" s="2" t="s">
        <v>18</v>
      </c>
      <c r="J16" s="17">
        <v>4</v>
      </c>
      <c r="K16" s="71" t="s">
        <v>80</v>
      </c>
      <c r="L16" t="s">
        <v>83</v>
      </c>
      <c r="M16" s="74">
        <f>D19</f>
        <v>0</v>
      </c>
      <c r="N16" s="13"/>
      <c r="Q16" s="73">
        <f>Sheet1!H45</f>
        <v>0</v>
      </c>
      <c r="R16" s="10">
        <f>Sheet1!H46</f>
        <v>0</v>
      </c>
      <c r="S16" s="11">
        <f>R19</f>
        <v>0</v>
      </c>
      <c r="T16" s="11">
        <f>R16-S16</f>
        <v>0</v>
      </c>
      <c r="U16" s="6">
        <f>T16*T16</f>
        <v>0</v>
      </c>
      <c r="V16" s="16"/>
      <c r="W16" s="2" t="s">
        <v>18</v>
      </c>
      <c r="X16" s="17">
        <v>4</v>
      </c>
      <c r="Y16" s="71" t="s">
        <v>80</v>
      </c>
      <c r="Z16" t="s">
        <v>83</v>
      </c>
      <c r="AA16" s="74">
        <f>R19</f>
        <v>0</v>
      </c>
      <c r="AB16" s="13"/>
      <c r="AD16" s="73">
        <f>Sheet1!H47</f>
        <v>0</v>
      </c>
      <c r="AE16" s="10">
        <f>Sheet1!H48</f>
        <v>0</v>
      </c>
      <c r="AF16" s="11">
        <f>AE19</f>
        <v>0</v>
      </c>
      <c r="AG16" s="11">
        <f>AE16-AF16</f>
        <v>0</v>
      </c>
      <c r="AH16" s="6">
        <f>AG16*AG16</f>
        <v>0</v>
      </c>
      <c r="AI16" s="16"/>
      <c r="AJ16" s="2" t="s">
        <v>18</v>
      </c>
      <c r="AK16" s="17">
        <v>4</v>
      </c>
      <c r="AL16" s="71" t="s">
        <v>80</v>
      </c>
      <c r="AM16" t="s">
        <v>83</v>
      </c>
      <c r="AN16" s="74">
        <f>AE19</f>
        <v>0</v>
      </c>
      <c r="AO16" s="13"/>
    </row>
    <row r="17" spans="3:41" x14ac:dyDescent="0.3">
      <c r="C17" s="73">
        <f>Sheet1!I43</f>
        <v>0</v>
      </c>
      <c r="D17" s="10">
        <f>Sheet1!I44</f>
        <v>0</v>
      </c>
      <c r="E17" s="11">
        <f>D19</f>
        <v>0</v>
      </c>
      <c r="F17" s="11">
        <f>D17-E17</f>
        <v>0</v>
      </c>
      <c r="G17" s="6">
        <f>F17*F17</f>
        <v>0</v>
      </c>
      <c r="H17" s="16"/>
      <c r="J17" s="13"/>
      <c r="K17" s="2" t="s">
        <v>78</v>
      </c>
      <c r="L17" s="2" t="s">
        <v>82</v>
      </c>
      <c r="M17" s="4">
        <f>C19</f>
        <v>0</v>
      </c>
      <c r="N17" s="17"/>
      <c r="Q17" s="73">
        <f>Sheet1!I45</f>
        <v>0</v>
      </c>
      <c r="R17" s="10">
        <f>Sheet1!I46</f>
        <v>0</v>
      </c>
      <c r="S17" s="11">
        <f>R19</f>
        <v>0</v>
      </c>
      <c r="T17" s="11">
        <f>R17-S17</f>
        <v>0</v>
      </c>
      <c r="U17" s="6">
        <f>T17*T17</f>
        <v>0</v>
      </c>
      <c r="V17" s="16"/>
      <c r="X17" s="13"/>
      <c r="Y17" s="2" t="s">
        <v>78</v>
      </c>
      <c r="Z17" s="2" t="s">
        <v>82</v>
      </c>
      <c r="AA17" s="4">
        <f>Q19</f>
        <v>0</v>
      </c>
      <c r="AB17" s="17"/>
      <c r="AD17" s="73">
        <f>Sheet1!I47</f>
        <v>0</v>
      </c>
      <c r="AE17" s="10">
        <f>Sheet1!I48</f>
        <v>0</v>
      </c>
      <c r="AF17" s="11">
        <f>AE19</f>
        <v>0</v>
      </c>
      <c r="AG17" s="11">
        <f>AE17-AF17</f>
        <v>0</v>
      </c>
      <c r="AH17" s="6">
        <f>AG17*AG17</f>
        <v>0</v>
      </c>
      <c r="AI17" s="16"/>
      <c r="AK17" s="13"/>
      <c r="AL17" s="2" t="s">
        <v>78</v>
      </c>
      <c r="AM17" s="2" t="s">
        <v>82</v>
      </c>
      <c r="AN17" s="4">
        <f>AD19</f>
        <v>0</v>
      </c>
      <c r="AO17" s="17"/>
    </row>
    <row r="18" spans="3:41" x14ac:dyDescent="0.3">
      <c r="C18" s="73">
        <f>Sheet1!J43</f>
        <v>0</v>
      </c>
      <c r="D18" s="10">
        <f>Sheet1!J44</f>
        <v>0</v>
      </c>
      <c r="E18" s="11">
        <f>D19</f>
        <v>0</v>
      </c>
      <c r="F18" s="11">
        <f>D18-E18</f>
        <v>0</v>
      </c>
      <c r="G18" s="6">
        <f>F18*F18</f>
        <v>0</v>
      </c>
      <c r="H18" s="14" t="s">
        <v>16</v>
      </c>
      <c r="I18" s="2">
        <f>G19/J16</f>
        <v>0</v>
      </c>
      <c r="J18" s="13"/>
      <c r="K18" s="2"/>
      <c r="L18" s="2"/>
      <c r="M18" s="2"/>
      <c r="N18" s="17"/>
      <c r="Q18" s="73">
        <f>Sheet1!J45</f>
        <v>0</v>
      </c>
      <c r="R18" s="10">
        <f>Sheet1!J46</f>
        <v>0</v>
      </c>
      <c r="S18" s="11">
        <f>R19</f>
        <v>0</v>
      </c>
      <c r="T18" s="11">
        <f>R18-S18</f>
        <v>0</v>
      </c>
      <c r="U18" s="6">
        <f>T18*T18</f>
        <v>0</v>
      </c>
      <c r="V18" s="14" t="s">
        <v>16</v>
      </c>
      <c r="W18" s="2">
        <f>U19/X16</f>
        <v>0</v>
      </c>
      <c r="X18" s="13"/>
      <c r="Y18" s="2"/>
      <c r="Z18" s="2"/>
      <c r="AA18" s="2"/>
      <c r="AB18" s="17"/>
      <c r="AD18" s="73">
        <f>Sheet1!J47</f>
        <v>0</v>
      </c>
      <c r="AE18" s="10">
        <f>Sheet1!J48</f>
        <v>0</v>
      </c>
      <c r="AF18" s="11">
        <f>AE19</f>
        <v>0</v>
      </c>
      <c r="AG18" s="11">
        <f>AE18-AF18</f>
        <v>0</v>
      </c>
      <c r="AH18" s="6">
        <f>AG18*AG18</f>
        <v>0</v>
      </c>
      <c r="AI18" s="14" t="s">
        <v>16</v>
      </c>
      <c r="AJ18" s="2">
        <f>AH19/AK16</f>
        <v>0</v>
      </c>
      <c r="AK18" s="13"/>
      <c r="AL18" s="2"/>
      <c r="AM18" s="2"/>
      <c r="AN18" s="2"/>
      <c r="AO18" s="17"/>
    </row>
    <row r="19" spans="3:41" x14ac:dyDescent="0.3">
      <c r="C19" s="72">
        <f>AVERAGE(C14:C18)</f>
        <v>0</v>
      </c>
      <c r="D19" s="11">
        <f>AVERAGE(D14:D18)</f>
        <v>0</v>
      </c>
      <c r="F19" s="49" t="s">
        <v>19</v>
      </c>
      <c r="G19" s="18">
        <f>SUM(G14:G18)</f>
        <v>0</v>
      </c>
      <c r="H19" s="16"/>
      <c r="J19" s="13"/>
      <c r="K19" s="4"/>
      <c r="L19" s="4"/>
      <c r="M19" s="4"/>
      <c r="N19" s="50"/>
      <c r="Q19" s="72">
        <f>AVERAGE(Q14:Q18)</f>
        <v>0</v>
      </c>
      <c r="R19" s="11">
        <f>AVERAGE(R14:R18)</f>
        <v>0</v>
      </c>
      <c r="T19" s="49" t="s">
        <v>19</v>
      </c>
      <c r="U19" s="18">
        <f>SUM(U14:U18)</f>
        <v>0</v>
      </c>
      <c r="V19" s="16"/>
      <c r="X19" s="13"/>
      <c r="Y19" s="4"/>
      <c r="Z19" s="4"/>
      <c r="AA19" s="4"/>
      <c r="AB19" s="50"/>
      <c r="AD19" s="72">
        <f>AVERAGE(AD14:AD18)</f>
        <v>0</v>
      </c>
      <c r="AE19" s="11">
        <f>AVERAGE(AE14:AE18)</f>
        <v>0</v>
      </c>
      <c r="AG19" s="49" t="s">
        <v>19</v>
      </c>
      <c r="AH19" s="18">
        <f>SUM(AH14:AH18)</f>
        <v>0</v>
      </c>
      <c r="AI19" s="16"/>
      <c r="AK19" s="13"/>
      <c r="AL19" s="4"/>
      <c r="AM19" s="4"/>
      <c r="AN19" s="4"/>
      <c r="AO19" s="50"/>
    </row>
    <row r="20" spans="3:41" x14ac:dyDescent="0.3">
      <c r="C20" s="16" t="s">
        <v>79</v>
      </c>
      <c r="D20" s="2" t="s">
        <v>64</v>
      </c>
      <c r="H20" s="14" t="s">
        <v>16</v>
      </c>
      <c r="I20" s="22">
        <f>SQRT(I18)</f>
        <v>0</v>
      </c>
      <c r="J20" s="13"/>
      <c r="K20" t="s">
        <v>84</v>
      </c>
      <c r="L20" t="e">
        <f>M16/M17</f>
        <v>#DIV/0!</v>
      </c>
      <c r="N20" s="13"/>
      <c r="Q20" s="16" t="s">
        <v>79</v>
      </c>
      <c r="R20" s="2" t="s">
        <v>64</v>
      </c>
      <c r="V20" s="14" t="s">
        <v>16</v>
      </c>
      <c r="W20" s="22">
        <f>SQRT(W18)</f>
        <v>0</v>
      </c>
      <c r="X20" s="13"/>
      <c r="Y20" t="s">
        <v>84</v>
      </c>
      <c r="Z20" t="e">
        <f>AA16/AA17</f>
        <v>#DIV/0!</v>
      </c>
      <c r="AB20" s="13"/>
      <c r="AD20" s="16" t="s">
        <v>79</v>
      </c>
      <c r="AE20" s="2" t="s">
        <v>64</v>
      </c>
      <c r="AI20" s="14" t="s">
        <v>16</v>
      </c>
      <c r="AJ20" s="22">
        <f>SQRT(AJ18)</f>
        <v>0</v>
      </c>
      <c r="AK20" s="13"/>
      <c r="AL20" t="s">
        <v>84</v>
      </c>
      <c r="AM20" t="e">
        <f>AN16/AN17</f>
        <v>#DIV/0!</v>
      </c>
      <c r="AO20" s="13"/>
    </row>
    <row r="21" spans="3:41" x14ac:dyDescent="0.3">
      <c r="C21" s="12"/>
      <c r="H21" s="12"/>
      <c r="J21" s="13"/>
      <c r="N21" s="13"/>
      <c r="Q21" s="12"/>
      <c r="V21" s="12"/>
      <c r="X21" s="13"/>
      <c r="AB21" s="13"/>
      <c r="AD21" s="12"/>
      <c r="AI21" s="12"/>
      <c r="AK21" s="13"/>
      <c r="AO21" s="13"/>
    </row>
    <row r="22" spans="3:41" x14ac:dyDescent="0.3">
      <c r="C22" s="12"/>
      <c r="H22" s="19"/>
      <c r="I22" s="20"/>
      <c r="J22" s="21"/>
      <c r="K22" t="s">
        <v>81</v>
      </c>
      <c r="L22">
        <f>SQRT((H6*H6)-(C19*C19))</f>
        <v>5</v>
      </c>
      <c r="N22" s="13"/>
      <c r="Q22" s="12"/>
      <c r="V22" s="19"/>
      <c r="W22" s="20"/>
      <c r="X22" s="21"/>
      <c r="Y22" t="s">
        <v>81</v>
      </c>
      <c r="Z22">
        <f>SQRT((V6*V6)-(Q19*Q19))</f>
        <v>5</v>
      </c>
      <c r="AB22" s="13"/>
      <c r="AD22" s="12"/>
      <c r="AI22" s="19"/>
      <c r="AJ22" s="20"/>
      <c r="AK22" s="21"/>
      <c r="AL22" t="s">
        <v>81</v>
      </c>
      <c r="AM22">
        <f>SQRT((AI6*AI6)-(AD19*AD19))</f>
        <v>5</v>
      </c>
      <c r="AO22" s="13"/>
    </row>
    <row r="23" spans="3:41" x14ac:dyDescent="0.3">
      <c r="C23" s="12"/>
      <c r="N23" s="13"/>
      <c r="Q23" s="12"/>
      <c r="AB23" s="13"/>
      <c r="AD23" s="12"/>
      <c r="AO23" s="13"/>
    </row>
    <row r="24" spans="3:41" x14ac:dyDescent="0.3">
      <c r="C24" s="12" t="s">
        <v>22</v>
      </c>
      <c r="F24" t="s">
        <v>153</v>
      </c>
      <c r="G24">
        <f>I20/2.24*1.14</f>
        <v>0</v>
      </c>
      <c r="K24" s="24" t="s">
        <v>85</v>
      </c>
      <c r="L24" s="74" t="e">
        <f>L20*(H6+L22)/L22</f>
        <v>#DIV/0!</v>
      </c>
      <c r="N24" s="13"/>
      <c r="Q24" s="12" t="s">
        <v>22</v>
      </c>
      <c r="T24" t="s">
        <v>153</v>
      </c>
      <c r="U24">
        <f>W20/2.24*1.14</f>
        <v>0</v>
      </c>
      <c r="Y24" s="24" t="s">
        <v>85</v>
      </c>
      <c r="Z24" s="74" t="e">
        <f>Z20*(V6+Z22)/Z22</f>
        <v>#DIV/0!</v>
      </c>
      <c r="AB24" s="13"/>
      <c r="AD24" s="12" t="s">
        <v>22</v>
      </c>
      <c r="AG24" t="s">
        <v>153</v>
      </c>
      <c r="AH24">
        <f>AJ20/2.24*1.14</f>
        <v>0</v>
      </c>
      <c r="AL24" s="24" t="s">
        <v>85</v>
      </c>
      <c r="AM24" s="74" t="e">
        <f>AM20*(AI6+AM22)/AM22</f>
        <v>#DIV/0!</v>
      </c>
      <c r="AO24" s="13"/>
    </row>
    <row r="25" spans="3:41" x14ac:dyDescent="0.3">
      <c r="C25" s="51" t="s">
        <v>25</v>
      </c>
      <c r="D25" s="60"/>
      <c r="H25" t="s">
        <v>151</v>
      </c>
      <c r="I25" s="2"/>
      <c r="J25" s="23"/>
      <c r="N25" s="13"/>
      <c r="Q25" s="51" t="s">
        <v>25</v>
      </c>
      <c r="R25" s="60"/>
      <c r="V25" t="s">
        <v>151</v>
      </c>
      <c r="W25" s="2"/>
      <c r="X25" s="23"/>
      <c r="AB25" s="13"/>
      <c r="AD25" s="51" t="s">
        <v>25</v>
      </c>
      <c r="AE25" s="60"/>
      <c r="AI25" t="s">
        <v>151</v>
      </c>
      <c r="AJ25" s="2"/>
      <c r="AK25" s="23"/>
      <c r="AO25" s="13"/>
    </row>
    <row r="26" spans="3:41" x14ac:dyDescent="0.3">
      <c r="C26" s="12" t="s">
        <v>20</v>
      </c>
      <c r="N26" s="13"/>
      <c r="Q26" s="12" t="s">
        <v>20</v>
      </c>
      <c r="AB26" s="13"/>
      <c r="AD26" s="12" t="s">
        <v>20</v>
      </c>
      <c r="AO26" s="13"/>
    </row>
    <row r="27" spans="3:41" x14ac:dyDescent="0.3">
      <c r="C27" s="53" t="s">
        <v>27</v>
      </c>
      <c r="D27" s="53"/>
      <c r="E27" s="282" t="s">
        <v>28</v>
      </c>
      <c r="F27" s="283"/>
      <c r="G27" s="284"/>
      <c r="H27" s="30" t="s">
        <v>29</v>
      </c>
      <c r="I27" s="30" t="s">
        <v>30</v>
      </c>
      <c r="J27" s="65" t="s">
        <v>31</v>
      </c>
      <c r="K27" s="67" t="s">
        <v>76</v>
      </c>
      <c r="L27" s="282" t="s">
        <v>3</v>
      </c>
      <c r="M27" s="283"/>
      <c r="N27" s="284"/>
      <c r="Q27" s="53" t="s">
        <v>27</v>
      </c>
      <c r="R27" s="53"/>
      <c r="S27" s="282" t="s">
        <v>28</v>
      </c>
      <c r="T27" s="283"/>
      <c r="U27" s="284"/>
      <c r="V27" s="30" t="s">
        <v>29</v>
      </c>
      <c r="W27" s="30" t="s">
        <v>30</v>
      </c>
      <c r="X27" s="65" t="s">
        <v>31</v>
      </c>
      <c r="Y27" s="67" t="s">
        <v>76</v>
      </c>
      <c r="Z27" s="282" t="s">
        <v>3</v>
      </c>
      <c r="AA27" s="283"/>
      <c r="AB27" s="284"/>
      <c r="AD27" s="53" t="s">
        <v>27</v>
      </c>
      <c r="AE27" s="53"/>
      <c r="AF27" s="282" t="s">
        <v>28</v>
      </c>
      <c r="AG27" s="283"/>
      <c r="AH27" s="284"/>
      <c r="AI27" s="30" t="s">
        <v>29</v>
      </c>
      <c r="AJ27" s="30" t="s">
        <v>30</v>
      </c>
      <c r="AK27" s="65" t="s">
        <v>31</v>
      </c>
      <c r="AL27" s="67" t="s">
        <v>76</v>
      </c>
      <c r="AM27" s="282" t="s">
        <v>3</v>
      </c>
      <c r="AN27" s="283"/>
      <c r="AO27" s="284"/>
    </row>
    <row r="28" spans="3:41" x14ac:dyDescent="0.3">
      <c r="C28" s="57"/>
      <c r="D28" s="57"/>
      <c r="E28" s="37"/>
      <c r="F28" s="35"/>
      <c r="G28" s="36"/>
      <c r="H28" s="33" t="s">
        <v>32</v>
      </c>
      <c r="I28" s="34"/>
      <c r="J28" s="37"/>
      <c r="K28" s="34"/>
      <c r="L28" s="35"/>
      <c r="M28" s="35"/>
      <c r="N28" s="36"/>
      <c r="Q28" s="57"/>
      <c r="R28" s="57"/>
      <c r="S28" s="37"/>
      <c r="T28" s="35"/>
      <c r="U28" s="36"/>
      <c r="V28" s="33" t="s">
        <v>32</v>
      </c>
      <c r="W28" s="34"/>
      <c r="X28" s="37"/>
      <c r="Y28" s="34"/>
      <c r="Z28" s="35"/>
      <c r="AA28" s="35"/>
      <c r="AB28" s="36"/>
      <c r="AD28" s="57"/>
      <c r="AE28" s="57"/>
      <c r="AF28" s="37"/>
      <c r="AG28" s="35"/>
      <c r="AH28" s="36"/>
      <c r="AI28" s="33" t="s">
        <v>32</v>
      </c>
      <c r="AJ28" s="34"/>
      <c r="AK28" s="37"/>
      <c r="AL28" s="34"/>
      <c r="AM28" s="35"/>
      <c r="AN28" s="35"/>
      <c r="AO28" s="36"/>
    </row>
    <row r="29" spans="3:41" x14ac:dyDescent="0.3">
      <c r="C29" s="26" t="s">
        <v>21</v>
      </c>
      <c r="D29" s="26"/>
      <c r="E29" s="267" t="s">
        <v>33</v>
      </c>
      <c r="F29" s="258"/>
      <c r="G29" s="268"/>
      <c r="H29" s="54" t="s">
        <v>39</v>
      </c>
      <c r="I29" s="38"/>
      <c r="J29" s="66"/>
      <c r="K29" s="67"/>
      <c r="L29" s="259"/>
      <c r="M29" s="260"/>
      <c r="N29" s="261"/>
      <c r="Q29" s="26" t="s">
        <v>21</v>
      </c>
      <c r="R29" s="26"/>
      <c r="S29" s="267" t="s">
        <v>33</v>
      </c>
      <c r="T29" s="258"/>
      <c r="U29" s="268"/>
      <c r="V29" s="54" t="s">
        <v>39</v>
      </c>
      <c r="W29" s="38"/>
      <c r="X29" s="66"/>
      <c r="Y29" s="67"/>
      <c r="Z29" s="259"/>
      <c r="AA29" s="260"/>
      <c r="AB29" s="261"/>
      <c r="AD29" s="26" t="s">
        <v>21</v>
      </c>
      <c r="AE29" s="26"/>
      <c r="AF29" s="267" t="s">
        <v>33</v>
      </c>
      <c r="AG29" s="258"/>
      <c r="AH29" s="268"/>
      <c r="AI29" s="54" t="s">
        <v>39</v>
      </c>
      <c r="AJ29" s="38"/>
      <c r="AK29" s="66"/>
      <c r="AL29" s="67"/>
      <c r="AM29" s="259"/>
      <c r="AN29" s="260"/>
      <c r="AO29" s="261"/>
    </row>
    <row r="30" spans="3:41" x14ac:dyDescent="0.3">
      <c r="C30" s="26"/>
      <c r="D30" s="26"/>
      <c r="E30" s="267"/>
      <c r="F30" s="258"/>
      <c r="G30" s="268"/>
      <c r="H30" s="59" t="s">
        <v>40</v>
      </c>
      <c r="I30" s="39">
        <v>4</v>
      </c>
      <c r="J30" s="79">
        <f>G24</f>
        <v>0</v>
      </c>
      <c r="K30" s="68">
        <v>1</v>
      </c>
      <c r="L30" s="269">
        <f>G24</f>
        <v>0</v>
      </c>
      <c r="M30" s="270"/>
      <c r="N30" s="264"/>
      <c r="Q30" s="26"/>
      <c r="R30" s="26"/>
      <c r="S30" s="267"/>
      <c r="T30" s="258"/>
      <c r="U30" s="268"/>
      <c r="V30" s="59" t="s">
        <v>40</v>
      </c>
      <c r="W30" s="39">
        <v>4</v>
      </c>
      <c r="X30" s="79">
        <f>U24</f>
        <v>0</v>
      </c>
      <c r="Y30" s="68">
        <v>1</v>
      </c>
      <c r="Z30" s="269">
        <f>U24</f>
        <v>0</v>
      </c>
      <c r="AA30" s="270"/>
      <c r="AB30" s="264"/>
      <c r="AD30" s="26"/>
      <c r="AE30" s="26"/>
      <c r="AF30" s="267"/>
      <c r="AG30" s="258"/>
      <c r="AH30" s="268"/>
      <c r="AI30" s="59" t="s">
        <v>40</v>
      </c>
      <c r="AJ30" s="39">
        <v>4</v>
      </c>
      <c r="AK30" s="79">
        <f>AH24</f>
        <v>0</v>
      </c>
      <c r="AL30" s="68">
        <v>1</v>
      </c>
      <c r="AM30" s="269">
        <f>AH24</f>
        <v>0</v>
      </c>
      <c r="AN30" s="270"/>
      <c r="AO30" s="264"/>
    </row>
    <row r="31" spans="3:41" x14ac:dyDescent="0.3">
      <c r="C31" s="57"/>
      <c r="D31" s="57"/>
      <c r="E31" s="271"/>
      <c r="F31" s="272"/>
      <c r="G31" s="273"/>
      <c r="H31" s="32"/>
      <c r="I31" s="35"/>
      <c r="J31" s="57"/>
      <c r="K31" s="34"/>
      <c r="L31" s="35"/>
      <c r="M31" s="35"/>
      <c r="N31" s="36"/>
      <c r="Q31" s="57"/>
      <c r="R31" s="57"/>
      <c r="S31" s="271"/>
      <c r="T31" s="272"/>
      <c r="U31" s="273"/>
      <c r="V31" s="32"/>
      <c r="W31" s="35"/>
      <c r="X31" s="57"/>
      <c r="Y31" s="34"/>
      <c r="Z31" s="35"/>
      <c r="AA31" s="35"/>
      <c r="AB31" s="36"/>
      <c r="AD31" s="57"/>
      <c r="AE31" s="57"/>
      <c r="AF31" s="271"/>
      <c r="AG31" s="272"/>
      <c r="AH31" s="273"/>
      <c r="AI31" s="32"/>
      <c r="AJ31" s="35"/>
      <c r="AK31" s="57"/>
      <c r="AL31" s="34"/>
      <c r="AM31" s="35"/>
      <c r="AN31" s="35"/>
      <c r="AO31" s="36"/>
    </row>
    <row r="32" spans="3:41" x14ac:dyDescent="0.3">
      <c r="C32" s="25" t="s">
        <v>34</v>
      </c>
      <c r="D32" s="26"/>
      <c r="E32" s="257" t="s">
        <v>35</v>
      </c>
      <c r="F32" s="258"/>
      <c r="G32" s="258"/>
      <c r="H32" s="40" t="s">
        <v>39</v>
      </c>
      <c r="I32" s="30"/>
      <c r="J32" s="53"/>
      <c r="K32" s="67"/>
      <c r="L32" s="259"/>
      <c r="M32" s="260"/>
      <c r="N32" s="261"/>
      <c r="Q32" s="25" t="s">
        <v>34</v>
      </c>
      <c r="R32" s="26"/>
      <c r="S32" s="257" t="s">
        <v>35</v>
      </c>
      <c r="T32" s="258"/>
      <c r="U32" s="258"/>
      <c r="V32" s="40" t="s">
        <v>39</v>
      </c>
      <c r="W32" s="30"/>
      <c r="X32" s="53"/>
      <c r="Y32" s="67"/>
      <c r="Z32" s="259"/>
      <c r="AA32" s="260"/>
      <c r="AB32" s="261"/>
      <c r="AD32" s="25" t="s">
        <v>34</v>
      </c>
      <c r="AE32" s="26"/>
      <c r="AF32" s="257" t="s">
        <v>35</v>
      </c>
      <c r="AG32" s="258"/>
      <c r="AH32" s="258"/>
      <c r="AI32" s="40" t="s">
        <v>39</v>
      </c>
      <c r="AJ32" s="30"/>
      <c r="AK32" s="53"/>
      <c r="AL32" s="67"/>
      <c r="AM32" s="259"/>
      <c r="AN32" s="260"/>
      <c r="AO32" s="261"/>
    </row>
    <row r="33" spans="3:41" ht="15.6" x14ac:dyDescent="0.3">
      <c r="C33" s="27"/>
      <c r="D33" s="27"/>
      <c r="E33" s="41" t="s">
        <v>36</v>
      </c>
      <c r="F33" s="31">
        <f>K10</f>
        <v>3.4580000000000002</v>
      </c>
      <c r="G33" s="31"/>
      <c r="H33" s="42" t="s">
        <v>41</v>
      </c>
      <c r="I33" s="28"/>
      <c r="J33" s="70" t="s">
        <v>150</v>
      </c>
      <c r="K33" s="69">
        <v>1</v>
      </c>
      <c r="L33" s="262">
        <f>K10/2</f>
        <v>1.7290000000000001</v>
      </c>
      <c r="M33" s="263"/>
      <c r="N33" s="264"/>
      <c r="Q33" s="27"/>
      <c r="R33" s="27"/>
      <c r="S33" s="41" t="s">
        <v>36</v>
      </c>
      <c r="T33" s="31">
        <f>Y10</f>
        <v>5.4039999999999999</v>
      </c>
      <c r="U33" s="31"/>
      <c r="V33" s="42" t="s">
        <v>41</v>
      </c>
      <c r="W33" s="28"/>
      <c r="X33" s="70" t="s">
        <v>149</v>
      </c>
      <c r="Y33" s="69">
        <v>1</v>
      </c>
      <c r="Z33" s="262">
        <f>Y10/2</f>
        <v>2.702</v>
      </c>
      <c r="AA33" s="263"/>
      <c r="AB33" s="264"/>
      <c r="AD33" s="27"/>
      <c r="AE33" s="27"/>
      <c r="AF33" s="41" t="s">
        <v>36</v>
      </c>
      <c r="AG33" s="31">
        <f>AL10</f>
        <v>8.016</v>
      </c>
      <c r="AH33" s="31"/>
      <c r="AI33" s="42" t="s">
        <v>41</v>
      </c>
      <c r="AJ33" s="28"/>
      <c r="AK33" s="70" t="s">
        <v>149</v>
      </c>
      <c r="AL33" s="69">
        <v>1</v>
      </c>
      <c r="AM33" s="262">
        <f>AL10/2</f>
        <v>4.008</v>
      </c>
      <c r="AN33" s="263"/>
      <c r="AO33" s="264"/>
    </row>
    <row r="34" spans="3:41" x14ac:dyDescent="0.3">
      <c r="C34" s="58"/>
      <c r="D34" s="58"/>
      <c r="E34" s="250"/>
      <c r="F34" s="251"/>
      <c r="G34" s="251"/>
      <c r="H34" s="34"/>
      <c r="I34" s="31"/>
      <c r="J34" s="57"/>
      <c r="K34" s="34"/>
      <c r="L34" s="31"/>
      <c r="M34" s="31"/>
      <c r="N34" s="32"/>
      <c r="Q34" s="58"/>
      <c r="R34" s="58"/>
      <c r="S34" s="250"/>
      <c r="T34" s="251"/>
      <c r="U34" s="251"/>
      <c r="V34" s="34"/>
      <c r="W34" s="31"/>
      <c r="X34" s="57"/>
      <c r="Y34" s="34"/>
      <c r="Z34" s="31"/>
      <c r="AA34" s="31"/>
      <c r="AB34" s="32"/>
      <c r="AD34" s="58"/>
      <c r="AE34" s="58"/>
      <c r="AF34" s="250"/>
      <c r="AG34" s="251"/>
      <c r="AH34" s="251"/>
      <c r="AI34" s="34"/>
      <c r="AJ34" s="31"/>
      <c r="AK34" s="57"/>
      <c r="AL34" s="34"/>
      <c r="AM34" s="31"/>
      <c r="AN34" s="31"/>
      <c r="AO34" s="32"/>
    </row>
    <row r="35" spans="3:41" x14ac:dyDescent="0.3">
      <c r="C35" s="25" t="s">
        <v>26</v>
      </c>
      <c r="D35" s="25"/>
      <c r="E35" s="265" t="s">
        <v>37</v>
      </c>
      <c r="F35" s="266"/>
      <c r="G35" s="266"/>
      <c r="H35" s="40" t="s">
        <v>42</v>
      </c>
      <c r="I35" s="30"/>
      <c r="J35" s="53"/>
      <c r="K35" s="67"/>
      <c r="L35" s="259"/>
      <c r="M35" s="260"/>
      <c r="N35" s="261"/>
      <c r="Q35" s="25" t="s">
        <v>26</v>
      </c>
      <c r="R35" s="25"/>
      <c r="S35" s="265" t="s">
        <v>37</v>
      </c>
      <c r="T35" s="266"/>
      <c r="U35" s="266"/>
      <c r="V35" s="40" t="s">
        <v>42</v>
      </c>
      <c r="W35" s="30"/>
      <c r="X35" s="53"/>
      <c r="Y35" s="67"/>
      <c r="Z35" s="259"/>
      <c r="AA35" s="260"/>
      <c r="AB35" s="261"/>
      <c r="AD35" s="25" t="s">
        <v>26</v>
      </c>
      <c r="AE35" s="25"/>
      <c r="AF35" s="265" t="s">
        <v>37</v>
      </c>
      <c r="AG35" s="266"/>
      <c r="AH35" s="266"/>
      <c r="AI35" s="40" t="s">
        <v>42</v>
      </c>
      <c r="AJ35" s="30"/>
      <c r="AK35" s="53"/>
      <c r="AL35" s="67"/>
      <c r="AM35" s="259"/>
      <c r="AN35" s="260"/>
      <c r="AO35" s="261"/>
    </row>
    <row r="36" spans="3:41" ht="15.6" x14ac:dyDescent="0.3">
      <c r="C36" s="29"/>
      <c r="D36" s="27"/>
      <c r="E36" s="76">
        <f>K6</f>
        <v>0.01</v>
      </c>
      <c r="F36" s="80" t="s">
        <v>75</v>
      </c>
      <c r="G36" s="63"/>
      <c r="H36" s="42" t="s">
        <v>41</v>
      </c>
      <c r="I36" s="28"/>
      <c r="J36" s="91" t="s">
        <v>86</v>
      </c>
      <c r="K36" s="75" t="e">
        <f>L24</f>
        <v>#DIV/0!</v>
      </c>
      <c r="L36" s="247" t="e">
        <f>J37*K36</f>
        <v>#DIV/0!</v>
      </c>
      <c r="M36" s="248"/>
      <c r="N36" s="249"/>
      <c r="Q36" s="29"/>
      <c r="R36" s="27"/>
      <c r="S36" s="76">
        <f>Y6</f>
        <v>0.01</v>
      </c>
      <c r="T36" s="80" t="s">
        <v>75</v>
      </c>
      <c r="U36" s="63"/>
      <c r="V36" s="42" t="s">
        <v>41</v>
      </c>
      <c r="W36" s="28"/>
      <c r="X36" s="77" t="s">
        <v>86</v>
      </c>
      <c r="Y36" s="75" t="e">
        <f>Z24</f>
        <v>#DIV/0!</v>
      </c>
      <c r="Z36" s="247" t="e">
        <f>X37*Y36</f>
        <v>#DIV/0!</v>
      </c>
      <c r="AA36" s="248"/>
      <c r="AB36" s="249"/>
      <c r="AD36" s="29"/>
      <c r="AE36" s="27"/>
      <c r="AF36" s="76">
        <f>AL6</f>
        <v>0.01</v>
      </c>
      <c r="AG36" s="80" t="s">
        <v>75</v>
      </c>
      <c r="AH36" s="63"/>
      <c r="AI36" s="42" t="s">
        <v>41</v>
      </c>
      <c r="AJ36" s="28"/>
      <c r="AK36" s="77" t="s">
        <v>86</v>
      </c>
      <c r="AL36" s="75" t="e">
        <f>AM24</f>
        <v>#DIV/0!</v>
      </c>
      <c r="AM36" s="247" t="e">
        <f>AK37*AL36</f>
        <v>#DIV/0!</v>
      </c>
      <c r="AN36" s="248"/>
      <c r="AO36" s="249"/>
    </row>
    <row r="37" spans="3:41" x14ac:dyDescent="0.3">
      <c r="C37" s="86"/>
      <c r="D37" s="58"/>
      <c r="E37" s="285"/>
      <c r="F37" s="286"/>
      <c r="G37" s="286"/>
      <c r="H37" s="69"/>
      <c r="I37" s="69"/>
      <c r="J37" s="87">
        <f>K6/2/1.732</f>
        <v>2.8868360277136259E-3</v>
      </c>
      <c r="K37" s="69"/>
      <c r="L37" s="262"/>
      <c r="M37" s="263"/>
      <c r="N37" s="287"/>
      <c r="Q37" s="33"/>
      <c r="R37" s="57"/>
      <c r="S37" s="250"/>
      <c r="T37" s="251"/>
      <c r="U37" s="251"/>
      <c r="V37" s="34"/>
      <c r="W37" s="34"/>
      <c r="X37" s="78">
        <f>Y6/2/1.732</f>
        <v>2.8868360277136259E-3</v>
      </c>
      <c r="Y37" s="34"/>
      <c r="Z37" s="252"/>
      <c r="AA37" s="253"/>
      <c r="AB37" s="254"/>
      <c r="AD37" s="33"/>
      <c r="AE37" s="57"/>
      <c r="AF37" s="250"/>
      <c r="AG37" s="251"/>
      <c r="AH37" s="251"/>
      <c r="AI37" s="34"/>
      <c r="AJ37" s="34"/>
      <c r="AK37" s="78">
        <f>AL6/2/1.732</f>
        <v>2.8868360277136259E-3</v>
      </c>
      <c r="AL37" s="34"/>
      <c r="AM37" s="252"/>
      <c r="AN37" s="253"/>
      <c r="AO37" s="254"/>
    </row>
    <row r="38" spans="3:41" x14ac:dyDescent="0.3"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Q38" s="12"/>
      <c r="AB38" s="13"/>
      <c r="AD38" s="12"/>
      <c r="AO38" s="13"/>
    </row>
    <row r="39" spans="3:41" x14ac:dyDescent="0.3">
      <c r="Q39" s="12"/>
      <c r="AB39" s="13"/>
      <c r="AD39" s="12"/>
      <c r="AO39" s="13"/>
    </row>
    <row r="40" spans="3:41" x14ac:dyDescent="0.3">
      <c r="C40" s="7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9"/>
      <c r="Q40" s="12"/>
      <c r="X40">
        <f>2*750/(3.14*5)*(5-(SQRT(25-11.628)))</f>
        <v>128.33364315057312</v>
      </c>
      <c r="AB40" s="13"/>
      <c r="AD40" s="12"/>
      <c r="AO40" s="13"/>
    </row>
    <row r="41" spans="3:41" x14ac:dyDescent="0.3">
      <c r="C41" s="12" t="s">
        <v>128</v>
      </c>
      <c r="E41" t="s">
        <v>46</v>
      </c>
      <c r="N41" s="13"/>
      <c r="Q41" s="12"/>
      <c r="S41" t="s">
        <v>46</v>
      </c>
      <c r="AB41" s="13"/>
      <c r="AD41" s="12"/>
      <c r="AF41" t="s">
        <v>46</v>
      </c>
      <c r="AO41" s="13"/>
    </row>
    <row r="42" spans="3:41" x14ac:dyDescent="0.3">
      <c r="C42" s="12"/>
      <c r="N42" s="13"/>
      <c r="Q42" s="12"/>
      <c r="AB42" s="13"/>
      <c r="AD42" s="12"/>
      <c r="AO42" s="13"/>
    </row>
    <row r="43" spans="3:41" x14ac:dyDescent="0.3">
      <c r="C43" s="12"/>
      <c r="N43" s="13"/>
      <c r="Q43" s="12"/>
      <c r="AB43" s="13"/>
      <c r="AD43" s="12"/>
      <c r="AO43" s="13"/>
    </row>
    <row r="44" spans="3:41" x14ac:dyDescent="0.3">
      <c r="C44" s="12"/>
      <c r="E44" s="52" t="e">
        <f>(L30*L30)+(L33*L33)+(L36*L36)</f>
        <v>#DIV/0!</v>
      </c>
      <c r="N44" s="13"/>
      <c r="Q44" s="12"/>
      <c r="S44" s="52" t="e">
        <f>(Z30*Z30)+(Z33*Z33)+(Z36*Z36)</f>
        <v>#DIV/0!</v>
      </c>
      <c r="AB44" s="13"/>
      <c r="AD44" s="12"/>
      <c r="AF44" s="52" t="e">
        <f>(AM30*AM30)+(AM33*AM33)+(AM36*AM36)</f>
        <v>#DIV/0!</v>
      </c>
      <c r="AO44" s="13"/>
    </row>
    <row r="45" spans="3:41" x14ac:dyDescent="0.3">
      <c r="C45" s="12"/>
      <c r="N45" s="13"/>
      <c r="Q45" s="12"/>
      <c r="AB45" s="13"/>
      <c r="AD45" s="12"/>
      <c r="AO45" s="13"/>
    </row>
    <row r="46" spans="3:41" x14ac:dyDescent="0.3">
      <c r="C46" s="12" t="s">
        <v>48</v>
      </c>
      <c r="G46" s="2" t="e">
        <f>SQRT(E44)</f>
        <v>#DIV/0!</v>
      </c>
      <c r="N46" s="13"/>
      <c r="Q46" s="12" t="s">
        <v>48</v>
      </c>
      <c r="U46" s="2" t="e">
        <f>SQRT(S44)</f>
        <v>#DIV/0!</v>
      </c>
      <c r="Y46" t="e">
        <f>(U51*Q19)/100</f>
        <v>#DIV/0!</v>
      </c>
      <c r="AB46" s="13"/>
      <c r="AD46" s="12" t="s">
        <v>48</v>
      </c>
      <c r="AH46" s="2" t="e">
        <f>SQRT(AF44)</f>
        <v>#DIV/0!</v>
      </c>
      <c r="AO46" s="13"/>
    </row>
    <row r="47" spans="3:41" ht="16.8" x14ac:dyDescent="0.35">
      <c r="C47" s="12" t="s">
        <v>47</v>
      </c>
      <c r="F47" t="s">
        <v>129</v>
      </c>
      <c r="G47" s="2"/>
      <c r="H47" t="e">
        <f>(G46*G46*G46*G46)/(G24*G24*G24*G24)*4</f>
        <v>#DIV/0!</v>
      </c>
      <c r="N47" s="13"/>
      <c r="Q47" s="12" t="s">
        <v>47</v>
      </c>
      <c r="T47" t="s">
        <v>129</v>
      </c>
      <c r="U47" s="2"/>
      <c r="V47" t="e">
        <f>(U46*U46*U46*U46)/(U24*U24*U24*U24)*4</f>
        <v>#DIV/0!</v>
      </c>
      <c r="AB47" s="13"/>
      <c r="AD47" s="12" t="s">
        <v>47</v>
      </c>
      <c r="AG47" t="s">
        <v>129</v>
      </c>
      <c r="AH47" s="2"/>
      <c r="AI47" t="e">
        <f>(AH46*AH46*AH46*AH46)/(AH24*AH24*AH24*AH24)*4</f>
        <v>#DIV/0!</v>
      </c>
      <c r="AO47" s="13"/>
    </row>
    <row r="48" spans="3:41" x14ac:dyDescent="0.3">
      <c r="C48" s="255" t="s">
        <v>144</v>
      </c>
      <c r="D48" s="256"/>
      <c r="E48" s="256"/>
      <c r="F48" t="e">
        <f>TINV(0.0455,H47)</f>
        <v>#DIV/0!</v>
      </c>
      <c r="G48" s="2"/>
      <c r="N48" s="13"/>
      <c r="Q48" s="255" t="s">
        <v>145</v>
      </c>
      <c r="R48" s="256"/>
      <c r="S48" s="256"/>
      <c r="T48" t="e">
        <f>TINV(0.0455,V47)</f>
        <v>#DIV/0!</v>
      </c>
      <c r="U48" s="2"/>
      <c r="AB48" s="13"/>
      <c r="AD48" s="255" t="s">
        <v>145</v>
      </c>
      <c r="AE48" s="256"/>
      <c r="AF48" s="256"/>
      <c r="AG48" t="e">
        <f>TINV(0.0455,AI47)</f>
        <v>#DIV/0!</v>
      </c>
      <c r="AH48" s="2"/>
      <c r="AO48" s="13"/>
    </row>
    <row r="49" spans="3:41" x14ac:dyDescent="0.3">
      <c r="C49" s="12"/>
      <c r="G49" s="2"/>
      <c r="N49" s="13"/>
      <c r="Q49" s="12"/>
      <c r="U49" s="2"/>
      <c r="AB49" s="13"/>
      <c r="AD49" s="12"/>
      <c r="AH49" s="2"/>
      <c r="AO49" s="13"/>
    </row>
    <row r="50" spans="3:41" x14ac:dyDescent="0.3">
      <c r="C50" s="12" t="s">
        <v>50</v>
      </c>
      <c r="F50" s="43"/>
      <c r="G50" s="44" t="e">
        <f>G46*F48</f>
        <v>#DIV/0!</v>
      </c>
      <c r="H50" t="s">
        <v>71</v>
      </c>
      <c r="N50" s="13"/>
      <c r="Q50" s="12" t="s">
        <v>50</v>
      </c>
      <c r="T50" s="43"/>
      <c r="U50" s="44" t="e">
        <f>U46*T48</f>
        <v>#DIV/0!</v>
      </c>
      <c r="V50" t="s">
        <v>71</v>
      </c>
      <c r="AB50" s="13"/>
      <c r="AD50" s="12" t="s">
        <v>50</v>
      </c>
      <c r="AG50" s="43"/>
      <c r="AH50" s="44" t="e">
        <f>AH46*AG48</f>
        <v>#DIV/0!</v>
      </c>
      <c r="AI50" t="s">
        <v>71</v>
      </c>
      <c r="AO50" s="13"/>
    </row>
    <row r="51" spans="3:41" x14ac:dyDescent="0.3">
      <c r="C51" s="12"/>
      <c r="G51" s="85" t="e">
        <f>100*G50/D19</f>
        <v>#DIV/0!</v>
      </c>
      <c r="H51" s="89" t="s">
        <v>87</v>
      </c>
      <c r="I51" s="23"/>
      <c r="J51" s="88"/>
      <c r="N51" s="13"/>
      <c r="Q51" s="12"/>
      <c r="T51" s="2" t="s">
        <v>87</v>
      </c>
      <c r="U51" s="85" t="e">
        <f>100*U50/R19</f>
        <v>#DIV/0!</v>
      </c>
      <c r="W51" s="23"/>
      <c r="X51" s="88"/>
      <c r="AB51" s="13"/>
      <c r="AD51" s="12"/>
      <c r="AG51" s="2" t="s">
        <v>87</v>
      </c>
      <c r="AH51" s="85" t="e">
        <f>100*AH50/AE19</f>
        <v>#DIV/0!</v>
      </c>
      <c r="AJ51" s="23"/>
      <c r="AK51" s="88"/>
      <c r="AO51" s="13"/>
    </row>
    <row r="52" spans="3:41" x14ac:dyDescent="0.3">
      <c r="C52" s="12"/>
      <c r="H52" s="89"/>
      <c r="N52" s="13"/>
      <c r="Q52" s="12"/>
      <c r="AB52" s="13"/>
      <c r="AD52" s="12"/>
      <c r="AO52" s="13"/>
    </row>
    <row r="53" spans="3:41" x14ac:dyDescent="0.3">
      <c r="C53" s="12"/>
      <c r="E53" t="s">
        <v>176</v>
      </c>
      <c r="G53" s="90">
        <v>2.5</v>
      </c>
      <c r="H53" s="89" t="s">
        <v>87</v>
      </c>
      <c r="N53" s="13"/>
      <c r="Q53" s="12"/>
      <c r="S53" t="s">
        <v>130</v>
      </c>
      <c r="U53" s="90">
        <v>2.5</v>
      </c>
      <c r="V53" s="89" t="s">
        <v>87</v>
      </c>
      <c r="AB53" s="13"/>
      <c r="AD53" s="12"/>
      <c r="AF53" t="s">
        <v>176</v>
      </c>
      <c r="AH53" s="90">
        <v>2.5</v>
      </c>
      <c r="AI53" s="89" t="s">
        <v>87</v>
      </c>
      <c r="AO53" s="13"/>
    </row>
    <row r="54" spans="3:41" x14ac:dyDescent="0.3">
      <c r="C54" s="12"/>
      <c r="N54" s="13"/>
      <c r="Q54" s="12"/>
      <c r="AB54" s="13"/>
      <c r="AD54" s="12"/>
      <c r="AO54" s="13"/>
    </row>
    <row r="55" spans="3:41" x14ac:dyDescent="0.3">
      <c r="C55" s="12"/>
      <c r="N55" s="13"/>
      <c r="Q55" s="12"/>
      <c r="AB55" s="13"/>
      <c r="AD55" s="12"/>
      <c r="AO55" s="13"/>
    </row>
    <row r="56" spans="3:41" x14ac:dyDescent="0.3">
      <c r="C56" s="19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1"/>
      <c r="Q56" s="19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1"/>
      <c r="AD56" s="19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1"/>
    </row>
  </sheetData>
  <mergeCells count="60">
    <mergeCell ref="S37:U37"/>
    <mergeCell ref="Z37:AB37"/>
    <mergeCell ref="S31:U31"/>
    <mergeCell ref="S32:U32"/>
    <mergeCell ref="Z32:AB32"/>
    <mergeCell ref="Z33:AB33"/>
    <mergeCell ref="S34:U34"/>
    <mergeCell ref="Z36:AB36"/>
    <mergeCell ref="E27:G27"/>
    <mergeCell ref="S27:U27"/>
    <mergeCell ref="Z27:AB27"/>
    <mergeCell ref="S35:U35"/>
    <mergeCell ref="Z35:AB35"/>
    <mergeCell ref="S29:U29"/>
    <mergeCell ref="Z29:AB29"/>
    <mergeCell ref="S30:U30"/>
    <mergeCell ref="Z30:AB30"/>
    <mergeCell ref="L35:N35"/>
    <mergeCell ref="C3:N3"/>
    <mergeCell ref="F5:H5"/>
    <mergeCell ref="K8:L8"/>
    <mergeCell ref="Q3:AB3"/>
    <mergeCell ref="T5:V5"/>
    <mergeCell ref="Y8:Z8"/>
    <mergeCell ref="C48:E48"/>
    <mergeCell ref="Q48:S48"/>
    <mergeCell ref="L27:N27"/>
    <mergeCell ref="E29:G29"/>
    <mergeCell ref="L30:N30"/>
    <mergeCell ref="L36:N36"/>
    <mergeCell ref="E37:G37"/>
    <mergeCell ref="L37:N37"/>
    <mergeCell ref="L29:N29"/>
    <mergeCell ref="E30:G30"/>
    <mergeCell ref="E31:G31"/>
    <mergeCell ref="E32:G32"/>
    <mergeCell ref="L32:N32"/>
    <mergeCell ref="L33:N33"/>
    <mergeCell ref="E34:G34"/>
    <mergeCell ref="E35:G35"/>
    <mergeCell ref="AD3:AO3"/>
    <mergeCell ref="AG5:AI5"/>
    <mergeCell ref="AL8:AM8"/>
    <mergeCell ref="AF27:AH27"/>
    <mergeCell ref="AM27:AO27"/>
    <mergeCell ref="AF29:AH29"/>
    <mergeCell ref="AM29:AO29"/>
    <mergeCell ref="AF30:AH30"/>
    <mergeCell ref="AM30:AO30"/>
    <mergeCell ref="AF31:AH31"/>
    <mergeCell ref="AM36:AO36"/>
    <mergeCell ref="AF37:AH37"/>
    <mergeCell ref="AM37:AO37"/>
    <mergeCell ref="AD48:AF48"/>
    <mergeCell ref="AF32:AH32"/>
    <mergeCell ref="AM32:AO32"/>
    <mergeCell ref="AM33:AO33"/>
    <mergeCell ref="AF34:AH34"/>
    <mergeCell ref="AF35:AH35"/>
    <mergeCell ref="AM35:AO35"/>
  </mergeCells>
  <pageMargins left="0.28999999999999998" right="0.28999999999999998" top="0.36" bottom="0.18" header="0.27" footer="0.16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1" sqref="E31"/>
    </sheetView>
  </sheetViews>
  <sheetFormatPr defaultRowHeight="14.4" x14ac:dyDescent="0.3"/>
  <cols>
    <col min="2" max="5" width="9.109375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55"/>
  <sheetViews>
    <sheetView topLeftCell="A64" workbookViewId="0">
      <selection activeCell="E11" sqref="E11:E12"/>
    </sheetView>
  </sheetViews>
  <sheetFormatPr defaultRowHeight="14.4" x14ac:dyDescent="0.3"/>
  <sheetData>
    <row r="3" spans="2:11" ht="15" x14ac:dyDescent="0.25">
      <c r="B3" s="7"/>
      <c r="C3" s="45"/>
      <c r="D3" s="45"/>
      <c r="E3" s="45"/>
      <c r="F3" s="45"/>
      <c r="G3" s="45"/>
      <c r="H3" s="45"/>
      <c r="I3" s="45"/>
      <c r="J3" s="45"/>
      <c r="K3" s="9"/>
    </row>
    <row r="4" spans="2:11" ht="15" x14ac:dyDescent="0.25">
      <c r="B4" s="274" t="s">
        <v>0</v>
      </c>
      <c r="C4" s="275"/>
      <c r="D4" s="275"/>
      <c r="E4" s="275"/>
      <c r="F4" s="275"/>
      <c r="G4" s="275"/>
      <c r="H4" s="275"/>
      <c r="I4" s="275"/>
      <c r="J4" s="275"/>
      <c r="K4" s="276"/>
    </row>
    <row r="5" spans="2:11" ht="15" x14ac:dyDescent="0.25">
      <c r="B5" s="48"/>
      <c r="C5" s="55"/>
      <c r="D5" s="55"/>
      <c r="E5" s="55"/>
      <c r="F5" s="55"/>
      <c r="G5" s="55"/>
      <c r="H5" s="55"/>
      <c r="I5" s="55"/>
      <c r="J5" s="55"/>
      <c r="K5" s="56"/>
    </row>
    <row r="6" spans="2:11" ht="15" x14ac:dyDescent="0.25">
      <c r="B6" s="46" t="s">
        <v>4</v>
      </c>
      <c r="C6" s="55"/>
      <c r="D6" s="294" t="s">
        <v>53</v>
      </c>
      <c r="E6" s="294"/>
      <c r="F6" s="294"/>
      <c r="G6" s="55"/>
      <c r="H6" s="55"/>
      <c r="I6" s="55"/>
      <c r="J6" s="55"/>
      <c r="K6" s="56"/>
    </row>
    <row r="7" spans="2:11" ht="15" x14ac:dyDescent="0.25">
      <c r="B7" s="12"/>
      <c r="K7" s="13"/>
    </row>
    <row r="8" spans="2:11" ht="15" x14ac:dyDescent="0.25">
      <c r="B8" s="12" t="s">
        <v>1</v>
      </c>
      <c r="D8" t="s">
        <v>5</v>
      </c>
      <c r="K8" s="13"/>
    </row>
    <row r="9" spans="2:11" ht="15" x14ac:dyDescent="0.25">
      <c r="B9" s="12"/>
      <c r="D9" s="2" t="s">
        <v>2</v>
      </c>
      <c r="E9" s="3" t="s">
        <v>7</v>
      </c>
      <c r="F9" s="2" t="s">
        <v>6</v>
      </c>
      <c r="G9" s="3" t="s">
        <v>8</v>
      </c>
      <c r="H9" s="2" t="s">
        <v>51</v>
      </c>
      <c r="I9" s="280" t="s">
        <v>52</v>
      </c>
      <c r="J9" s="281"/>
      <c r="K9" s="47"/>
    </row>
    <row r="10" spans="2:11" ht="15" x14ac:dyDescent="0.25">
      <c r="B10" s="12"/>
      <c r="K10" s="13"/>
    </row>
    <row r="11" spans="2:11" ht="15" x14ac:dyDescent="0.25">
      <c r="B11" s="12" t="s">
        <v>9</v>
      </c>
      <c r="D11" s="1">
        <v>60.42</v>
      </c>
      <c r="G11" t="s">
        <v>10</v>
      </c>
      <c r="I11" s="1">
        <v>0.33</v>
      </c>
      <c r="K11" s="13"/>
    </row>
    <row r="12" spans="2:11" ht="15" x14ac:dyDescent="0.25">
      <c r="B12" s="12"/>
      <c r="K12" s="13"/>
    </row>
    <row r="13" spans="2:11" ht="15" x14ac:dyDescent="0.25">
      <c r="B13" s="48" t="s">
        <v>24</v>
      </c>
      <c r="C13" s="2"/>
      <c r="D13" s="2"/>
      <c r="E13" s="2"/>
      <c r="F13" s="2"/>
      <c r="G13" s="2"/>
      <c r="H13" s="2"/>
      <c r="I13" s="2"/>
      <c r="J13" s="2"/>
      <c r="K13" s="17"/>
    </row>
    <row r="14" spans="2:11" x14ac:dyDescent="0.3">
      <c r="B14" s="5" t="s">
        <v>11</v>
      </c>
      <c r="C14" s="5" t="s">
        <v>12</v>
      </c>
      <c r="D14" s="5" t="s">
        <v>13</v>
      </c>
      <c r="E14" s="6" t="s">
        <v>14</v>
      </c>
      <c r="F14" s="7"/>
      <c r="G14" s="8" t="s">
        <v>15</v>
      </c>
      <c r="H14" s="9"/>
      <c r="I14" s="2"/>
      <c r="J14" s="2"/>
      <c r="K14" s="17"/>
    </row>
    <row r="15" spans="2:11" ht="15" x14ac:dyDescent="0.25">
      <c r="B15" s="10">
        <v>60.2</v>
      </c>
      <c r="C15" s="11">
        <f>B20</f>
        <v>60.52</v>
      </c>
      <c r="D15" s="11">
        <f>B15-C15</f>
        <v>-0.32000000000000028</v>
      </c>
      <c r="E15" s="6">
        <f>D15*D15</f>
        <v>0.10240000000000019</v>
      </c>
      <c r="F15" s="12"/>
      <c r="H15" s="13"/>
      <c r="I15" s="2"/>
      <c r="J15" s="2"/>
      <c r="K15" s="17"/>
    </row>
    <row r="16" spans="2:11" x14ac:dyDescent="0.3">
      <c r="B16" s="10">
        <v>60.8</v>
      </c>
      <c r="C16" s="11">
        <f>B20</f>
        <v>60.52</v>
      </c>
      <c r="D16" s="11">
        <f>B16-C16</f>
        <v>0.27999999999999403</v>
      </c>
      <c r="E16" s="6">
        <f>D16*D16</f>
        <v>7.8399999999996653E-2</v>
      </c>
      <c r="F16" s="14" t="s">
        <v>16</v>
      </c>
      <c r="G16" s="15" t="s">
        <v>17</v>
      </c>
      <c r="H16" s="13"/>
      <c r="I16" s="2"/>
      <c r="J16" s="2"/>
      <c r="K16" s="17"/>
    </row>
    <row r="17" spans="2:11" ht="15" x14ac:dyDescent="0.25">
      <c r="B17" s="10">
        <v>60.8</v>
      </c>
      <c r="C17" s="11">
        <f>B20</f>
        <v>60.52</v>
      </c>
      <c r="D17" s="11">
        <f>B17-C17</f>
        <v>0.27999999999999403</v>
      </c>
      <c r="E17" s="6">
        <f>D17*D17</f>
        <v>7.8399999999996653E-2</v>
      </c>
      <c r="F17" s="16"/>
      <c r="G17" s="2" t="s">
        <v>18</v>
      </c>
      <c r="H17" s="17">
        <v>4</v>
      </c>
      <c r="K17" s="13"/>
    </row>
    <row r="18" spans="2:11" ht="15" x14ac:dyDescent="0.25">
      <c r="B18" s="10">
        <v>60.4</v>
      </c>
      <c r="C18" s="11">
        <f>B20</f>
        <v>60.52</v>
      </c>
      <c r="D18" s="11">
        <f>B18-C18</f>
        <v>-0.12000000000000455</v>
      </c>
      <c r="E18" s="6">
        <f>D18*D18</f>
        <v>1.4400000000001091E-2</v>
      </c>
      <c r="F18" s="16"/>
      <c r="H18" s="13"/>
      <c r="I18" s="2"/>
      <c r="J18" s="2"/>
      <c r="K18" s="17"/>
    </row>
    <row r="19" spans="2:11" x14ac:dyDescent="0.3">
      <c r="B19" s="10">
        <v>60.4</v>
      </c>
      <c r="C19" s="11">
        <f>B20</f>
        <v>60.52</v>
      </c>
      <c r="D19" s="11">
        <f>B19-C19</f>
        <v>-0.12000000000000455</v>
      </c>
      <c r="E19" s="6">
        <f>D19*D19</f>
        <v>1.4400000000001091E-2</v>
      </c>
      <c r="F19" s="14" t="s">
        <v>16</v>
      </c>
      <c r="G19" s="2">
        <f>E20/H17</f>
        <v>7.1999999999998912E-2</v>
      </c>
      <c r="H19" s="13"/>
      <c r="I19" s="2"/>
      <c r="J19" s="2"/>
      <c r="K19" s="17"/>
    </row>
    <row r="20" spans="2:11" ht="15" x14ac:dyDescent="0.25">
      <c r="B20" s="11">
        <f>AVERAGE(B15:B19)</f>
        <v>60.52</v>
      </c>
      <c r="D20" s="49" t="s">
        <v>19</v>
      </c>
      <c r="E20" s="18">
        <f>SUM(E15:E19)</f>
        <v>0.28799999999999565</v>
      </c>
      <c r="F20" s="16"/>
      <c r="H20" s="13"/>
      <c r="I20" s="4"/>
      <c r="J20" s="4"/>
      <c r="K20" s="50"/>
    </row>
    <row r="21" spans="2:11" x14ac:dyDescent="0.3">
      <c r="B21" s="12"/>
      <c r="F21" s="14" t="s">
        <v>16</v>
      </c>
      <c r="G21" s="22">
        <f>SQRT(G19)</f>
        <v>0.26832815729997272</v>
      </c>
      <c r="H21" s="13"/>
      <c r="K21" s="13"/>
    </row>
    <row r="22" spans="2:11" ht="15" x14ac:dyDescent="0.25">
      <c r="B22" s="12"/>
      <c r="F22" s="12"/>
      <c r="H22" s="13"/>
      <c r="K22" s="13"/>
    </row>
    <row r="23" spans="2:11" ht="15" x14ac:dyDescent="0.25">
      <c r="B23" s="12"/>
      <c r="F23" s="19"/>
      <c r="G23" s="20"/>
      <c r="H23" s="21"/>
      <c r="K23" s="13"/>
    </row>
    <row r="24" spans="2:11" ht="15" x14ac:dyDescent="0.25">
      <c r="B24" s="12"/>
      <c r="K24" s="13"/>
    </row>
    <row r="25" spans="2:11" x14ac:dyDescent="0.3">
      <c r="B25" s="12" t="s">
        <v>22</v>
      </c>
      <c r="D25" t="s">
        <v>23</v>
      </c>
      <c r="E25">
        <f>G21/2.24</f>
        <v>0.11978935593748781</v>
      </c>
      <c r="K25" s="13"/>
    </row>
    <row r="26" spans="2:11" ht="15" x14ac:dyDescent="0.25">
      <c r="B26" s="51" t="s">
        <v>25</v>
      </c>
      <c r="G26" s="2"/>
      <c r="H26" s="23"/>
      <c r="I26" s="24"/>
      <c r="K26" s="13"/>
    </row>
    <row r="27" spans="2:11" ht="15" x14ac:dyDescent="0.25">
      <c r="B27" s="12" t="s">
        <v>20</v>
      </c>
      <c r="K27" s="13"/>
    </row>
    <row r="28" spans="2:11" ht="15" x14ac:dyDescent="0.25">
      <c r="B28" s="12"/>
      <c r="K28" s="13"/>
    </row>
    <row r="29" spans="2:11" ht="15" x14ac:dyDescent="0.25">
      <c r="B29" s="53" t="s">
        <v>27</v>
      </c>
      <c r="C29" s="282" t="s">
        <v>28</v>
      </c>
      <c r="D29" s="283"/>
      <c r="E29" s="284"/>
      <c r="F29" s="30" t="s">
        <v>29</v>
      </c>
      <c r="G29" s="30" t="s">
        <v>30</v>
      </c>
      <c r="H29" s="282" t="s">
        <v>31</v>
      </c>
      <c r="I29" s="284"/>
      <c r="J29" s="282" t="s">
        <v>3</v>
      </c>
      <c r="K29" s="284"/>
    </row>
    <row r="30" spans="2:11" ht="15" x14ac:dyDescent="0.25">
      <c r="B30" s="57"/>
      <c r="C30" s="37"/>
      <c r="D30" s="35"/>
      <c r="E30" s="36"/>
      <c r="F30" s="33" t="s">
        <v>32</v>
      </c>
      <c r="G30" s="34"/>
      <c r="H30" s="288"/>
      <c r="I30" s="289"/>
      <c r="J30" s="35"/>
      <c r="K30" s="36"/>
    </row>
    <row r="31" spans="2:11" ht="15" x14ac:dyDescent="0.25">
      <c r="B31" s="26" t="s">
        <v>21</v>
      </c>
      <c r="C31" s="267" t="s">
        <v>33</v>
      </c>
      <c r="D31" s="258"/>
      <c r="E31" s="268"/>
      <c r="F31" s="54" t="s">
        <v>39</v>
      </c>
      <c r="G31" s="38"/>
      <c r="H31" s="259"/>
      <c r="I31" s="284"/>
      <c r="J31" s="259"/>
      <c r="K31" s="261"/>
    </row>
    <row r="32" spans="2:11" ht="15" x14ac:dyDescent="0.25">
      <c r="B32" s="26"/>
      <c r="C32" s="267"/>
      <c r="D32" s="258"/>
      <c r="E32" s="268"/>
      <c r="F32" s="59" t="s">
        <v>40</v>
      </c>
      <c r="G32" s="39">
        <v>4</v>
      </c>
      <c r="H32" s="292" t="s">
        <v>43</v>
      </c>
      <c r="I32" s="291"/>
      <c r="J32" s="269">
        <f>E25</f>
        <v>0.11978935593748781</v>
      </c>
      <c r="K32" s="293"/>
    </row>
    <row r="33" spans="2:11" ht="15" x14ac:dyDescent="0.25">
      <c r="B33" s="57"/>
      <c r="C33" s="271"/>
      <c r="D33" s="272"/>
      <c r="E33" s="273"/>
      <c r="F33" s="32"/>
      <c r="G33" s="35"/>
      <c r="H33" s="288"/>
      <c r="I33" s="289"/>
      <c r="J33" s="35"/>
      <c r="K33" s="36"/>
    </row>
    <row r="34" spans="2:11" ht="15" x14ac:dyDescent="0.25">
      <c r="B34" s="25" t="s">
        <v>34</v>
      </c>
      <c r="C34" s="257" t="s">
        <v>35</v>
      </c>
      <c r="D34" s="258"/>
      <c r="E34" s="258"/>
      <c r="F34" s="40" t="s">
        <v>39</v>
      </c>
      <c r="G34" s="30"/>
      <c r="H34" s="282"/>
      <c r="I34" s="284"/>
      <c r="J34" s="259"/>
      <c r="K34" s="261"/>
    </row>
    <row r="35" spans="2:11" ht="15.75" x14ac:dyDescent="0.25">
      <c r="B35" s="27"/>
      <c r="C35" s="41" t="s">
        <v>36</v>
      </c>
      <c r="D35" s="31">
        <f>I11</f>
        <v>0.33</v>
      </c>
      <c r="E35" s="31"/>
      <c r="F35" s="42" t="s">
        <v>41</v>
      </c>
      <c r="G35" s="28" t="str">
        <f>'[1]Data sheet'!AK24</f>
        <v>∞</v>
      </c>
      <c r="H35" s="290" t="s">
        <v>44</v>
      </c>
      <c r="I35" s="291"/>
      <c r="J35" s="262">
        <f>I11/2</f>
        <v>0.16500000000000001</v>
      </c>
      <c r="K35" s="287"/>
    </row>
    <row r="36" spans="2:11" ht="15" x14ac:dyDescent="0.25">
      <c r="B36" s="58"/>
      <c r="C36" s="250"/>
      <c r="D36" s="251"/>
      <c r="E36" s="251"/>
      <c r="F36" s="34"/>
      <c r="G36" s="31"/>
      <c r="H36" s="288"/>
      <c r="I36" s="289"/>
      <c r="J36" s="31"/>
      <c r="K36" s="32"/>
    </row>
    <row r="37" spans="2:11" ht="15" x14ac:dyDescent="0.25">
      <c r="B37" s="25" t="s">
        <v>26</v>
      </c>
      <c r="C37" s="265" t="s">
        <v>37</v>
      </c>
      <c r="D37" s="266"/>
      <c r="E37" s="266"/>
      <c r="F37" s="40" t="s">
        <v>42</v>
      </c>
      <c r="G37" s="30"/>
      <c r="H37" s="282"/>
      <c r="I37" s="284"/>
      <c r="J37" s="259"/>
      <c r="K37" s="261"/>
    </row>
    <row r="38" spans="2:11" ht="15.75" x14ac:dyDescent="0.25">
      <c r="B38" s="29"/>
      <c r="C38" s="257" t="s">
        <v>38</v>
      </c>
      <c r="D38" s="258"/>
      <c r="E38" s="258"/>
      <c r="F38" s="42" t="s">
        <v>41</v>
      </c>
      <c r="G38" s="28" t="str">
        <f>'[1]Data sheet'!AK27</f>
        <v>∞</v>
      </c>
      <c r="H38" s="290" t="s">
        <v>45</v>
      </c>
      <c r="I38" s="291"/>
      <c r="J38" s="247">
        <f>0.2/2/1.73</f>
        <v>5.7803468208092491E-2</v>
      </c>
      <c r="K38" s="249"/>
    </row>
    <row r="39" spans="2:11" ht="15" x14ac:dyDescent="0.25">
      <c r="B39" s="33"/>
      <c r="C39" s="250"/>
      <c r="D39" s="251"/>
      <c r="E39" s="251"/>
      <c r="F39" s="34"/>
      <c r="G39" s="34"/>
      <c r="H39" s="288"/>
      <c r="I39" s="289"/>
      <c r="J39" s="252"/>
      <c r="K39" s="254"/>
    </row>
    <row r="40" spans="2:11" ht="15" x14ac:dyDescent="0.25">
      <c r="B40" s="12"/>
      <c r="K40" s="13"/>
    </row>
    <row r="41" spans="2:11" x14ac:dyDescent="0.3">
      <c r="B41" s="12"/>
      <c r="C41" t="s">
        <v>46</v>
      </c>
      <c r="K41" s="13"/>
    </row>
    <row r="42" spans="2:11" ht="15" x14ac:dyDescent="0.25">
      <c r="B42" s="12"/>
      <c r="K42" s="13"/>
    </row>
    <row r="43" spans="2:11" ht="15" x14ac:dyDescent="0.25">
      <c r="B43" s="12"/>
      <c r="K43" s="13"/>
    </row>
    <row r="44" spans="2:11" ht="15" x14ac:dyDescent="0.25">
      <c r="B44" s="12"/>
      <c r="C44" s="52">
        <f>(J32*J32)+(J35*J35)+(J38*J38)</f>
        <v>4.4915730732802112E-2</v>
      </c>
      <c r="K44" s="13"/>
    </row>
    <row r="45" spans="2:11" ht="15" x14ac:dyDescent="0.25">
      <c r="B45" s="12"/>
      <c r="K45" s="13"/>
    </row>
    <row r="46" spans="2:11" ht="15" x14ac:dyDescent="0.25">
      <c r="B46" s="12" t="s">
        <v>48</v>
      </c>
      <c r="E46" s="2">
        <f>SQRT(C44)</f>
        <v>0.21193331671259738</v>
      </c>
      <c r="K46" s="13"/>
    </row>
    <row r="47" spans="2:11" ht="15" x14ac:dyDescent="0.25">
      <c r="B47" s="12" t="s">
        <v>47</v>
      </c>
      <c r="E47" s="2">
        <f>(E46*E46*E46*E46)/(E25*E25*E25*E25)*4</f>
        <v>39.190789369665559</v>
      </c>
      <c r="K47" s="13"/>
    </row>
    <row r="48" spans="2:11" ht="15" x14ac:dyDescent="0.25">
      <c r="B48" s="12" t="s">
        <v>49</v>
      </c>
      <c r="E48" s="2"/>
      <c r="K48" s="13"/>
    </row>
    <row r="49" spans="2:11" ht="15" x14ac:dyDescent="0.25">
      <c r="B49" s="12"/>
      <c r="E49" s="2"/>
      <c r="K49" s="13"/>
    </row>
    <row r="50" spans="2:11" ht="15" x14ac:dyDescent="0.25">
      <c r="B50" s="12" t="s">
        <v>50</v>
      </c>
      <c r="D50" s="43"/>
      <c r="E50" s="44">
        <f>E46*2</f>
        <v>0.42386663342519476</v>
      </c>
      <c r="F50" t="s">
        <v>54</v>
      </c>
      <c r="K50" s="13"/>
    </row>
    <row r="51" spans="2:11" ht="15" x14ac:dyDescent="0.25">
      <c r="B51" s="12"/>
      <c r="K51" s="13"/>
    </row>
    <row r="52" spans="2:11" ht="15" x14ac:dyDescent="0.25">
      <c r="B52" s="12"/>
      <c r="K52" s="13"/>
    </row>
    <row r="53" spans="2:11" ht="15" x14ac:dyDescent="0.25">
      <c r="B53" s="12"/>
      <c r="K53" s="13"/>
    </row>
    <row r="54" spans="2:11" ht="15" x14ac:dyDescent="0.25">
      <c r="B54" s="12"/>
      <c r="K54" s="13"/>
    </row>
    <row r="55" spans="2:11" ht="15" x14ac:dyDescent="0.25">
      <c r="B55" s="12"/>
      <c r="K55" s="13"/>
    </row>
  </sheetData>
  <mergeCells count="31">
    <mergeCell ref="B4:K4"/>
    <mergeCell ref="D6:F6"/>
    <mergeCell ref="I9:J9"/>
    <mergeCell ref="C29:E29"/>
    <mergeCell ref="H29:I29"/>
    <mergeCell ref="J29:K29"/>
    <mergeCell ref="H35:I35"/>
    <mergeCell ref="J35:K35"/>
    <mergeCell ref="H30:I30"/>
    <mergeCell ref="C31:E31"/>
    <mergeCell ref="H31:I31"/>
    <mergeCell ref="J31:K31"/>
    <mergeCell ref="C32:E32"/>
    <mergeCell ref="H32:I32"/>
    <mergeCell ref="J32:K32"/>
    <mergeCell ref="C33:E33"/>
    <mergeCell ref="H33:I33"/>
    <mergeCell ref="C34:E34"/>
    <mergeCell ref="H34:I34"/>
    <mergeCell ref="J34:K34"/>
    <mergeCell ref="C39:E39"/>
    <mergeCell ref="H39:I39"/>
    <mergeCell ref="J39:K39"/>
    <mergeCell ref="C36:E36"/>
    <mergeCell ref="H36:I36"/>
    <mergeCell ref="C37:E37"/>
    <mergeCell ref="H37:I37"/>
    <mergeCell ref="J37:K37"/>
    <mergeCell ref="C38:E38"/>
    <mergeCell ref="H38:I38"/>
    <mergeCell ref="J38:K3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uncert HBW</vt:lpstr>
      <vt:lpstr>sheet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2025-04-14T04:20:51Z</dcterms:modified>
</cp:coreProperties>
</file>