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ed VM\AutomatedLabService\Architecture\Portal\"/>
    </mc:Choice>
  </mc:AlternateContent>
  <xr:revisionPtr revIDLastSave="0" documentId="13_ncr:1_{49D71BCC-D449-4AA5-8F04-695FE4924B40}" xr6:coauthVersionLast="45" xr6:coauthVersionMax="45" xr10:uidLastSave="{00000000-0000-0000-0000-000000000000}"/>
  <bookViews>
    <workbookView xWindow="-120" yWindow="-120" windowWidth="29040" windowHeight="15840" activeTab="4" xr2:uid="{4938193B-E65B-4B41-8E89-D76C543B17D6}"/>
  </bookViews>
  <sheets>
    <sheet name="BC_Cost - MinimalGARD" sheetId="6" r:id="rId1"/>
    <sheet name="BC_Cost - FullGARD" sheetId="8" r:id="rId2"/>
    <sheet name="FeaturesMinimalGARD" sheetId="7" r:id="rId3"/>
    <sheet name="FeaturesFullGARD" sheetId="5" r:id="rId4"/>
    <sheet name="WiP - TimeLineFullGARD" sheetId="9" r:id="rId5"/>
    <sheet name="BC_Cost" sheetId="2" r:id="rId6"/>
    <sheet name="Costs_details" sheetId="3" r:id="rId7"/>
    <sheet name="Additional_functionalities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2" i="9" l="1"/>
  <c r="F62" i="9"/>
  <c r="G67" i="9"/>
  <c r="J67" i="9"/>
  <c r="I67" i="9"/>
  <c r="H67" i="9"/>
  <c r="F67" i="9"/>
  <c r="G45" i="9"/>
  <c r="G46" i="9"/>
  <c r="H51" i="9"/>
  <c r="F47" i="9"/>
  <c r="H47" i="9"/>
  <c r="H50" i="9"/>
  <c r="H49" i="9"/>
  <c r="M3" i="9"/>
  <c r="F49" i="9"/>
  <c r="F50" i="9"/>
  <c r="F43" i="9"/>
  <c r="F42" i="9"/>
  <c r="H43" i="9"/>
  <c r="H44" i="9"/>
  <c r="H45" i="9"/>
  <c r="H46" i="9"/>
  <c r="H48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42" i="9"/>
  <c r="I53" i="9"/>
  <c r="J53" i="9" s="1"/>
  <c r="I57" i="9"/>
  <c r="J57" i="9" s="1"/>
  <c r="I61" i="9"/>
  <c r="J61" i="9" s="1"/>
  <c r="AD4" i="9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3" i="9"/>
  <c r="AD3" i="9"/>
  <c r="AE28" i="9"/>
  <c r="U28" i="9"/>
  <c r="T28" i="9"/>
  <c r="Q28" i="9"/>
  <c r="P28" i="9"/>
  <c r="M28" i="9"/>
  <c r="Z28" i="9" s="1"/>
  <c r="L28" i="9"/>
  <c r="AE27" i="9"/>
  <c r="U27" i="9"/>
  <c r="T27" i="9"/>
  <c r="Q27" i="9"/>
  <c r="P27" i="9"/>
  <c r="M27" i="9"/>
  <c r="Z27" i="9" s="1"/>
  <c r="L27" i="9"/>
  <c r="I66" i="9" s="1"/>
  <c r="J66" i="9" s="1"/>
  <c r="AE26" i="9"/>
  <c r="U26" i="9"/>
  <c r="T26" i="9"/>
  <c r="Q26" i="9"/>
  <c r="P26" i="9"/>
  <c r="M26" i="9"/>
  <c r="Z26" i="9" s="1"/>
  <c r="L26" i="9"/>
  <c r="I65" i="9" s="1"/>
  <c r="J65" i="9" s="1"/>
  <c r="AE25" i="9"/>
  <c r="U25" i="9"/>
  <c r="T25" i="9"/>
  <c r="Q25" i="9"/>
  <c r="P25" i="9"/>
  <c r="M25" i="9"/>
  <c r="Z25" i="9" s="1"/>
  <c r="L25" i="9"/>
  <c r="I64" i="9" s="1"/>
  <c r="J64" i="9" s="1"/>
  <c r="AE24" i="9"/>
  <c r="X24" i="9"/>
  <c r="U24" i="9"/>
  <c r="T24" i="9"/>
  <c r="Q24" i="9"/>
  <c r="P24" i="9"/>
  <c r="M24" i="9"/>
  <c r="Z24" i="9" s="1"/>
  <c r="L24" i="9"/>
  <c r="I63" i="9" s="1"/>
  <c r="J63" i="9" s="1"/>
  <c r="AE23" i="9"/>
  <c r="U23" i="9"/>
  <c r="T23" i="9"/>
  <c r="Q23" i="9"/>
  <c r="P23" i="9"/>
  <c r="I62" i="9" s="1"/>
  <c r="J62" i="9" s="1"/>
  <c r="M23" i="9"/>
  <c r="Z23" i="9" s="1"/>
  <c r="L23" i="9"/>
  <c r="AE22" i="9"/>
  <c r="U22" i="9"/>
  <c r="T22" i="9"/>
  <c r="Q22" i="9"/>
  <c r="P22" i="9"/>
  <c r="M22" i="9"/>
  <c r="Z22" i="9" s="1"/>
  <c r="L22" i="9"/>
  <c r="AE21" i="9"/>
  <c r="U21" i="9"/>
  <c r="T21" i="9"/>
  <c r="Q21" i="9"/>
  <c r="P21" i="9"/>
  <c r="M21" i="9"/>
  <c r="Z21" i="9" s="1"/>
  <c r="L21" i="9"/>
  <c r="I60" i="9" s="1"/>
  <c r="J60" i="9" s="1"/>
  <c r="AE20" i="9"/>
  <c r="U20" i="9"/>
  <c r="T20" i="9"/>
  <c r="Q20" i="9"/>
  <c r="P20" i="9"/>
  <c r="M20" i="9"/>
  <c r="Z20" i="9" s="1"/>
  <c r="L20" i="9"/>
  <c r="I59" i="9" s="1"/>
  <c r="J59" i="9" s="1"/>
  <c r="AE19" i="9"/>
  <c r="U19" i="9"/>
  <c r="T19" i="9"/>
  <c r="Q19" i="9"/>
  <c r="P19" i="9"/>
  <c r="I58" i="9" s="1"/>
  <c r="J58" i="9" s="1"/>
  <c r="M19" i="9"/>
  <c r="Z19" i="9" s="1"/>
  <c r="L19" i="9"/>
  <c r="AE18" i="9"/>
  <c r="U18" i="9"/>
  <c r="T18" i="9"/>
  <c r="Q18" i="9"/>
  <c r="P18" i="9"/>
  <c r="M18" i="9"/>
  <c r="Z18" i="9" s="1"/>
  <c r="L18" i="9"/>
  <c r="AE17" i="9"/>
  <c r="U17" i="9"/>
  <c r="T17" i="9"/>
  <c r="Q17" i="9"/>
  <c r="P17" i="9"/>
  <c r="M17" i="9"/>
  <c r="X17" i="9" s="1"/>
  <c r="L17" i="9"/>
  <c r="I56" i="9" s="1"/>
  <c r="J56" i="9" s="1"/>
  <c r="AE16" i="9"/>
  <c r="U16" i="9"/>
  <c r="T16" i="9"/>
  <c r="Q16" i="9"/>
  <c r="P16" i="9"/>
  <c r="M16" i="9"/>
  <c r="Z16" i="9" s="1"/>
  <c r="L16" i="9"/>
  <c r="I55" i="9" s="1"/>
  <c r="J55" i="9" s="1"/>
  <c r="AE15" i="9"/>
  <c r="U15" i="9"/>
  <c r="T15" i="9"/>
  <c r="Q15" i="9"/>
  <c r="P15" i="9"/>
  <c r="M15" i="9"/>
  <c r="X15" i="9" s="1"/>
  <c r="L15" i="9"/>
  <c r="I54" i="9" s="1"/>
  <c r="J54" i="9" s="1"/>
  <c r="AE14" i="9"/>
  <c r="U14" i="9"/>
  <c r="T14" i="9"/>
  <c r="Q14" i="9"/>
  <c r="P14" i="9"/>
  <c r="M14" i="9"/>
  <c r="Z14" i="9" s="1"/>
  <c r="L14" i="9"/>
  <c r="AE13" i="9"/>
  <c r="U13" i="9"/>
  <c r="T13" i="9"/>
  <c r="Q13" i="9"/>
  <c r="P13" i="9"/>
  <c r="M13" i="9"/>
  <c r="X13" i="9" s="1"/>
  <c r="L13" i="9"/>
  <c r="I52" i="9" s="1"/>
  <c r="J52" i="9" s="1"/>
  <c r="AE12" i="9"/>
  <c r="U12" i="9"/>
  <c r="T12" i="9"/>
  <c r="Q12" i="9"/>
  <c r="P12" i="9"/>
  <c r="M12" i="9"/>
  <c r="Z12" i="9" s="1"/>
  <c r="L12" i="9"/>
  <c r="I51" i="9" s="1"/>
  <c r="J51" i="9" s="1"/>
  <c r="AE11" i="9"/>
  <c r="U11" i="9"/>
  <c r="T11" i="9"/>
  <c r="Q11" i="9"/>
  <c r="P11" i="9"/>
  <c r="I50" i="9" s="1"/>
  <c r="J50" i="9" s="1"/>
  <c r="M11" i="9"/>
  <c r="X11" i="9" s="1"/>
  <c r="L11" i="9"/>
  <c r="AE10" i="9"/>
  <c r="U10" i="9"/>
  <c r="T10" i="9"/>
  <c r="P10" i="9"/>
  <c r="M10" i="9"/>
  <c r="Z10" i="9" s="1"/>
  <c r="L10" i="9"/>
  <c r="I49" i="9" s="1"/>
  <c r="J49" i="9" s="1"/>
  <c r="AE9" i="9"/>
  <c r="U9" i="9"/>
  <c r="T9" i="9"/>
  <c r="P9" i="9"/>
  <c r="M9" i="9"/>
  <c r="X9" i="9" s="1"/>
  <c r="L9" i="9"/>
  <c r="I48" i="9" s="1"/>
  <c r="AE8" i="9"/>
  <c r="Z8" i="9"/>
  <c r="U8" i="9"/>
  <c r="T8" i="9"/>
  <c r="Q8" i="9"/>
  <c r="P8" i="9"/>
  <c r="M8" i="9"/>
  <c r="X8" i="9" s="1"/>
  <c r="L8" i="9"/>
  <c r="I47" i="9" s="1"/>
  <c r="AE7" i="9"/>
  <c r="X7" i="9"/>
  <c r="U7" i="9"/>
  <c r="T7" i="9"/>
  <c r="Q7" i="9"/>
  <c r="P7" i="9"/>
  <c r="M7" i="9"/>
  <c r="Z7" i="9" s="1"/>
  <c r="L7" i="9"/>
  <c r="I46" i="9" s="1"/>
  <c r="J46" i="9" s="1"/>
  <c r="AE6" i="9"/>
  <c r="Z6" i="9"/>
  <c r="U6" i="9"/>
  <c r="T6" i="9"/>
  <c r="Q6" i="9"/>
  <c r="P6" i="9"/>
  <c r="I45" i="9" s="1"/>
  <c r="J45" i="9" s="1"/>
  <c r="M6" i="9"/>
  <c r="X6" i="9" s="1"/>
  <c r="L6" i="9"/>
  <c r="AE5" i="9"/>
  <c r="X5" i="9"/>
  <c r="U5" i="9"/>
  <c r="T5" i="9"/>
  <c r="Q5" i="9"/>
  <c r="P5" i="9"/>
  <c r="M5" i="9"/>
  <c r="Z5" i="9" s="1"/>
  <c r="L5" i="9"/>
  <c r="I44" i="9" s="1"/>
  <c r="J44" i="9" s="1"/>
  <c r="AE4" i="9"/>
  <c r="U4" i="9"/>
  <c r="T4" i="9"/>
  <c r="Q4" i="9"/>
  <c r="P4" i="9"/>
  <c r="M4" i="9"/>
  <c r="X4" i="9" s="1"/>
  <c r="L4" i="9"/>
  <c r="I43" i="9" s="1"/>
  <c r="J43" i="9" s="1"/>
  <c r="AE3" i="9"/>
  <c r="U3" i="9"/>
  <c r="T3" i="9"/>
  <c r="Q3" i="9"/>
  <c r="P3" i="9"/>
  <c r="Z3" i="9"/>
  <c r="L3" i="9"/>
  <c r="I42" i="9" s="1"/>
  <c r="J42" i="9" s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3" i="5"/>
  <c r="E14" i="6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3" i="7"/>
  <c r="K3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4" i="7"/>
  <c r="K5" i="7"/>
  <c r="K6" i="7"/>
  <c r="K7" i="7"/>
  <c r="K8" i="7"/>
  <c r="K9" i="7"/>
  <c r="AB3" i="5"/>
  <c r="L14" i="5"/>
  <c r="P14" i="5"/>
  <c r="T14" i="5"/>
  <c r="Y14" i="5"/>
  <c r="AB14" i="5"/>
  <c r="AD14" i="5"/>
  <c r="G50" i="9" l="1"/>
  <c r="G49" i="9"/>
  <c r="G47" i="9"/>
  <c r="F44" i="9" s="1"/>
  <c r="G44" i="9" s="1"/>
  <c r="F46" i="9" s="1"/>
  <c r="J47" i="9"/>
  <c r="G48" i="9"/>
  <c r="J48" i="9"/>
  <c r="G42" i="9"/>
  <c r="G43" i="9"/>
  <c r="AG5" i="9"/>
  <c r="AG7" i="9"/>
  <c r="Z9" i="9"/>
  <c r="AG9" i="9" s="1"/>
  <c r="X22" i="9"/>
  <c r="X3" i="9"/>
  <c r="AG3" i="9" s="1"/>
  <c r="Z4" i="9"/>
  <c r="AG4" i="9" s="1"/>
  <c r="X20" i="9"/>
  <c r="AG20" i="9" s="1"/>
  <c r="X28" i="9"/>
  <c r="AG28" i="9" s="1"/>
  <c r="Z11" i="9"/>
  <c r="AG11" i="9" s="1"/>
  <c r="X12" i="9"/>
  <c r="AG12" i="9" s="1"/>
  <c r="Z13" i="9"/>
  <c r="AG13" i="9" s="1"/>
  <c r="X14" i="9"/>
  <c r="AG14" i="9" s="1"/>
  <c r="Z15" i="9"/>
  <c r="AG15" i="9" s="1"/>
  <c r="X16" i="9"/>
  <c r="AG16" i="9" s="1"/>
  <c r="Z17" i="9"/>
  <c r="AG17" i="9" s="1"/>
  <c r="X18" i="9"/>
  <c r="AG18" i="9" s="1"/>
  <c r="X26" i="9"/>
  <c r="AG26" i="9" s="1"/>
  <c r="AG24" i="9"/>
  <c r="AG10" i="9"/>
  <c r="AG22" i="9"/>
  <c r="AG6" i="9"/>
  <c r="AG8" i="9"/>
  <c r="AG27" i="9"/>
  <c r="X10" i="9"/>
  <c r="X19" i="9"/>
  <c r="AG19" i="9" s="1"/>
  <c r="X21" i="9"/>
  <c r="AG21" i="9" s="1"/>
  <c r="X23" i="9"/>
  <c r="AG23" i="9" s="1"/>
  <c r="X25" i="9"/>
  <c r="AG25" i="9" s="1"/>
  <c r="X27" i="9"/>
  <c r="E20" i="8"/>
  <c r="E9" i="8"/>
  <c r="E12" i="8" s="1"/>
  <c r="E14" i="8"/>
  <c r="J34" i="8"/>
  <c r="I34" i="8"/>
  <c r="H34" i="8"/>
  <c r="G34" i="8"/>
  <c r="F34" i="8"/>
  <c r="E34" i="8"/>
  <c r="E29" i="8"/>
  <c r="J22" i="8"/>
  <c r="I22" i="8"/>
  <c r="H22" i="8"/>
  <c r="G22" i="8"/>
  <c r="F22" i="8"/>
  <c r="J12" i="8"/>
  <c r="I12" i="8"/>
  <c r="H12" i="8"/>
  <c r="G12" i="8"/>
  <c r="F12" i="8"/>
  <c r="E10" i="8"/>
  <c r="J7" i="8"/>
  <c r="I7" i="8"/>
  <c r="H7" i="8"/>
  <c r="G7" i="8"/>
  <c r="F7" i="8"/>
  <c r="E6" i="8"/>
  <c r="E5" i="8"/>
  <c r="E4" i="8"/>
  <c r="E7" i="8" s="1"/>
  <c r="E20" i="6"/>
  <c r="E29" i="6"/>
  <c r="E9" i="6"/>
  <c r="L5" i="7"/>
  <c r="P5" i="7"/>
  <c r="T5" i="7"/>
  <c r="W5" i="7"/>
  <c r="Y5" i="7"/>
  <c r="AB5" i="7"/>
  <c r="L7" i="7"/>
  <c r="W7" i="7" s="1"/>
  <c r="P7" i="7"/>
  <c r="T7" i="7"/>
  <c r="AB7" i="7"/>
  <c r="AB28" i="7"/>
  <c r="T28" i="7"/>
  <c r="P28" i="7"/>
  <c r="L28" i="7"/>
  <c r="Y28" i="7" s="1"/>
  <c r="AB27" i="7"/>
  <c r="T27" i="7"/>
  <c r="P27" i="7"/>
  <c r="L27" i="7"/>
  <c r="W27" i="7" s="1"/>
  <c r="AB26" i="7"/>
  <c r="T26" i="7"/>
  <c r="P26" i="7"/>
  <c r="L26" i="7"/>
  <c r="Y26" i="7" s="1"/>
  <c r="AB25" i="7"/>
  <c r="T25" i="7"/>
  <c r="P25" i="7"/>
  <c r="L25" i="7"/>
  <c r="Y25" i="7" s="1"/>
  <c r="AB24" i="7"/>
  <c r="T24" i="7"/>
  <c r="P24" i="7"/>
  <c r="L24" i="7"/>
  <c r="Y24" i="7" s="1"/>
  <c r="AB23" i="7"/>
  <c r="T23" i="7"/>
  <c r="P23" i="7"/>
  <c r="L23" i="7"/>
  <c r="W23" i="7" s="1"/>
  <c r="AB22" i="7"/>
  <c r="T22" i="7"/>
  <c r="P22" i="7"/>
  <c r="L22" i="7"/>
  <c r="Y22" i="7" s="1"/>
  <c r="AB21" i="7"/>
  <c r="T21" i="7"/>
  <c r="P21" i="7"/>
  <c r="L21" i="7"/>
  <c r="Y21" i="7" s="1"/>
  <c r="AB20" i="7"/>
  <c r="T20" i="7"/>
  <c r="P20" i="7"/>
  <c r="L20" i="7"/>
  <c r="Y20" i="7" s="1"/>
  <c r="AB19" i="7"/>
  <c r="T19" i="7"/>
  <c r="P19" i="7"/>
  <c r="L19" i="7"/>
  <c r="W19" i="7" s="1"/>
  <c r="AB18" i="7"/>
  <c r="T18" i="7"/>
  <c r="P18" i="7"/>
  <c r="L18" i="7"/>
  <c r="Y18" i="7" s="1"/>
  <c r="AB17" i="7"/>
  <c r="T17" i="7"/>
  <c r="P17" i="7"/>
  <c r="L17" i="7"/>
  <c r="Y17" i="7" s="1"/>
  <c r="AB16" i="7"/>
  <c r="T16" i="7"/>
  <c r="P16" i="7"/>
  <c r="L16" i="7"/>
  <c r="Y16" i="7" s="1"/>
  <c r="AB15" i="7"/>
  <c r="T15" i="7"/>
  <c r="P15" i="7"/>
  <c r="L15" i="7"/>
  <c r="W15" i="7" s="1"/>
  <c r="AB14" i="7"/>
  <c r="T14" i="7"/>
  <c r="P14" i="7"/>
  <c r="L14" i="7"/>
  <c r="Y14" i="7" s="1"/>
  <c r="AB13" i="7"/>
  <c r="T13" i="7"/>
  <c r="P13" i="7"/>
  <c r="L13" i="7"/>
  <c r="Y13" i="7" s="1"/>
  <c r="AB12" i="7"/>
  <c r="T12" i="7"/>
  <c r="P12" i="7"/>
  <c r="L12" i="7"/>
  <c r="Y12" i="7" s="1"/>
  <c r="AB11" i="7"/>
  <c r="T11" i="7"/>
  <c r="P11" i="7"/>
  <c r="L11" i="7"/>
  <c r="W11" i="7" s="1"/>
  <c r="AB10" i="7"/>
  <c r="T10" i="7"/>
  <c r="L10" i="7"/>
  <c r="Y10" i="7" s="1"/>
  <c r="AB9" i="7"/>
  <c r="T9" i="7"/>
  <c r="L9" i="7"/>
  <c r="Y9" i="7" s="1"/>
  <c r="AB8" i="7"/>
  <c r="T8" i="7"/>
  <c r="P8" i="7"/>
  <c r="L8" i="7"/>
  <c r="Y8" i="7" s="1"/>
  <c r="AB6" i="7"/>
  <c r="T6" i="7"/>
  <c r="P6" i="7"/>
  <c r="L6" i="7"/>
  <c r="Y6" i="7" s="1"/>
  <c r="AB4" i="7"/>
  <c r="T4" i="7"/>
  <c r="P4" i="7"/>
  <c r="L4" i="7"/>
  <c r="Y4" i="7" s="1"/>
  <c r="AB3" i="7"/>
  <c r="T3" i="7"/>
  <c r="P3" i="7"/>
  <c r="E17" i="6" s="1"/>
  <c r="L3" i="7"/>
  <c r="Y3" i="7" s="1"/>
  <c r="J34" i="6"/>
  <c r="I34" i="6"/>
  <c r="H34" i="6"/>
  <c r="G34" i="6"/>
  <c r="F34" i="6"/>
  <c r="E34" i="6"/>
  <c r="J22" i="6"/>
  <c r="I22" i="6"/>
  <c r="H22" i="6"/>
  <c r="G22" i="6"/>
  <c r="F22" i="6"/>
  <c r="J12" i="6"/>
  <c r="I12" i="6"/>
  <c r="H12" i="6"/>
  <c r="G12" i="6"/>
  <c r="F12" i="6"/>
  <c r="E10" i="6"/>
  <c r="J7" i="6"/>
  <c r="I7" i="6"/>
  <c r="H7" i="6"/>
  <c r="G7" i="6"/>
  <c r="F7" i="6"/>
  <c r="E6" i="6"/>
  <c r="E5" i="6"/>
  <c r="E7" i="6" s="1"/>
  <c r="E4" i="6"/>
  <c r="AB28" i="5"/>
  <c r="T28" i="5"/>
  <c r="P28" i="5"/>
  <c r="L28" i="5"/>
  <c r="Y28" i="5" s="1"/>
  <c r="AB27" i="5"/>
  <c r="T27" i="5"/>
  <c r="P27" i="5"/>
  <c r="L27" i="5"/>
  <c r="W27" i="5" s="1"/>
  <c r="AB26" i="5"/>
  <c r="T26" i="5"/>
  <c r="P26" i="5"/>
  <c r="L26" i="5"/>
  <c r="Y26" i="5" s="1"/>
  <c r="AB25" i="5"/>
  <c r="T25" i="5"/>
  <c r="P25" i="5"/>
  <c r="L25" i="5"/>
  <c r="Y25" i="5" s="1"/>
  <c r="AB24" i="5"/>
  <c r="W24" i="5"/>
  <c r="T24" i="5"/>
  <c r="P24" i="5"/>
  <c r="L24" i="5"/>
  <c r="Y24" i="5" s="1"/>
  <c r="AB23" i="5"/>
  <c r="T23" i="5"/>
  <c r="P23" i="5"/>
  <c r="L23" i="5"/>
  <c r="W23" i="5" s="1"/>
  <c r="AB22" i="5"/>
  <c r="T22" i="5"/>
  <c r="P22" i="5"/>
  <c r="L22" i="5"/>
  <c r="Y22" i="5" s="1"/>
  <c r="AB21" i="5"/>
  <c r="T21" i="5"/>
  <c r="P21" i="5"/>
  <c r="L21" i="5"/>
  <c r="W21" i="5" s="1"/>
  <c r="AB20" i="5"/>
  <c r="T20" i="5"/>
  <c r="P20" i="5"/>
  <c r="L20" i="5"/>
  <c r="Y20" i="5" s="1"/>
  <c r="AB19" i="5"/>
  <c r="T19" i="5"/>
  <c r="P19" i="5"/>
  <c r="L19" i="5"/>
  <c r="W19" i="5" s="1"/>
  <c r="AB18" i="5"/>
  <c r="T18" i="5"/>
  <c r="P18" i="5"/>
  <c r="L18" i="5"/>
  <c r="Y18" i="5" s="1"/>
  <c r="AB17" i="5"/>
  <c r="T17" i="5"/>
  <c r="P17" i="5"/>
  <c r="L17" i="5"/>
  <c r="Y17" i="5" s="1"/>
  <c r="AB16" i="5"/>
  <c r="T16" i="5"/>
  <c r="P16" i="5"/>
  <c r="L16" i="5"/>
  <c r="Y16" i="5" s="1"/>
  <c r="AB15" i="5"/>
  <c r="T15" i="5"/>
  <c r="P15" i="5"/>
  <c r="L15" i="5"/>
  <c r="W15" i="5" s="1"/>
  <c r="AB13" i="5"/>
  <c r="T13" i="5"/>
  <c r="P13" i="5"/>
  <c r="L13" i="5"/>
  <c r="Y13" i="5" s="1"/>
  <c r="AB12" i="5"/>
  <c r="T12" i="5"/>
  <c r="P12" i="5"/>
  <c r="L12" i="5"/>
  <c r="Y12" i="5" s="1"/>
  <c r="AB11" i="5"/>
  <c r="T11" i="5"/>
  <c r="P11" i="5"/>
  <c r="L11" i="5"/>
  <c r="W11" i="5" s="1"/>
  <c r="AB10" i="5"/>
  <c r="T10" i="5"/>
  <c r="L10" i="5"/>
  <c r="Y10" i="5" s="1"/>
  <c r="AB9" i="5"/>
  <c r="T9" i="5"/>
  <c r="L9" i="5"/>
  <c r="Y9" i="5" s="1"/>
  <c r="AB8" i="5"/>
  <c r="T8" i="5"/>
  <c r="P8" i="5"/>
  <c r="L8" i="5"/>
  <c r="Y8" i="5" s="1"/>
  <c r="AB7" i="5"/>
  <c r="T7" i="5"/>
  <c r="P7" i="5"/>
  <c r="L7" i="5"/>
  <c r="Y7" i="5" s="1"/>
  <c r="AB6" i="5"/>
  <c r="T6" i="5"/>
  <c r="P6" i="5"/>
  <c r="L6" i="5"/>
  <c r="Y6" i="5" s="1"/>
  <c r="AB5" i="5"/>
  <c r="T5" i="5"/>
  <c r="P5" i="5"/>
  <c r="L5" i="5"/>
  <c r="W5" i="5" s="1"/>
  <c r="AB4" i="5"/>
  <c r="T4" i="5"/>
  <c r="P4" i="5"/>
  <c r="L4" i="5"/>
  <c r="Y4" i="5" s="1"/>
  <c r="T3" i="5"/>
  <c r="P3" i="5"/>
  <c r="L3" i="5"/>
  <c r="W3" i="5" s="1"/>
  <c r="F51" i="9" l="1"/>
  <c r="G51" i="9" s="1"/>
  <c r="F53" i="9"/>
  <c r="G53" i="9" s="1"/>
  <c r="F63" i="9" s="1"/>
  <c r="G63" i="9" s="1"/>
  <c r="E17" i="8"/>
  <c r="E16" i="8"/>
  <c r="W6" i="5"/>
  <c r="W9" i="5"/>
  <c r="W12" i="5"/>
  <c r="AD12" i="5" s="1"/>
  <c r="AD24" i="5"/>
  <c r="W28" i="5"/>
  <c r="W16" i="5"/>
  <c r="AD16" i="5" s="1"/>
  <c r="W20" i="5"/>
  <c r="AD20" i="5" s="1"/>
  <c r="E12" i="6"/>
  <c r="E15" i="6"/>
  <c r="E16" i="6"/>
  <c r="AD5" i="7"/>
  <c r="AD28" i="5"/>
  <c r="E15" i="8"/>
  <c r="E22" i="8" s="1"/>
  <c r="E35" i="8" s="1"/>
  <c r="AD9" i="5"/>
  <c r="AD6" i="5"/>
  <c r="Y7" i="7"/>
  <c r="AD7" i="7" s="1"/>
  <c r="W14" i="7"/>
  <c r="W4" i="7"/>
  <c r="W22" i="7"/>
  <c r="AD22" i="7" s="1"/>
  <c r="W16" i="7"/>
  <c r="AD16" i="7" s="1"/>
  <c r="W24" i="7"/>
  <c r="AD24" i="7" s="1"/>
  <c r="W6" i="7"/>
  <c r="AD6" i="7" s="1"/>
  <c r="W10" i="7"/>
  <c r="AD10" i="7" s="1"/>
  <c r="W18" i="7"/>
  <c r="AD18" i="7" s="1"/>
  <c r="W26" i="7"/>
  <c r="AD26" i="7" s="1"/>
  <c r="W8" i="7"/>
  <c r="AD8" i="7" s="1"/>
  <c r="W12" i="7"/>
  <c r="AD12" i="7" s="1"/>
  <c r="W20" i="7"/>
  <c r="AD20" i="7" s="1"/>
  <c r="AD14" i="7"/>
  <c r="AD4" i="7"/>
  <c r="Y11" i="7"/>
  <c r="AD11" i="7" s="1"/>
  <c r="Y15" i="7"/>
  <c r="AD15" i="7" s="1"/>
  <c r="Y19" i="7"/>
  <c r="AD19" i="7" s="1"/>
  <c r="Y27" i="7"/>
  <c r="AD27" i="7" s="1"/>
  <c r="W3" i="7"/>
  <c r="AD3" i="7" s="1"/>
  <c r="W13" i="7"/>
  <c r="AD13" i="7" s="1"/>
  <c r="W17" i="7"/>
  <c r="AD17" i="7" s="1"/>
  <c r="W21" i="7"/>
  <c r="AD21" i="7" s="1"/>
  <c r="W25" i="7"/>
  <c r="AD25" i="7" s="1"/>
  <c r="W9" i="7"/>
  <c r="AD9" i="7" s="1"/>
  <c r="W28" i="7"/>
  <c r="Y23" i="7"/>
  <c r="AD23" i="7" s="1"/>
  <c r="AD17" i="5"/>
  <c r="Y3" i="5"/>
  <c r="Y21" i="5"/>
  <c r="AD21" i="5" s="1"/>
  <c r="W4" i="5"/>
  <c r="AD4" i="5" s="1"/>
  <c r="Y5" i="5"/>
  <c r="AD5" i="5" s="1"/>
  <c r="W8" i="5"/>
  <c r="AD8" i="5" s="1"/>
  <c r="W10" i="5"/>
  <c r="AD10" i="5" s="1"/>
  <c r="Y11" i="5"/>
  <c r="AD11" i="5" s="1"/>
  <c r="W14" i="5"/>
  <c r="Y15" i="5"/>
  <c r="AD15" i="5" s="1"/>
  <c r="W18" i="5"/>
  <c r="AD18" i="5" s="1"/>
  <c r="Y19" i="5"/>
  <c r="AD19" i="5" s="1"/>
  <c r="W22" i="5"/>
  <c r="AD22" i="5" s="1"/>
  <c r="Y23" i="5"/>
  <c r="AD23" i="5" s="1"/>
  <c r="W26" i="5"/>
  <c r="AD26" i="5" s="1"/>
  <c r="Y27" i="5"/>
  <c r="AD27" i="5" s="1"/>
  <c r="W7" i="5"/>
  <c r="G27" i="8" s="1"/>
  <c r="W13" i="5"/>
  <c r="AD13" i="5" s="1"/>
  <c r="W17" i="5"/>
  <c r="W25" i="5"/>
  <c r="AD25" i="5" s="1"/>
  <c r="H26" i="8" l="1"/>
  <c r="I27" i="8"/>
  <c r="AD7" i="5"/>
  <c r="F27" i="8"/>
  <c r="AD3" i="5"/>
  <c r="G26" i="8"/>
  <c r="G29" i="8" s="1"/>
  <c r="G35" i="8" s="1"/>
  <c r="I26" i="8"/>
  <c r="F26" i="8"/>
  <c r="F29" i="8" s="1"/>
  <c r="F35" i="8" s="1"/>
  <c r="J27" i="8"/>
  <c r="H27" i="8"/>
  <c r="H29" i="8" s="1"/>
  <c r="H35" i="8" s="1"/>
  <c r="J26" i="8"/>
  <c r="J29" i="8" s="1"/>
  <c r="J35" i="8" s="1"/>
  <c r="E22" i="6"/>
  <c r="E35" i="6" s="1"/>
  <c r="F26" i="6"/>
  <c r="I26" i="6"/>
  <c r="H26" i="6"/>
  <c r="J26" i="6"/>
  <c r="G26" i="6"/>
  <c r="AD28" i="7"/>
  <c r="H27" i="6"/>
  <c r="H29" i="6" s="1"/>
  <c r="H35" i="6" s="1"/>
  <c r="I27" i="6"/>
  <c r="I29" i="6" s="1"/>
  <c r="I35" i="6" s="1"/>
  <c r="J27" i="6"/>
  <c r="F27" i="6"/>
  <c r="F29" i="6" s="1"/>
  <c r="F35" i="6" s="1"/>
  <c r="G27" i="6"/>
  <c r="G29" i="6" s="1"/>
  <c r="G35" i="6" s="1"/>
  <c r="I29" i="8" l="1"/>
  <c r="I35" i="8" s="1"/>
  <c r="J29" i="6"/>
  <c r="J35" i="6" s="1"/>
  <c r="F34" i="3"/>
  <c r="E34" i="3"/>
  <c r="D34" i="3"/>
  <c r="C34" i="3"/>
  <c r="E16" i="2" l="1"/>
  <c r="C29" i="3"/>
  <c r="E20" i="2" s="1"/>
  <c r="J12" i="2"/>
  <c r="I12" i="2"/>
  <c r="H12" i="2"/>
  <c r="G12" i="2"/>
  <c r="F12" i="2"/>
  <c r="E12" i="2"/>
  <c r="J34" i="2"/>
  <c r="I34" i="2"/>
  <c r="H34" i="2"/>
  <c r="G34" i="2"/>
  <c r="F34" i="2"/>
  <c r="E34" i="2"/>
  <c r="C24" i="3"/>
  <c r="E17" i="2" s="1"/>
  <c r="G6" i="3"/>
  <c r="F6" i="3"/>
  <c r="E6" i="3"/>
  <c r="G4" i="3"/>
  <c r="F4" i="3"/>
  <c r="E4" i="3"/>
  <c r="G7" i="4"/>
  <c r="F7" i="4"/>
  <c r="E7" i="4"/>
  <c r="D7" i="4"/>
  <c r="C7" i="4"/>
  <c r="J22" i="2"/>
  <c r="I22" i="2"/>
  <c r="H22" i="2"/>
  <c r="G22" i="2"/>
  <c r="F22" i="2"/>
  <c r="E19" i="3"/>
  <c r="D19" i="3"/>
  <c r="C19" i="3"/>
  <c r="C14" i="3"/>
  <c r="E10" i="2"/>
  <c r="E14" i="3"/>
  <c r="D14" i="3"/>
  <c r="E9" i="2"/>
  <c r="E4" i="2"/>
  <c r="E6" i="2"/>
  <c r="E5" i="2"/>
  <c r="F7" i="2"/>
  <c r="J7" i="2"/>
  <c r="I7" i="2"/>
  <c r="H7" i="2"/>
  <c r="G7" i="2"/>
  <c r="E15" i="2" l="1"/>
  <c r="E22" i="2" s="1"/>
  <c r="E7" i="2"/>
  <c r="E3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tc={A1C469D2-2DF2-4DC6-B21F-6651AD7F9F1F}</author>
    <author>tc={404AD08C-7773-487B-8463-84ED9310019D}</author>
    <author>tc={E6F7DCC4-DB6E-46C1-BCE4-0F82508A03E6}</author>
  </authors>
  <commentList>
    <comment ref="Q6" authorId="0" shapeId="0" xr:uid="{A1C469D2-2DF2-4DC6-B21F-6651AD7F9F1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GARD, CM, Service ordering, notifications, incident management, inventory, ...
</t>
      </text>
    </comment>
    <comment ref="Q7" authorId="1" shapeId="0" xr:uid="{404AD08C-7773-487B-8463-84ED931001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GARD, Monitoring, Test Automation
</t>
      </text>
    </comment>
    <comment ref="M14" authorId="2" shapeId="0" xr:uid="{E6F7DCC4-DB6E-46C1-BCE4-0F82508A03E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Migration to new Self Service system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tc={88259935-4A0D-42FE-8FF0-0C01CDEAD156}</author>
    <author>tc={585AE308-3E1B-46BB-B13F-4A6EF519A22D}</author>
    <author>tc={F7A63922-42C3-43A9-94A6-AC886E953CCF}</author>
  </authors>
  <commentList>
    <comment ref="Q6" authorId="0" shapeId="0" xr:uid="{88259935-4A0D-42FE-8FF0-0C01CDEAD1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GARD, CM, Service ordering, notifications, incident management, inventory, ...
</t>
      </text>
    </comment>
    <comment ref="Q7" authorId="1" shapeId="0" xr:uid="{585AE308-3E1B-46BB-B13F-4A6EF519A22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GARD, Monitoring, Test Automation
</t>
      </text>
    </comment>
    <comment ref="M14" authorId="2" shapeId="0" xr:uid="{F7A63922-42C3-43A9-94A6-AC886E953CC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Migration to new Self Service system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tc={D1A02140-9C38-4951-AE5F-83A3D4B8D77A}</author>
    <author>tc={ED7BAA33-CEE0-4169-8F1C-07D5DA4033F6}</author>
    <author>tc={57FC5305-69F6-4BBE-B41C-B634A321EFA0}</author>
  </authors>
  <commentList>
    <comment ref="R6" authorId="0" shapeId="0" xr:uid="{D1A02140-9C38-4951-AE5F-83A3D4B8D77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GARD, CM, Service ordering, notifications, incident management, inventory, ...
</t>
      </text>
    </comment>
    <comment ref="R7" authorId="1" shapeId="0" xr:uid="{ED7BAA33-CEE0-4169-8F1C-07D5DA4033F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GARD, Monitoring, Test Automation
</t>
      </text>
    </comment>
    <comment ref="N14" authorId="2" shapeId="0" xr:uid="{57FC5305-69F6-4BBE-B41C-B634A321EF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Migration to new Self Service system
</t>
      </text>
    </comment>
  </commentList>
</comments>
</file>

<file path=xl/sharedStrings.xml><?xml version="1.0" encoding="utf-8"?>
<sst xmlns="http://schemas.openxmlformats.org/spreadsheetml/2006/main" count="1965" uniqueCount="180">
  <si>
    <t xml:space="preserve">Costs </t>
  </si>
  <si>
    <t>Year 2</t>
  </si>
  <si>
    <t>Year 3</t>
  </si>
  <si>
    <t>Year 4</t>
  </si>
  <si>
    <t>Year 5</t>
  </si>
  <si>
    <t>Hardware subtotal</t>
  </si>
  <si>
    <t>Software subtotal</t>
  </si>
  <si>
    <t>Hardware Service Maintenance Agreements</t>
  </si>
  <si>
    <t>Software License Maintenance Agreements</t>
  </si>
  <si>
    <t>Maintenance subtotal</t>
  </si>
  <si>
    <t>Total Costs</t>
  </si>
  <si>
    <t>Server(s)</t>
  </si>
  <si>
    <t>Storage (backup, redundancy, etc)</t>
  </si>
  <si>
    <t>CONTINGENCY &amp; BUFFER</t>
  </si>
  <si>
    <t xml:space="preserve">Training </t>
  </si>
  <si>
    <t>Training</t>
  </si>
  <si>
    <t>OPERATION &amp; MAINTENANCE (Opex)</t>
  </si>
  <si>
    <t>Travel cost</t>
  </si>
  <si>
    <t>Description</t>
  </si>
  <si>
    <t>Analysis</t>
  </si>
  <si>
    <t>Integration</t>
  </si>
  <si>
    <t>Data Migrations (if needed)</t>
  </si>
  <si>
    <t>Complexity</t>
  </si>
  <si>
    <t>Buffer</t>
  </si>
  <si>
    <t>Specify (% buffer)</t>
  </si>
  <si>
    <t>Contigency</t>
  </si>
  <si>
    <t>Specify the major unknowns</t>
  </si>
  <si>
    <t>Specify the complexity level of complete solution</t>
  </si>
  <si>
    <t>Contigency &amp; Buffer subtotal</t>
  </si>
  <si>
    <t>Includes analysis of existing system, user story refinement, system design (high level)</t>
  </si>
  <si>
    <t xml:space="preserve">Installation &amp; DevOps (CI/CD etc) </t>
  </si>
  <si>
    <t>Continous training</t>
  </si>
  <si>
    <t>Unit Cost (wherever applicable)</t>
  </si>
  <si>
    <t>Details of the current server configuration being used as part of ngWORM tool</t>
  </si>
  <si>
    <t>Database server(s)</t>
  </si>
  <si>
    <t>HARDWARE (CapEx)</t>
  </si>
  <si>
    <t>Any other server component</t>
  </si>
  <si>
    <t>Initial Cost (Year 1)</t>
  </si>
  <si>
    <t>Year3</t>
  </si>
  <si>
    <t>License cost</t>
  </si>
  <si>
    <t>Describe license required for hardware specified above</t>
  </si>
  <si>
    <t>Insight</t>
  </si>
  <si>
    <t>Insight - CMDB Asset management</t>
  </si>
  <si>
    <t>Plugin 3</t>
  </si>
  <si>
    <t>Refined theme for JSD</t>
  </si>
  <si>
    <t>Qty
 (wherever applicable)</t>
  </si>
  <si>
    <t>Initial cost</t>
  </si>
  <si>
    <t>Maintenance cost</t>
  </si>
  <si>
    <t>Any other plugin</t>
  </si>
  <si>
    <t>No. of hours</t>
  </si>
  <si>
    <t>Cost/hour</t>
  </si>
  <si>
    <t>No. of resources</t>
  </si>
  <si>
    <t>Configuration cost</t>
  </si>
  <si>
    <t>Cost per hour</t>
  </si>
  <si>
    <t>Jira</t>
  </si>
  <si>
    <t>Confluence</t>
  </si>
  <si>
    <t>Create manual, training material, actual training etc</t>
  </si>
  <si>
    <t>Environment setup</t>
  </si>
  <si>
    <t>License costs of any additional tools</t>
  </si>
  <si>
    <t>Data migration from existing system (ngWORM) to proposed solution (e.g. GARD)</t>
  </si>
  <si>
    <t>Cost related to additional JIRA plugins/tools</t>
  </si>
  <si>
    <t>Cost of developing additional functionalities</t>
  </si>
  <si>
    <t>User management</t>
  </si>
  <si>
    <t>Analytics</t>
  </si>
  <si>
    <t>SOFTWARE (CapEx)</t>
  </si>
  <si>
    <t>PROJECT DEVELOPMENT (CapEx)</t>
  </si>
  <si>
    <t>Capacity Management</t>
  </si>
  <si>
    <t>Automation</t>
  </si>
  <si>
    <t>Cost of developing additional functionalities (including configuration)</t>
  </si>
  <si>
    <t xml:space="preserve">Cost related to developing functionalities/plugins and configuration </t>
  </si>
  <si>
    <t>Resource scheduling</t>
  </si>
  <si>
    <t>IP connectivity</t>
  </si>
  <si>
    <t>Other functionality</t>
  </si>
  <si>
    <t>Integration of modules and tools</t>
  </si>
  <si>
    <t>System level configuration and deployment</t>
  </si>
  <si>
    <t>Configuration and Deployment</t>
  </si>
  <si>
    <t>Includes travel cost as part of development and deployment</t>
  </si>
  <si>
    <t>New features &amp; enhancement (CRs)</t>
  </si>
  <si>
    <t>Defect detection and removal</t>
  </si>
  <si>
    <t>New features required as per the customer needs</t>
  </si>
  <si>
    <t>Project Development subtotal</t>
  </si>
  <si>
    <t>All prices in USD</t>
  </si>
  <si>
    <t>Migrate data from ngWORM to proposed solution</t>
  </si>
  <si>
    <t>Training costs (documentation, training material etc.) - Does not include any training sessions</t>
  </si>
  <si>
    <t>Insight discovery (optional)</t>
  </si>
  <si>
    <t>Table grid (optional)</t>
  </si>
  <si>
    <t>Plugin development cost</t>
  </si>
  <si>
    <t>Integration costs</t>
  </si>
  <si>
    <t>Integration 2</t>
  </si>
  <si>
    <t>Integration 3</t>
  </si>
  <si>
    <t>Integration 4</t>
  </si>
  <si>
    <t>Integration 1</t>
  </si>
  <si>
    <t>Total cost</t>
  </si>
  <si>
    <t>Development</t>
  </si>
  <si>
    <t>Migration</t>
  </si>
  <si>
    <t>Licences</t>
  </si>
  <si>
    <t>Maintenance per year (2nd-5th Year)</t>
  </si>
  <si>
    <t xml:space="preserve">Support per year (2nd-5th Year)	</t>
  </si>
  <si>
    <t>TOTAL for 5 years</t>
  </si>
  <si>
    <t>Feature</t>
  </si>
  <si>
    <t>Solution architecture document</t>
  </si>
  <si>
    <t>Presentation diagram - GARD</t>
  </si>
  <si>
    <t>Needed for the BC calculation for Lab portal?</t>
  </si>
  <si>
    <t>Comment</t>
  </si>
  <si>
    <t>Features</t>
  </si>
  <si>
    <t>FTE</t>
  </si>
  <si>
    <t>Working Days</t>
  </si>
  <si>
    <t>Cost</t>
  </si>
  <si>
    <t>Systems</t>
  </si>
  <si>
    <t>Percentage of initial cost</t>
  </si>
  <si>
    <t xml:space="preserve"> For Supporting DevOps - Working Days per Devops</t>
  </si>
  <si>
    <t>Doc &amp; Demo to  Users - Working Days</t>
  </si>
  <si>
    <t>HW</t>
  </si>
  <si>
    <t>Log-in/IAM, Authentication</t>
  </si>
  <si>
    <t>+</t>
  </si>
  <si>
    <t>Intergation with existing IAMs/centralized one</t>
  </si>
  <si>
    <t>Search</t>
  </si>
  <si>
    <t>Integrate search from Jira and other services (use Open Source tool)</t>
  </si>
  <si>
    <t xml:space="preserve">Common search that covers search results mostly from GARD and other Lab test tools/apps </t>
  </si>
  <si>
    <t>Search GARD</t>
  </si>
  <si>
    <t xml:space="preserve">Common search that covers search results from GARD and other Lab test tools/apps </t>
  </si>
  <si>
    <t>Dashboard/status</t>
  </si>
  <si>
    <t>Integration between Jira and Portal Dashboards</t>
  </si>
  <si>
    <t>Common Dashboards, most of data are fetched from other lab tools + GARD</t>
  </si>
  <si>
    <t>Dashboard/status GARD</t>
  </si>
  <si>
    <t>Common Dashboards, most of data are fetched from GARD</t>
  </si>
  <si>
    <t xml:space="preserve">Workflow Engine </t>
  </si>
  <si>
    <t>+/-</t>
  </si>
  <si>
    <t>GARD has its own WF engine - investigate if that one can be also used to orchestrate external component (use Open Source tool)</t>
  </si>
  <si>
    <t>Lab Portal internal Workflow engine tool</t>
  </si>
  <si>
    <t>Portal BE</t>
  </si>
  <si>
    <t>-</t>
  </si>
  <si>
    <t>Custom Lab Portal Microservices: business logic + controllers/adapters</t>
  </si>
  <si>
    <t>Integration with existing Lab Tools + GARD</t>
  </si>
  <si>
    <t>Portal BE / GARD</t>
  </si>
  <si>
    <t>Most of integration will be done via GARD</t>
  </si>
  <si>
    <t>API Gateway</t>
  </si>
  <si>
    <t>use Open Source tool</t>
  </si>
  <si>
    <t>API Gateway - single entry point to the system</t>
  </si>
  <si>
    <t>Notifications</t>
  </si>
  <si>
    <t>Integration between GARD and Portal Dashboards</t>
  </si>
  <si>
    <t>Common solution that integrates GARD and notifications from other systems</t>
  </si>
  <si>
    <t>Service Requests</t>
  </si>
  <si>
    <t>Self Services</t>
  </si>
  <si>
    <t>new/existing</t>
  </si>
  <si>
    <t>FE for the existing/new Self service system</t>
  </si>
  <si>
    <t>Change Management</t>
  </si>
  <si>
    <t>Problem Management</t>
  </si>
  <si>
    <t>Incident Management</t>
  </si>
  <si>
    <t>Test automation</t>
  </si>
  <si>
    <t>Capacity management</t>
  </si>
  <si>
    <t>Inventory management</t>
  </si>
  <si>
    <t>Discovery</t>
  </si>
  <si>
    <t>Asset management</t>
  </si>
  <si>
    <t>use Open Source tools; Needs HW calculation</t>
  </si>
  <si>
    <t>Data analytics, predictions</t>
  </si>
  <si>
    <t>Analytics Input</t>
  </si>
  <si>
    <t>Logging + auditing</t>
  </si>
  <si>
    <t>Process automation</t>
  </si>
  <si>
    <t>Monitoring</t>
  </si>
  <si>
    <t>Task for the Monitoring squad</t>
  </si>
  <si>
    <t>Reservation Management</t>
  </si>
  <si>
    <t>Content Management System</t>
  </si>
  <si>
    <t>Working hour (EUR):</t>
  </si>
  <si>
    <t>Working hours per day:</t>
  </si>
  <si>
    <t>Content Management System is responsible for managing the lab related information - documents</t>
  </si>
  <si>
    <t>Document Management System</t>
  </si>
  <si>
    <t>Task for the LaaS Squad</t>
  </si>
  <si>
    <t>Out of the scope for the Program Increment 1</t>
  </si>
  <si>
    <t>Task for the Monitoring Squad</t>
  </si>
  <si>
    <t>Task for the Portal Squad</t>
  </si>
  <si>
    <t>Total for custom development, integrate with partially implemented GARD:</t>
  </si>
  <si>
    <t>Total for custom development, integrate with fully implemented GARD:</t>
  </si>
  <si>
    <t>x</t>
  </si>
  <si>
    <t>Actual working hours per days</t>
  </si>
  <si>
    <t>Actual working days</t>
  </si>
  <si>
    <t>Start Date</t>
  </si>
  <si>
    <t>End date</t>
  </si>
  <si>
    <t>Actual Working Days - Total</t>
  </si>
  <si>
    <t>Actual Working Hours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</si>
</sst>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.00\ _k_n_-;\-* #,##0.00\ _k_n_-;_-* &quot;-&quot;??\ _k_n_-;_-@_-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i/>
      <sz val="10"/>
      <color theme="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charset val="1"/>
    </font>
  </fonts>
  <fills count="28">
    <fill>
      <patternFill patternType="none"/>
    </fill>
    <fill>
      <patternFill patternType="gray125"/>
    </fill>
    <fill>
      <patternFill patternType="solid">
        <fgColor rgb="FFE2007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1" fillId="0" borderId="0" applyFont="0" applyFill="0" applyBorder="0" applyAlignment="0" applyProtection="0"/>
  </cellStyleXfs>
  <cellXfs count="112">
    <xf numFmtId="0" fontId="0" fillId="0" borderId="0" xfId="0"/>
    <xf numFmtId="0" fontId="2" fillId="0" borderId="1" xfId="1" applyFont="1" applyBorder="1" applyAlignment="1">
      <alignment vertical="top" wrapText="1"/>
    </xf>
    <xf numFmtId="0" fontId="4" fillId="0" borderId="1" xfId="1" applyFont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0" fontId="5" fillId="2" borderId="1" xfId="1" applyFont="1" applyFill="1" applyBorder="1" applyAlignment="1">
      <alignment horizontal="center" vertical="top" wrapText="1"/>
    </xf>
    <xf numFmtId="0" fontId="4" fillId="0" borderId="1" xfId="1" applyFont="1" applyFill="1" applyBorder="1" applyAlignment="1">
      <alignment vertical="top" wrapText="1"/>
    </xf>
    <xf numFmtId="0" fontId="6" fillId="2" borderId="1" xfId="1" applyFont="1" applyFill="1" applyBorder="1" applyAlignment="1">
      <alignment vertical="top" wrapText="1"/>
    </xf>
    <xf numFmtId="0" fontId="7" fillId="0" borderId="0" xfId="0" applyFont="1"/>
    <xf numFmtId="0" fontId="3" fillId="0" borderId="1" xfId="1" applyFont="1" applyFill="1" applyBorder="1" applyAlignment="1">
      <alignment vertical="top" wrapText="1"/>
    </xf>
    <xf numFmtId="0" fontId="5" fillId="2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0" fontId="10" fillId="3" borderId="0" xfId="0" applyFont="1" applyFill="1" applyAlignment="1">
      <alignment horizontal="center"/>
    </xf>
    <xf numFmtId="0" fontId="2" fillId="0" borderId="1" xfId="1" applyFont="1" applyBorder="1" applyAlignment="1">
      <alignment vertical="top" wrapText="1"/>
    </xf>
    <xf numFmtId="49" fontId="0" fillId="0" borderId="0" xfId="0" applyNumberFormat="1" applyAlignment="1">
      <alignment horizontal="center"/>
    </xf>
    <xf numFmtId="49" fontId="13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2" fillId="4" borderId="1" xfId="0" applyFont="1" applyFill="1" applyBorder="1"/>
    <xf numFmtId="0" fontId="0" fillId="13" borderId="1" xfId="0" applyFill="1" applyBorder="1"/>
    <xf numFmtId="0" fontId="12" fillId="0" borderId="6" xfId="0" applyFont="1" applyBorder="1"/>
    <xf numFmtId="49" fontId="12" fillId="0" borderId="6" xfId="0" applyNumberFormat="1" applyFont="1" applyBorder="1" applyAlignment="1">
      <alignment horizontal="center" wrapText="1"/>
    </xf>
    <xf numFmtId="49" fontId="14" fillId="9" borderId="6" xfId="0" applyNumberFormat="1" applyFont="1" applyFill="1" applyBorder="1" applyAlignment="1">
      <alignment horizontal="center" wrapText="1"/>
    </xf>
    <xf numFmtId="0" fontId="12" fillId="0" borderId="6" xfId="0" applyFont="1" applyBorder="1" applyAlignment="1">
      <alignment wrapText="1"/>
    </xf>
    <xf numFmtId="0" fontId="12" fillId="5" borderId="1" xfId="0" applyFont="1" applyFill="1" applyBorder="1" applyAlignment="1">
      <alignment horizontal="center" wrapText="1"/>
    </xf>
    <xf numFmtId="0" fontId="12" fillId="6" borderId="1" xfId="0" applyFont="1" applyFill="1" applyBorder="1" applyAlignment="1">
      <alignment horizontal="center" wrapText="1"/>
    </xf>
    <xf numFmtId="0" fontId="12" fillId="7" borderId="1" xfId="0" applyFont="1" applyFill="1" applyBorder="1" applyAlignment="1">
      <alignment horizontal="center" wrapText="1"/>
    </xf>
    <xf numFmtId="0" fontId="12" fillId="8" borderId="1" xfId="0" applyFont="1" applyFill="1" applyBorder="1" applyAlignment="1">
      <alignment horizontal="center" wrapText="1"/>
    </xf>
    <xf numFmtId="0" fontId="12" fillId="9" borderId="1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2" fillId="15" borderId="1" xfId="0" applyFont="1" applyFill="1" applyBorder="1" applyAlignment="1">
      <alignment horizontal="center" wrapText="1"/>
    </xf>
    <xf numFmtId="0" fontId="12" fillId="11" borderId="1" xfId="0" applyFont="1" applyFill="1" applyBorder="1" applyAlignment="1">
      <alignment horizontal="center" wrapText="1"/>
    </xf>
    <xf numFmtId="0" fontId="12" fillId="12" borderId="1" xfId="0" applyFont="1" applyFill="1" applyBorder="1" applyAlignment="1">
      <alignment horizontal="center" wrapText="1"/>
    </xf>
    <xf numFmtId="0" fontId="12" fillId="12" borderId="1" xfId="0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12" fillId="0" borderId="0" xfId="0" applyFont="1"/>
    <xf numFmtId="49" fontId="13" fillId="9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left" wrapText="1"/>
    </xf>
    <xf numFmtId="49" fontId="0" fillId="16" borderId="1" xfId="0" applyNumberFormat="1" applyFill="1" applyBorder="1" applyAlignment="1">
      <alignment horizontal="left" wrapText="1"/>
    </xf>
    <xf numFmtId="164" fontId="0" fillId="6" borderId="1" xfId="0" applyNumberFormat="1" applyFill="1" applyBorder="1" applyAlignment="1">
      <alignment wrapText="1"/>
    </xf>
    <xf numFmtId="164" fontId="0" fillId="17" borderId="1" xfId="0" applyNumberFormat="1" applyFill="1" applyBorder="1"/>
    <xf numFmtId="164" fontId="0" fillId="3" borderId="1" xfId="0" applyNumberFormat="1" applyFill="1" applyBorder="1"/>
    <xf numFmtId="164" fontId="0" fillId="18" borderId="1" xfId="0" applyNumberFormat="1" applyFill="1" applyBorder="1"/>
    <xf numFmtId="164" fontId="0" fillId="19" borderId="1" xfId="0" applyNumberFormat="1" applyFill="1" applyBorder="1"/>
    <xf numFmtId="164" fontId="0" fillId="15" borderId="1" xfId="0" applyNumberFormat="1" applyFill="1" applyBorder="1"/>
    <xf numFmtId="164" fontId="0" fillId="11" borderId="1" xfId="0" applyNumberFormat="1" applyFill="1" applyBorder="1"/>
    <xf numFmtId="164" fontId="0" fillId="12" borderId="1" xfId="0" applyNumberFormat="1" applyFill="1" applyBorder="1"/>
    <xf numFmtId="164" fontId="0" fillId="13" borderId="1" xfId="0" applyNumberFormat="1" applyFill="1" applyBorder="1"/>
    <xf numFmtId="164" fontId="0" fillId="14" borderId="5" xfId="0" applyNumberFormat="1" applyFill="1" applyBorder="1"/>
    <xf numFmtId="49" fontId="0" fillId="0" borderId="0" xfId="0" quotePrefix="1" applyNumberFormat="1" applyAlignment="1">
      <alignment horizontal="center"/>
    </xf>
    <xf numFmtId="0" fontId="0" fillId="16" borderId="1" xfId="0" applyFill="1" applyBorder="1" applyAlignment="1">
      <alignment wrapText="1"/>
    </xf>
    <xf numFmtId="0" fontId="0" fillId="20" borderId="0" xfId="0" applyFill="1" applyAlignment="1">
      <alignment wrapText="1"/>
    </xf>
    <xf numFmtId="0" fontId="0" fillId="0" borderId="0" xfId="0" applyAlignment="1">
      <alignment vertical="center" wrapText="1"/>
    </xf>
    <xf numFmtId="0" fontId="0" fillId="10" borderId="0" xfId="0" applyFill="1" applyAlignment="1">
      <alignment wrapText="1"/>
    </xf>
    <xf numFmtId="164" fontId="0" fillId="0" borderId="0" xfId="0" applyNumberFormat="1"/>
    <xf numFmtId="164" fontId="12" fillId="0" borderId="0" xfId="0" applyNumberFormat="1" applyFont="1"/>
    <xf numFmtId="0" fontId="15" fillId="21" borderId="0" xfId="0" applyFont="1" applyFill="1"/>
    <xf numFmtId="0" fontId="15" fillId="22" borderId="0" xfId="0" applyFont="1" applyFill="1"/>
    <xf numFmtId="43" fontId="4" fillId="0" borderId="1" xfId="2" applyFont="1" applyFill="1" applyBorder="1" applyAlignment="1">
      <alignment horizontal="center" vertical="center" wrapText="1"/>
    </xf>
    <xf numFmtId="43" fontId="2" fillId="0" borderId="1" xfId="2" applyFont="1" applyFill="1" applyBorder="1" applyAlignment="1">
      <alignment horizontal="center" vertical="center" wrapText="1"/>
    </xf>
    <xf numFmtId="43" fontId="16" fillId="0" borderId="1" xfId="2" applyFont="1" applyBorder="1" applyAlignment="1">
      <alignment horizontal="center" vertical="center" wrapText="1"/>
    </xf>
    <xf numFmtId="43" fontId="2" fillId="0" borderId="1" xfId="2" applyFont="1" applyBorder="1" applyAlignment="1">
      <alignment horizontal="center" vertical="center" wrapText="1"/>
    </xf>
    <xf numFmtId="43" fontId="4" fillId="0" borderId="1" xfId="2" applyFont="1" applyBorder="1" applyAlignment="1">
      <alignment horizontal="center" vertical="center" wrapText="1"/>
    </xf>
    <xf numFmtId="43" fontId="17" fillId="0" borderId="1" xfId="2" applyFont="1" applyFill="1" applyBorder="1" applyAlignment="1">
      <alignment horizontal="center" vertical="center" wrapText="1"/>
    </xf>
    <xf numFmtId="43" fontId="17" fillId="0" borderId="1" xfId="2" applyFont="1" applyBorder="1" applyAlignment="1">
      <alignment horizontal="center" vertical="center" wrapText="1"/>
    </xf>
    <xf numFmtId="0" fontId="0" fillId="23" borderId="0" xfId="0" applyFill="1" applyAlignment="1">
      <alignment wrapText="1"/>
    </xf>
    <xf numFmtId="0" fontId="2" fillId="0" borderId="1" xfId="1" applyFont="1" applyBorder="1" applyAlignment="1">
      <alignment vertical="top" wrapText="1"/>
    </xf>
    <xf numFmtId="0" fontId="12" fillId="14" borderId="5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12" fillId="7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 wrapText="1"/>
    </xf>
    <xf numFmtId="0" fontId="12" fillId="11" borderId="2" xfId="0" applyFont="1" applyFill="1" applyBorder="1" applyAlignment="1">
      <alignment horizontal="center" wrapText="1"/>
    </xf>
    <xf numFmtId="0" fontId="12" fillId="11" borderId="3" xfId="0" applyFont="1" applyFill="1" applyBorder="1" applyAlignment="1">
      <alignment horizontal="center" wrapText="1"/>
    </xf>
    <xf numFmtId="0" fontId="12" fillId="12" borderId="2" xfId="0" applyFont="1" applyFill="1" applyBorder="1" applyAlignment="1">
      <alignment horizontal="center" wrapText="1"/>
    </xf>
    <xf numFmtId="0" fontId="12" fillId="12" borderId="4" xfId="0" applyFont="1" applyFill="1" applyBorder="1" applyAlignment="1">
      <alignment horizontal="center" wrapText="1"/>
    </xf>
    <xf numFmtId="0" fontId="12" fillId="12" borderId="3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/>
    </xf>
    <xf numFmtId="0" fontId="0" fillId="24" borderId="0" xfId="0" applyFill="1"/>
    <xf numFmtId="0" fontId="0" fillId="17" borderId="1" xfId="0" applyNumberFormat="1" applyFill="1" applyBorder="1"/>
    <xf numFmtId="1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0" fontId="12" fillId="0" borderId="0" xfId="0" applyFont="1" applyAlignment="1">
      <alignment horizontal="center" wrapText="1"/>
    </xf>
    <xf numFmtId="164" fontId="0" fillId="0" borderId="0" xfId="0" applyNumberFormat="1" applyAlignment="1">
      <alignment wrapText="1"/>
    </xf>
    <xf numFmtId="0" fontId="0" fillId="19" borderId="0" xfId="0" applyFill="1"/>
    <xf numFmtId="14" fontId="0" fillId="19" borderId="0" xfId="0" applyNumberFormat="1" applyFill="1"/>
    <xf numFmtId="164" fontId="0" fillId="21" borderId="0" xfId="0" applyNumberFormat="1" applyFill="1" applyAlignment="1">
      <alignment wrapText="1"/>
    </xf>
    <xf numFmtId="165" fontId="0" fillId="21" borderId="0" xfId="0" applyNumberFormat="1" applyFill="1" applyAlignment="1">
      <alignment wrapText="1"/>
    </xf>
    <xf numFmtId="165" fontId="0" fillId="21" borderId="0" xfId="0" applyNumberFormat="1" applyFill="1"/>
    <xf numFmtId="14" fontId="0" fillId="6" borderId="0" xfId="0" applyNumberFormat="1" applyFill="1" applyAlignment="1">
      <alignment wrapText="1"/>
    </xf>
    <xf numFmtId="14" fontId="0" fillId="7" borderId="0" xfId="0" applyNumberFormat="1" applyFill="1" applyAlignment="1">
      <alignment wrapText="1"/>
    </xf>
    <xf numFmtId="14" fontId="0" fillId="4" borderId="0" xfId="0" applyNumberFormat="1" applyFill="1" applyAlignment="1">
      <alignment wrapText="1"/>
    </xf>
    <xf numFmtId="14" fontId="0" fillId="25" borderId="0" xfId="0" applyNumberFormat="1" applyFill="1" applyAlignment="1">
      <alignment wrapText="1"/>
    </xf>
    <xf numFmtId="14" fontId="0" fillId="0" borderId="0" xfId="0" applyNumberFormat="1" applyFill="1" applyAlignment="1">
      <alignment wrapText="1"/>
    </xf>
    <xf numFmtId="14" fontId="0" fillId="26" borderId="0" xfId="0" applyNumberFormat="1" applyFill="1" applyAlignment="1">
      <alignment wrapText="1"/>
    </xf>
    <xf numFmtId="14" fontId="0" fillId="27" borderId="0" xfId="0" applyNumberFormat="1" applyFill="1" applyAlignment="1">
      <alignment wrapText="1"/>
    </xf>
  </cellXfs>
  <cellStyles count="3">
    <cellStyle name="Comma" xfId="2" builtinId="3"/>
    <cellStyle name="Normal" xfId="0" builtinId="0"/>
    <cellStyle name="Normal 2" xfId="1" xr:uid="{44B85EB3-5394-4BDC-8A5A-7E697B77EB5E}"/>
  </cellStyles>
  <dxfs count="12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E200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atroslav Sobot" id="{60251BE5-2BCA-4885-9D97-8E0BFF5FDC2D}" userId="S::vatroslav.sobot@pan-net.eu::39262a59-2e1b-4940-a08e-39f83012463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6" dT="2019-11-24T13:54:10.64" personId="{60251BE5-2BCA-4885-9D97-8E0BFF5FDC2D}" id="{A1C469D2-2DF2-4DC6-B21F-6651AD7F9F1F}">
    <text xml:space="preserve">GARD, CM, Service ordering, notifications, incident management, inventory, ...
</text>
  </threadedComment>
  <threadedComment ref="Q7" dT="2019-11-24T12:21:27.31" personId="{60251BE5-2BCA-4885-9D97-8E0BFF5FDC2D}" id="{404AD08C-7773-487B-8463-84ED9310019D}">
    <text xml:space="preserve">GARD, Monitoring, Test Automation
</text>
  </threadedComment>
  <threadedComment ref="M14" dT="2019-11-24T14:32:55.81" personId="{60251BE5-2BCA-4885-9D97-8E0BFF5FDC2D}" id="{E6F7DCC4-DB6E-46C1-BCE4-0F82508A03E6}">
    <text xml:space="preserve">Migration to new Self Service system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6" dT="2019-11-24T13:54:10.64" personId="{60251BE5-2BCA-4885-9D97-8E0BFF5FDC2D}" id="{88259935-4A0D-42FE-8FF0-0C01CDEAD156}">
    <text xml:space="preserve">GARD, CM, Service ordering, notifications, incident management, inventory, ...
</text>
  </threadedComment>
  <threadedComment ref="Q7" dT="2019-11-24T12:21:27.31" personId="{60251BE5-2BCA-4885-9D97-8E0BFF5FDC2D}" id="{585AE308-3E1B-46BB-B13F-4A6EF519A22D}">
    <text xml:space="preserve">GARD, Monitoring, Test Automation
</text>
  </threadedComment>
  <threadedComment ref="M14" dT="2019-11-24T14:32:55.81" personId="{60251BE5-2BCA-4885-9D97-8E0BFF5FDC2D}" id="{F7A63922-42C3-43A9-94A6-AC886E953CCF}">
    <text xml:space="preserve">Migration to new Self Service system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R6" dT="2019-11-24T13:54:10.64" personId="{60251BE5-2BCA-4885-9D97-8E0BFF5FDC2D}" id="{D1A02140-9C38-4951-AE5F-83A3D4B8D77A}">
    <text xml:space="preserve">GARD, CM, Service ordering, notifications, incident management, inventory, ...
</text>
  </threadedComment>
  <threadedComment ref="R7" dT="2019-11-24T12:21:27.31" personId="{60251BE5-2BCA-4885-9D97-8E0BFF5FDC2D}" id="{ED7BAA33-CEE0-4169-8F1C-07D5DA4033F6}">
    <text xml:space="preserve">GARD, Monitoring, Test Automation
</text>
  </threadedComment>
  <threadedComment ref="N14" dT="2019-11-24T14:32:55.81" personId="{60251BE5-2BCA-4885-9D97-8E0BFF5FDC2D}" id="{57FC5305-69F6-4BBE-B41C-B634A321EFA0}">
    <text xml:space="preserve">Migration to new Self Service system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15193-2154-495F-8ECF-53043238DB34}">
  <dimension ref="A1:J35"/>
  <sheetViews>
    <sheetView zoomScale="80" zoomScaleNormal="80" workbookViewId="0">
      <selection activeCell="E16" sqref="E16"/>
    </sheetView>
  </sheetViews>
  <sheetFormatPr defaultRowHeight="15" x14ac:dyDescent="0.25"/>
  <cols>
    <col min="1" max="1" width="42.140625" style="17" bestFit="1" customWidth="1"/>
    <col min="2" max="2" width="80.140625" style="7" bestFit="1" customWidth="1"/>
    <col min="3" max="3" width="19.140625" customWidth="1"/>
    <col min="4" max="4" width="19.28515625" customWidth="1"/>
    <col min="5" max="5" width="13.5703125" style="13" bestFit="1" customWidth="1"/>
    <col min="6" max="10" width="12" style="13" bestFit="1" customWidth="1"/>
  </cols>
  <sheetData>
    <row r="1" spans="1:10" ht="45" x14ac:dyDescent="0.25">
      <c r="A1" s="15" t="s">
        <v>0</v>
      </c>
      <c r="B1" s="15" t="s">
        <v>18</v>
      </c>
      <c r="C1" s="4" t="s">
        <v>45</v>
      </c>
      <c r="D1" s="4" t="s">
        <v>32</v>
      </c>
      <c r="E1" s="9" t="s">
        <v>37</v>
      </c>
      <c r="F1" s="9" t="s">
        <v>1</v>
      </c>
      <c r="G1" s="9" t="s">
        <v>38</v>
      </c>
      <c r="H1" s="9" t="s">
        <v>3</v>
      </c>
      <c r="I1" s="9" t="s">
        <v>4</v>
      </c>
      <c r="J1" s="9" t="s">
        <v>92</v>
      </c>
    </row>
    <row r="2" spans="1:10" x14ac:dyDescent="0.25">
      <c r="A2" s="80" t="s">
        <v>35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x14ac:dyDescent="0.25">
      <c r="A3" s="16" t="s">
        <v>11</v>
      </c>
      <c r="B3" s="3" t="s">
        <v>33</v>
      </c>
      <c r="C3" s="26"/>
      <c r="D3" s="26"/>
      <c r="E3" s="74"/>
      <c r="F3" s="74"/>
      <c r="G3" s="74"/>
      <c r="H3" s="74"/>
      <c r="I3" s="74"/>
      <c r="J3" s="74"/>
    </row>
    <row r="4" spans="1:10" x14ac:dyDescent="0.25">
      <c r="A4" s="16" t="s">
        <v>34</v>
      </c>
      <c r="B4" s="3"/>
      <c r="C4" s="26"/>
      <c r="D4" s="26"/>
      <c r="E4" s="74">
        <f>C4*D4</f>
        <v>0</v>
      </c>
      <c r="F4" s="74"/>
      <c r="G4" s="74"/>
      <c r="H4" s="74"/>
      <c r="I4" s="74"/>
      <c r="J4" s="74"/>
    </row>
    <row r="5" spans="1:10" x14ac:dyDescent="0.25">
      <c r="A5" s="16" t="s">
        <v>12</v>
      </c>
      <c r="B5" s="3"/>
      <c r="C5" s="26"/>
      <c r="D5" s="26"/>
      <c r="E5" s="74">
        <f t="shared" ref="E5:E6" si="0">C5*D5</f>
        <v>0</v>
      </c>
      <c r="F5" s="74"/>
      <c r="G5" s="74"/>
      <c r="H5" s="74"/>
      <c r="I5" s="74"/>
      <c r="J5" s="74"/>
    </row>
    <row r="6" spans="1:10" x14ac:dyDescent="0.25">
      <c r="A6" s="16" t="s">
        <v>36</v>
      </c>
      <c r="B6" s="3"/>
      <c r="C6" s="26"/>
      <c r="D6" s="26"/>
      <c r="E6" s="74">
        <f t="shared" si="0"/>
        <v>0</v>
      </c>
      <c r="F6" s="74"/>
      <c r="G6" s="74"/>
      <c r="H6" s="74"/>
      <c r="I6" s="74"/>
      <c r="J6" s="74"/>
    </row>
    <row r="7" spans="1:10" x14ac:dyDescent="0.25">
      <c r="A7" s="16"/>
      <c r="B7" s="6" t="s">
        <v>5</v>
      </c>
      <c r="C7" s="5"/>
      <c r="D7" s="5"/>
      <c r="E7" s="77">
        <f t="shared" ref="E7:J7" si="1">SUBTOTAL(9,E4:E6)</f>
        <v>0</v>
      </c>
      <c r="F7" s="77">
        <f t="shared" si="1"/>
        <v>0</v>
      </c>
      <c r="G7" s="77">
        <f t="shared" si="1"/>
        <v>0</v>
      </c>
      <c r="H7" s="77">
        <f t="shared" si="1"/>
        <v>0</v>
      </c>
      <c r="I7" s="77">
        <f t="shared" si="1"/>
        <v>0</v>
      </c>
      <c r="J7" s="77">
        <f t="shared" si="1"/>
        <v>0</v>
      </c>
    </row>
    <row r="8" spans="1:10" x14ac:dyDescent="0.25">
      <c r="A8" s="80" t="s">
        <v>64</v>
      </c>
      <c r="B8" s="80"/>
      <c r="C8" s="80"/>
      <c r="D8" s="80"/>
      <c r="E8" s="80"/>
      <c r="F8" s="80"/>
      <c r="G8" s="80"/>
      <c r="H8" s="80"/>
      <c r="I8" s="80"/>
      <c r="J8" s="80"/>
    </row>
    <row r="9" spans="1:10" x14ac:dyDescent="0.25">
      <c r="A9" s="16" t="s">
        <v>39</v>
      </c>
      <c r="B9" s="3" t="s">
        <v>40</v>
      </c>
      <c r="C9" s="2"/>
      <c r="D9" s="2"/>
      <c r="E9" s="74">
        <f>SUM(FeaturesMinimalGARD!U3:U28)</f>
        <v>0</v>
      </c>
      <c r="F9" s="74"/>
      <c r="G9" s="74"/>
      <c r="H9" s="74"/>
      <c r="I9" s="74"/>
      <c r="J9" s="74"/>
    </row>
    <row r="10" spans="1:10" x14ac:dyDescent="0.25">
      <c r="A10" s="16" t="s">
        <v>58</v>
      </c>
      <c r="B10" s="3" t="s">
        <v>60</v>
      </c>
      <c r="C10" s="2"/>
      <c r="D10" s="2"/>
      <c r="E10" s="74">
        <f>SUM(Costs_details!C4:C8)</f>
        <v>0</v>
      </c>
      <c r="F10" s="74"/>
      <c r="G10" s="74"/>
      <c r="H10" s="74"/>
      <c r="I10" s="74"/>
      <c r="J10" s="74"/>
    </row>
    <row r="11" spans="1:10" x14ac:dyDescent="0.25">
      <c r="E11" s="74"/>
      <c r="F11" s="74"/>
      <c r="G11" s="74"/>
      <c r="H11" s="74"/>
      <c r="I11" s="74"/>
      <c r="J11" s="74"/>
    </row>
    <row r="12" spans="1:10" x14ac:dyDescent="0.25">
      <c r="A12" s="16"/>
      <c r="B12" s="6" t="s">
        <v>6</v>
      </c>
      <c r="C12" s="2"/>
      <c r="D12" s="2"/>
      <c r="E12" s="78">
        <f>SUBTOTAL(9,E9:E11)</f>
        <v>0</v>
      </c>
      <c r="F12" s="78">
        <f t="shared" ref="F12:J12" si="2">SUBTOTAL(9,F9:F11)</f>
        <v>0</v>
      </c>
      <c r="G12" s="78">
        <f t="shared" si="2"/>
        <v>0</v>
      </c>
      <c r="H12" s="78">
        <f t="shared" si="2"/>
        <v>0</v>
      </c>
      <c r="I12" s="78">
        <f t="shared" si="2"/>
        <v>0</v>
      </c>
      <c r="J12" s="78">
        <f t="shared" si="2"/>
        <v>0</v>
      </c>
    </row>
    <row r="13" spans="1:10" x14ac:dyDescent="0.25">
      <c r="A13" s="80" t="s">
        <v>65</v>
      </c>
      <c r="B13" s="80"/>
      <c r="C13" s="80"/>
      <c r="D13" s="80"/>
      <c r="E13" s="80"/>
      <c r="F13" s="80"/>
      <c r="G13" s="80"/>
      <c r="H13" s="80"/>
      <c r="I13" s="80"/>
      <c r="J13" s="80"/>
    </row>
    <row r="14" spans="1:10" x14ac:dyDescent="0.25">
      <c r="A14" s="16" t="s">
        <v>19</v>
      </c>
      <c r="B14" s="3" t="s">
        <v>29</v>
      </c>
      <c r="C14" s="26"/>
      <c r="D14" s="26"/>
      <c r="E14" s="74">
        <f>SUBTOTAL(109,FeaturesMinimalGARD!Z3:Z28) * FeaturesMinimalGARD!B33*FeaturesMinimalGARD!B35</f>
        <v>40000</v>
      </c>
      <c r="F14" s="75"/>
      <c r="G14" s="75"/>
      <c r="H14" s="75"/>
      <c r="I14" s="75"/>
      <c r="J14" s="75"/>
    </row>
    <row r="15" spans="1:10" ht="25.5" x14ac:dyDescent="0.25">
      <c r="A15" s="16" t="s">
        <v>68</v>
      </c>
      <c r="B15" s="3" t="s">
        <v>69</v>
      </c>
      <c r="C15" s="26"/>
      <c r="D15" s="26"/>
      <c r="E15" s="76">
        <f>SUBTOTAL(109,FeaturesMinimalGARD!L3:L28)</f>
        <v>584000</v>
      </c>
      <c r="F15" s="76"/>
      <c r="G15" s="76"/>
      <c r="H15" s="76"/>
      <c r="I15" s="76"/>
      <c r="J15" s="76"/>
    </row>
    <row r="16" spans="1:10" x14ac:dyDescent="0.25">
      <c r="A16" s="16" t="s">
        <v>20</v>
      </c>
      <c r="B16" s="3" t="s">
        <v>73</v>
      </c>
      <c r="C16" s="26"/>
      <c r="D16" s="26"/>
      <c r="E16" s="76">
        <f>SUBTOTAL(109,FeaturesMinimalGARD!T3:T28)</f>
        <v>432000</v>
      </c>
      <c r="F16" s="76"/>
      <c r="G16" s="76"/>
      <c r="H16" s="76"/>
      <c r="I16" s="76"/>
      <c r="J16" s="76"/>
    </row>
    <row r="17" spans="1:10" x14ac:dyDescent="0.25">
      <c r="A17" s="16" t="s">
        <v>21</v>
      </c>
      <c r="B17" s="3" t="s">
        <v>59</v>
      </c>
      <c r="C17" s="26"/>
      <c r="D17" s="26"/>
      <c r="E17" s="76">
        <f>SUBTOTAL(109,FeaturesMinimalGARD!P3:P28)</f>
        <v>98400</v>
      </c>
      <c r="F17" s="76"/>
      <c r="G17" s="76"/>
      <c r="H17" s="76"/>
      <c r="I17" s="76"/>
      <c r="J17" s="76"/>
    </row>
    <row r="18" spans="1:10" x14ac:dyDescent="0.25">
      <c r="A18" s="16" t="s">
        <v>57</v>
      </c>
      <c r="B18" s="3" t="s">
        <v>30</v>
      </c>
      <c r="C18" s="26"/>
      <c r="D18" s="26"/>
      <c r="E18" s="76"/>
      <c r="F18" s="76"/>
      <c r="G18" s="76"/>
      <c r="H18" s="76"/>
      <c r="I18" s="76"/>
      <c r="J18" s="76"/>
    </row>
    <row r="19" spans="1:10" x14ac:dyDescent="0.25">
      <c r="A19" s="16" t="s">
        <v>17</v>
      </c>
      <c r="B19" s="3" t="s">
        <v>76</v>
      </c>
      <c r="C19" s="26"/>
      <c r="D19" s="26"/>
      <c r="E19" s="76"/>
      <c r="F19" s="76"/>
      <c r="G19" s="76"/>
      <c r="H19" s="76"/>
      <c r="I19" s="76"/>
      <c r="J19" s="76"/>
    </row>
    <row r="20" spans="1:10" x14ac:dyDescent="0.25">
      <c r="A20" s="16" t="s">
        <v>15</v>
      </c>
      <c r="B20" s="3" t="s">
        <v>56</v>
      </c>
      <c r="C20" s="26"/>
      <c r="D20" s="26"/>
      <c r="E20" s="76">
        <f>SUBTOTAL(109,FeaturesMinimalGARD!AA3:AA28)* FeaturesMinimalGARD!B33*FeaturesMinimalGARD!B35</f>
        <v>64000</v>
      </c>
      <c r="F20" s="76"/>
      <c r="G20" s="76"/>
      <c r="H20" s="76"/>
      <c r="I20" s="76"/>
      <c r="J20" s="76"/>
    </row>
    <row r="21" spans="1:10" x14ac:dyDescent="0.25">
      <c r="A21" s="16" t="s">
        <v>75</v>
      </c>
      <c r="B21" s="3" t="s">
        <v>74</v>
      </c>
      <c r="C21" s="26"/>
      <c r="D21" s="26"/>
      <c r="E21" s="76"/>
      <c r="F21" s="76"/>
      <c r="G21" s="76"/>
      <c r="H21" s="76"/>
      <c r="I21" s="76"/>
      <c r="J21" s="76"/>
    </row>
    <row r="22" spans="1:10" x14ac:dyDescent="0.25">
      <c r="A22" s="16"/>
      <c r="B22" s="6" t="s">
        <v>80</v>
      </c>
      <c r="C22" s="2"/>
      <c r="D22" s="2"/>
      <c r="E22" s="77">
        <f t="shared" ref="E22:J22" si="3">SUM(E14:E21)</f>
        <v>1218400</v>
      </c>
      <c r="F22" s="77">
        <f t="shared" si="3"/>
        <v>0</v>
      </c>
      <c r="G22" s="77">
        <f t="shared" si="3"/>
        <v>0</v>
      </c>
      <c r="H22" s="77">
        <f t="shared" si="3"/>
        <v>0</v>
      </c>
      <c r="I22" s="77">
        <f t="shared" si="3"/>
        <v>0</v>
      </c>
      <c r="J22" s="77">
        <f t="shared" si="3"/>
        <v>0</v>
      </c>
    </row>
    <row r="23" spans="1:10" x14ac:dyDescent="0.25">
      <c r="A23" s="80" t="s">
        <v>16</v>
      </c>
      <c r="B23" s="80"/>
      <c r="C23" s="80"/>
      <c r="D23" s="80"/>
      <c r="E23" s="80"/>
      <c r="F23" s="80"/>
      <c r="G23" s="80"/>
      <c r="H23" s="80"/>
      <c r="I23" s="80"/>
      <c r="J23" s="80"/>
    </row>
    <row r="24" spans="1:10" x14ac:dyDescent="0.25">
      <c r="A24" s="16" t="s">
        <v>7</v>
      </c>
      <c r="B24" s="3"/>
      <c r="C24" s="2"/>
      <c r="D24" s="2"/>
      <c r="E24" s="76"/>
      <c r="F24" s="76"/>
      <c r="G24" s="76"/>
      <c r="H24" s="76"/>
      <c r="I24" s="76"/>
      <c r="J24" s="76"/>
    </row>
    <row r="25" spans="1:10" x14ac:dyDescent="0.25">
      <c r="A25" s="16" t="s">
        <v>8</v>
      </c>
      <c r="B25" s="3"/>
      <c r="C25" s="2"/>
      <c r="D25" s="2"/>
      <c r="E25" s="76"/>
      <c r="F25" s="76"/>
      <c r="G25" s="76"/>
      <c r="H25" s="76"/>
      <c r="I25" s="76"/>
      <c r="J25" s="76"/>
    </row>
    <row r="26" spans="1:10" x14ac:dyDescent="0.25">
      <c r="A26" s="16" t="s">
        <v>78</v>
      </c>
      <c r="B26" s="3"/>
      <c r="C26" s="2"/>
      <c r="D26" s="2"/>
      <c r="E26" s="2"/>
      <c r="F26" s="76">
        <f>SUBTOTAL(109,FeaturesMinimalGARD!$Y$3:$Y$28)</f>
        <v>61200</v>
      </c>
      <c r="G26" s="76">
        <f>SUBTOTAL(109,FeaturesMinimalGARD!$Y$3:$Y$28)</f>
        <v>61200</v>
      </c>
      <c r="H26" s="76">
        <f>SUBTOTAL(109,FeaturesMinimalGARD!$Y$3:$Y$28)</f>
        <v>61200</v>
      </c>
      <c r="I26" s="76">
        <f>SUBTOTAL(109,FeaturesMinimalGARD!$Y$3:$Y$28)</f>
        <v>61200</v>
      </c>
      <c r="J26" s="76">
        <f>SUBTOTAL(109,FeaturesMinimalGARD!$Y$3:$Y$28)</f>
        <v>61200</v>
      </c>
    </row>
    <row r="27" spans="1:10" x14ac:dyDescent="0.25">
      <c r="A27" s="16" t="s">
        <v>77</v>
      </c>
      <c r="B27" s="3" t="s">
        <v>79</v>
      </c>
      <c r="C27" s="2"/>
      <c r="D27" s="2"/>
      <c r="F27" s="76">
        <f>SUBTOTAL(109,FeaturesMinimalGARD!$W$3:$W$28)</f>
        <v>71200</v>
      </c>
      <c r="G27" s="76">
        <f>SUBTOTAL(109,FeaturesMinimalGARD!$W$3:$W$28)</f>
        <v>71200</v>
      </c>
      <c r="H27" s="76">
        <f>SUBTOTAL(109,FeaturesMinimalGARD!$W$3:$W$28)</f>
        <v>71200</v>
      </c>
      <c r="I27" s="76">
        <f>SUBTOTAL(109,FeaturesMinimalGARD!$W$3:$W$28)</f>
        <v>71200</v>
      </c>
      <c r="J27" s="76">
        <f>SUBTOTAL(109,FeaturesMinimalGARD!$W$3:$W$28)</f>
        <v>71200</v>
      </c>
    </row>
    <row r="28" spans="1:10" x14ac:dyDescent="0.25">
      <c r="A28" s="16" t="s">
        <v>14</v>
      </c>
      <c r="B28" s="3" t="s">
        <v>31</v>
      </c>
      <c r="C28" s="2"/>
      <c r="D28" s="2"/>
      <c r="E28" s="76"/>
      <c r="F28" s="76"/>
      <c r="G28" s="76"/>
      <c r="H28" s="76"/>
      <c r="I28" s="76"/>
      <c r="J28" s="76"/>
    </row>
    <row r="29" spans="1:10" x14ac:dyDescent="0.25">
      <c r="A29" s="16"/>
      <c r="B29" s="6" t="s">
        <v>9</v>
      </c>
      <c r="C29" s="2"/>
      <c r="D29" s="2"/>
      <c r="E29" s="77">
        <f>SUM(E24:E28)</f>
        <v>0</v>
      </c>
      <c r="F29" s="77">
        <f t="shared" ref="F29:J29" si="4">SUM(F24:F28)</f>
        <v>132400</v>
      </c>
      <c r="G29" s="77">
        <f t="shared" si="4"/>
        <v>132400</v>
      </c>
      <c r="H29" s="77">
        <f t="shared" si="4"/>
        <v>132400</v>
      </c>
      <c r="I29" s="77">
        <f t="shared" si="4"/>
        <v>132400</v>
      </c>
      <c r="J29" s="77">
        <f t="shared" si="4"/>
        <v>132400</v>
      </c>
    </row>
    <row r="30" spans="1:10" x14ac:dyDescent="0.25">
      <c r="A30" s="80" t="s">
        <v>13</v>
      </c>
      <c r="B30" s="80"/>
      <c r="C30" s="80"/>
      <c r="D30" s="80"/>
      <c r="E30" s="80"/>
      <c r="F30" s="80"/>
      <c r="G30" s="80"/>
      <c r="H30" s="80"/>
      <c r="I30" s="80"/>
      <c r="J30" s="80"/>
    </row>
    <row r="31" spans="1:10" x14ac:dyDescent="0.25">
      <c r="A31" s="16" t="s">
        <v>23</v>
      </c>
      <c r="B31" s="8" t="s">
        <v>24</v>
      </c>
      <c r="C31" s="2"/>
      <c r="D31" s="2"/>
      <c r="E31" s="72"/>
      <c r="F31" s="72"/>
      <c r="G31" s="72"/>
      <c r="H31" s="72"/>
      <c r="I31" s="72"/>
      <c r="J31" s="72"/>
    </row>
    <row r="32" spans="1:10" x14ac:dyDescent="0.25">
      <c r="A32" s="16" t="s">
        <v>25</v>
      </c>
      <c r="B32" s="8" t="s">
        <v>26</v>
      </c>
      <c r="C32" s="2"/>
      <c r="D32" s="2"/>
      <c r="E32" s="72"/>
      <c r="F32" s="72"/>
      <c r="G32" s="72"/>
      <c r="H32" s="72"/>
      <c r="I32" s="72"/>
      <c r="J32" s="72"/>
    </row>
    <row r="33" spans="1:10" x14ac:dyDescent="0.25">
      <c r="A33" s="16" t="s">
        <v>22</v>
      </c>
      <c r="B33" s="8" t="s">
        <v>27</v>
      </c>
      <c r="C33" s="2"/>
      <c r="D33" s="2"/>
      <c r="E33" s="72"/>
      <c r="F33" s="72"/>
      <c r="G33" s="72"/>
      <c r="H33" s="72"/>
      <c r="I33" s="72"/>
      <c r="J33" s="72"/>
    </row>
    <row r="34" spans="1:10" x14ac:dyDescent="0.25">
      <c r="A34" s="16"/>
      <c r="B34" s="6" t="s">
        <v>28</v>
      </c>
      <c r="C34" s="2"/>
      <c r="D34" s="2"/>
      <c r="E34" s="73">
        <f>SUM(E31:E33)</f>
        <v>0</v>
      </c>
      <c r="F34" s="73">
        <f t="shared" ref="F34:J34" si="5">SUM(F31:F33)</f>
        <v>0</v>
      </c>
      <c r="G34" s="73">
        <f t="shared" si="5"/>
        <v>0</v>
      </c>
      <c r="H34" s="73">
        <f t="shared" si="5"/>
        <v>0</v>
      </c>
      <c r="I34" s="73">
        <f t="shared" si="5"/>
        <v>0</v>
      </c>
      <c r="J34" s="73">
        <f t="shared" si="5"/>
        <v>0</v>
      </c>
    </row>
    <row r="35" spans="1:10" x14ac:dyDescent="0.25">
      <c r="A35" s="80" t="s">
        <v>10</v>
      </c>
      <c r="B35" s="80"/>
      <c r="C35" s="80"/>
      <c r="D35" s="26"/>
      <c r="E35" s="73">
        <f>E7+E12+E22+E29+E34</f>
        <v>1218400</v>
      </c>
      <c r="F35" s="73">
        <f t="shared" ref="F35:J35" si="6">F7+F12+F22+F29+F34</f>
        <v>132400</v>
      </c>
      <c r="G35" s="73">
        <f t="shared" si="6"/>
        <v>132400</v>
      </c>
      <c r="H35" s="73">
        <f t="shared" si="6"/>
        <v>132400</v>
      </c>
      <c r="I35" s="73">
        <f t="shared" si="6"/>
        <v>132400</v>
      </c>
      <c r="J35" s="73">
        <f t="shared" si="6"/>
        <v>132400</v>
      </c>
    </row>
  </sheetData>
  <mergeCells count="6">
    <mergeCell ref="A35:C35"/>
    <mergeCell ref="A2:J2"/>
    <mergeCell ref="A8:J8"/>
    <mergeCell ref="A13:J13"/>
    <mergeCell ref="A23:J23"/>
    <mergeCell ref="A30:J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69207-52D9-4BF1-9D16-E72291BC7B33}">
  <dimension ref="A1:J35"/>
  <sheetViews>
    <sheetView zoomScale="80" zoomScaleNormal="80" workbookViewId="0">
      <selection activeCell="E14" sqref="E14"/>
    </sheetView>
  </sheetViews>
  <sheetFormatPr defaultRowHeight="15" x14ac:dyDescent="0.25"/>
  <cols>
    <col min="1" max="1" width="42.140625" style="17" bestFit="1" customWidth="1"/>
    <col min="2" max="2" width="80.140625" style="7" bestFit="1" customWidth="1"/>
    <col min="3" max="3" width="19.140625" customWidth="1"/>
    <col min="4" max="4" width="19.28515625" customWidth="1"/>
    <col min="5" max="5" width="13.5703125" style="13" bestFit="1" customWidth="1"/>
    <col min="6" max="10" width="12" style="13" bestFit="1" customWidth="1"/>
  </cols>
  <sheetData>
    <row r="1" spans="1:10" ht="45" x14ac:dyDescent="0.25">
      <c r="A1" s="15" t="s">
        <v>0</v>
      </c>
      <c r="B1" s="15" t="s">
        <v>18</v>
      </c>
      <c r="C1" s="4" t="s">
        <v>45</v>
      </c>
      <c r="D1" s="4" t="s">
        <v>32</v>
      </c>
      <c r="E1" s="9" t="s">
        <v>37</v>
      </c>
      <c r="F1" s="9" t="s">
        <v>1</v>
      </c>
      <c r="G1" s="9" t="s">
        <v>38</v>
      </c>
      <c r="H1" s="9" t="s">
        <v>3</v>
      </c>
      <c r="I1" s="9" t="s">
        <v>4</v>
      </c>
      <c r="J1" s="9" t="s">
        <v>92</v>
      </c>
    </row>
    <row r="2" spans="1:10" x14ac:dyDescent="0.25">
      <c r="A2" s="80" t="s">
        <v>35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x14ac:dyDescent="0.25">
      <c r="A3" s="16" t="s">
        <v>11</v>
      </c>
      <c r="B3" s="3" t="s">
        <v>33</v>
      </c>
      <c r="C3" s="26"/>
      <c r="D3" s="26"/>
      <c r="E3" s="74"/>
      <c r="F3" s="74"/>
      <c r="G3" s="74"/>
      <c r="H3" s="74"/>
      <c r="I3" s="74"/>
      <c r="J3" s="74"/>
    </row>
    <row r="4" spans="1:10" x14ac:dyDescent="0.25">
      <c r="A4" s="16" t="s">
        <v>34</v>
      </c>
      <c r="B4" s="3"/>
      <c r="C4" s="26"/>
      <c r="D4" s="26"/>
      <c r="E4" s="74">
        <f>C4*D4</f>
        <v>0</v>
      </c>
      <c r="F4" s="74"/>
      <c r="G4" s="74"/>
      <c r="H4" s="74"/>
      <c r="I4" s="74"/>
      <c r="J4" s="74"/>
    </row>
    <row r="5" spans="1:10" x14ac:dyDescent="0.25">
      <c r="A5" s="16" t="s">
        <v>12</v>
      </c>
      <c r="B5" s="3"/>
      <c r="C5" s="26"/>
      <c r="D5" s="26"/>
      <c r="E5" s="74">
        <f t="shared" ref="E5:E6" si="0">C5*D5</f>
        <v>0</v>
      </c>
      <c r="F5" s="74"/>
      <c r="G5" s="74"/>
      <c r="H5" s="74"/>
      <c r="I5" s="74"/>
      <c r="J5" s="74"/>
    </row>
    <row r="6" spans="1:10" x14ac:dyDescent="0.25">
      <c r="A6" s="16" t="s">
        <v>36</v>
      </c>
      <c r="B6" s="3"/>
      <c r="C6" s="26"/>
      <c r="D6" s="26"/>
      <c r="E6" s="74">
        <f t="shared" si="0"/>
        <v>0</v>
      </c>
      <c r="F6" s="74"/>
      <c r="G6" s="74"/>
      <c r="H6" s="74"/>
      <c r="I6" s="74"/>
      <c r="J6" s="74"/>
    </row>
    <row r="7" spans="1:10" x14ac:dyDescent="0.25">
      <c r="A7" s="16"/>
      <c r="B7" s="6" t="s">
        <v>5</v>
      </c>
      <c r="C7" s="5"/>
      <c r="D7" s="5"/>
      <c r="E7" s="77">
        <f t="shared" ref="E7:J7" si="1">SUBTOTAL(9,E4:E6)</f>
        <v>0</v>
      </c>
      <c r="F7" s="77">
        <f t="shared" si="1"/>
        <v>0</v>
      </c>
      <c r="G7" s="77">
        <f t="shared" si="1"/>
        <v>0</v>
      </c>
      <c r="H7" s="77">
        <f t="shared" si="1"/>
        <v>0</v>
      </c>
      <c r="I7" s="77">
        <f t="shared" si="1"/>
        <v>0</v>
      </c>
      <c r="J7" s="77">
        <f t="shared" si="1"/>
        <v>0</v>
      </c>
    </row>
    <row r="8" spans="1:10" x14ac:dyDescent="0.25">
      <c r="A8" s="80" t="s">
        <v>64</v>
      </c>
      <c r="B8" s="80"/>
      <c r="C8" s="80"/>
      <c r="D8" s="80"/>
      <c r="E8" s="80"/>
      <c r="F8" s="80"/>
      <c r="G8" s="80"/>
      <c r="H8" s="80"/>
      <c r="I8" s="80"/>
      <c r="J8" s="80"/>
    </row>
    <row r="9" spans="1:10" x14ac:dyDescent="0.25">
      <c r="A9" s="16" t="s">
        <v>39</v>
      </c>
      <c r="B9" s="3" t="s">
        <v>40</v>
      </c>
      <c r="C9" s="2"/>
      <c r="D9" s="2"/>
      <c r="E9" s="74">
        <f>SUM(FeaturesFullGARD!U3:U28)</f>
        <v>0</v>
      </c>
      <c r="F9" s="74"/>
      <c r="G9" s="74"/>
      <c r="H9" s="74"/>
      <c r="I9" s="74"/>
      <c r="J9" s="74"/>
    </row>
    <row r="10" spans="1:10" x14ac:dyDescent="0.25">
      <c r="A10" s="16" t="s">
        <v>58</v>
      </c>
      <c r="B10" s="3" t="s">
        <v>60</v>
      </c>
      <c r="C10" s="2"/>
      <c r="D10" s="2"/>
      <c r="E10" s="74">
        <f>SUM(Costs_details!C4:C8)</f>
        <v>0</v>
      </c>
      <c r="F10" s="74"/>
      <c r="G10" s="74"/>
      <c r="H10" s="74"/>
      <c r="I10" s="74"/>
      <c r="J10" s="74"/>
    </row>
    <row r="11" spans="1:10" x14ac:dyDescent="0.25">
      <c r="E11" s="74"/>
      <c r="F11" s="74"/>
      <c r="G11" s="74"/>
      <c r="H11" s="74"/>
      <c r="I11" s="74"/>
      <c r="J11" s="74"/>
    </row>
    <row r="12" spans="1:10" x14ac:dyDescent="0.25">
      <c r="A12" s="16"/>
      <c r="B12" s="6" t="s">
        <v>6</v>
      </c>
      <c r="C12" s="2"/>
      <c r="D12" s="2"/>
      <c r="E12" s="78">
        <f>SUBTOTAL(9,E9:E11)</f>
        <v>0</v>
      </c>
      <c r="F12" s="78">
        <f t="shared" ref="F12:J12" si="2">SUBTOTAL(9,F9:F11)</f>
        <v>0</v>
      </c>
      <c r="G12" s="78">
        <f t="shared" si="2"/>
        <v>0</v>
      </c>
      <c r="H12" s="78">
        <f t="shared" si="2"/>
        <v>0</v>
      </c>
      <c r="I12" s="78">
        <f t="shared" si="2"/>
        <v>0</v>
      </c>
      <c r="J12" s="78">
        <f t="shared" si="2"/>
        <v>0</v>
      </c>
    </row>
    <row r="13" spans="1:10" x14ac:dyDescent="0.25">
      <c r="A13" s="80" t="s">
        <v>65</v>
      </c>
      <c r="B13" s="80"/>
      <c r="C13" s="80"/>
      <c r="D13" s="80"/>
      <c r="E13" s="80"/>
      <c r="F13" s="80"/>
      <c r="G13" s="80"/>
      <c r="H13" s="80"/>
      <c r="I13" s="80"/>
      <c r="J13" s="80"/>
    </row>
    <row r="14" spans="1:10" x14ac:dyDescent="0.25">
      <c r="A14" s="16" t="s">
        <v>19</v>
      </c>
      <c r="B14" s="3" t="s">
        <v>29</v>
      </c>
      <c r="C14" s="26"/>
      <c r="D14" s="26"/>
      <c r="E14" s="74">
        <f>SUBTOTAL(109,FeaturesFullGARD!Z3:Z28) * FeaturesFullGARD!B33*FeaturesFullGARD!B35</f>
        <v>34400</v>
      </c>
      <c r="F14" s="75"/>
      <c r="G14" s="75"/>
      <c r="H14" s="75"/>
      <c r="I14" s="75"/>
      <c r="J14" s="75"/>
    </row>
    <row r="15" spans="1:10" ht="25.5" x14ac:dyDescent="0.25">
      <c r="A15" s="16" t="s">
        <v>68</v>
      </c>
      <c r="B15" s="3" t="s">
        <v>69</v>
      </c>
      <c r="C15" s="26"/>
      <c r="D15" s="26"/>
      <c r="E15" s="76">
        <f>SUBTOTAL(109,FeaturesFullGARD!L3:L28)</f>
        <v>568000</v>
      </c>
      <c r="F15" s="76"/>
      <c r="G15" s="76"/>
      <c r="H15" s="76"/>
      <c r="I15" s="76"/>
      <c r="J15" s="76"/>
    </row>
    <row r="16" spans="1:10" x14ac:dyDescent="0.25">
      <c r="A16" s="16" t="s">
        <v>20</v>
      </c>
      <c r="B16" s="3" t="s">
        <v>73</v>
      </c>
      <c r="C16" s="26"/>
      <c r="D16" s="26"/>
      <c r="E16" s="76">
        <f>SUBTOTAL(109,FeaturesFullGARD!T3:T28)</f>
        <v>324000</v>
      </c>
      <c r="F16" s="76"/>
      <c r="G16" s="76"/>
      <c r="H16" s="76"/>
      <c r="I16" s="76"/>
      <c r="J16" s="76"/>
    </row>
    <row r="17" spans="1:10" x14ac:dyDescent="0.25">
      <c r="A17" s="16" t="s">
        <v>21</v>
      </c>
      <c r="B17" s="3" t="s">
        <v>59</v>
      </c>
      <c r="C17" s="26"/>
      <c r="D17" s="26"/>
      <c r="E17" s="76">
        <f>SUBTOTAL(109,FeaturesFullGARD!P3:P28)</f>
        <v>98400</v>
      </c>
      <c r="F17" s="76"/>
      <c r="G17" s="76"/>
      <c r="H17" s="76"/>
      <c r="I17" s="76"/>
      <c r="J17" s="76"/>
    </row>
    <row r="18" spans="1:10" x14ac:dyDescent="0.25">
      <c r="A18" s="16" t="s">
        <v>57</v>
      </c>
      <c r="B18" s="3" t="s">
        <v>30</v>
      </c>
      <c r="C18" s="26"/>
      <c r="D18" s="26"/>
      <c r="E18" s="76"/>
      <c r="F18" s="76"/>
      <c r="G18" s="76"/>
      <c r="H18" s="76"/>
      <c r="I18" s="76"/>
      <c r="J18" s="76"/>
    </row>
    <row r="19" spans="1:10" x14ac:dyDescent="0.25">
      <c r="A19" s="16" t="s">
        <v>17</v>
      </c>
      <c r="B19" s="3" t="s">
        <v>76</v>
      </c>
      <c r="C19" s="26"/>
      <c r="D19" s="26"/>
      <c r="E19" s="76"/>
      <c r="F19" s="76"/>
      <c r="G19" s="76"/>
      <c r="H19" s="76"/>
      <c r="I19" s="76"/>
      <c r="J19" s="76"/>
    </row>
    <row r="20" spans="1:10" x14ac:dyDescent="0.25">
      <c r="A20" s="16" t="s">
        <v>15</v>
      </c>
      <c r="B20" s="3" t="s">
        <v>56</v>
      </c>
      <c r="C20" s="26"/>
      <c r="D20" s="26"/>
      <c r="E20" s="76">
        <f>SUBTOTAL(109,FeaturesFullGARD!AA3:AA28)* FeaturesFullGARD!B33*FeaturesFullGARD!B35</f>
        <v>64000</v>
      </c>
      <c r="F20" s="76"/>
      <c r="G20" s="76"/>
      <c r="H20" s="76"/>
      <c r="I20" s="76"/>
      <c r="J20" s="76"/>
    </row>
    <row r="21" spans="1:10" x14ac:dyDescent="0.25">
      <c r="A21" s="16" t="s">
        <v>75</v>
      </c>
      <c r="B21" s="3" t="s">
        <v>74</v>
      </c>
      <c r="C21" s="26"/>
      <c r="D21" s="26"/>
      <c r="E21" s="76"/>
      <c r="F21" s="76"/>
      <c r="G21" s="76"/>
      <c r="H21" s="76"/>
      <c r="I21" s="76"/>
      <c r="J21" s="76"/>
    </row>
    <row r="22" spans="1:10" x14ac:dyDescent="0.25">
      <c r="A22" s="16"/>
      <c r="B22" s="6" t="s">
        <v>80</v>
      </c>
      <c r="C22" s="2"/>
      <c r="D22" s="2"/>
      <c r="E22" s="77">
        <f t="shared" ref="E22:J22" si="3">SUM(E14:E21)</f>
        <v>1088800</v>
      </c>
      <c r="F22" s="77">
        <f t="shared" si="3"/>
        <v>0</v>
      </c>
      <c r="G22" s="77">
        <f t="shared" si="3"/>
        <v>0</v>
      </c>
      <c r="H22" s="77">
        <f t="shared" si="3"/>
        <v>0</v>
      </c>
      <c r="I22" s="77">
        <f t="shared" si="3"/>
        <v>0</v>
      </c>
      <c r="J22" s="77">
        <f t="shared" si="3"/>
        <v>0</v>
      </c>
    </row>
    <row r="23" spans="1:10" x14ac:dyDescent="0.25">
      <c r="A23" s="80" t="s">
        <v>16</v>
      </c>
      <c r="B23" s="80"/>
      <c r="C23" s="80"/>
      <c r="D23" s="80"/>
      <c r="E23" s="80"/>
      <c r="F23" s="80"/>
      <c r="G23" s="80"/>
      <c r="H23" s="80"/>
      <c r="I23" s="80"/>
      <c r="J23" s="80"/>
    </row>
    <row r="24" spans="1:10" x14ac:dyDescent="0.25">
      <c r="A24" s="16" t="s">
        <v>7</v>
      </c>
      <c r="B24" s="3"/>
      <c r="C24" s="2"/>
      <c r="D24" s="2"/>
      <c r="E24" s="76"/>
      <c r="F24" s="76"/>
      <c r="G24" s="76"/>
      <c r="H24" s="76"/>
      <c r="I24" s="76"/>
      <c r="J24" s="76"/>
    </row>
    <row r="25" spans="1:10" x14ac:dyDescent="0.25">
      <c r="A25" s="16" t="s">
        <v>8</v>
      </c>
      <c r="B25" s="3"/>
      <c r="C25" s="2"/>
      <c r="D25" s="2"/>
      <c r="E25" s="76"/>
      <c r="F25" s="76"/>
      <c r="G25" s="76"/>
      <c r="H25" s="76"/>
      <c r="I25" s="76"/>
      <c r="J25" s="76"/>
    </row>
    <row r="26" spans="1:10" x14ac:dyDescent="0.25">
      <c r="A26" s="16" t="s">
        <v>78</v>
      </c>
      <c r="B26" s="3"/>
      <c r="C26" s="2"/>
      <c r="D26" s="2"/>
      <c r="E26" s="2"/>
      <c r="F26" s="76">
        <f>SUBTOTAL(109,FeaturesFullGARD!$Y$3:$Y$28)</f>
        <v>59600</v>
      </c>
      <c r="G26" s="76">
        <f>SUBTOTAL(109,FeaturesFullGARD!$Y$3:$Y$28)</f>
        <v>59600</v>
      </c>
      <c r="H26" s="76">
        <f>SUBTOTAL(109,FeaturesFullGARD!$Y$3:$Y$28)</f>
        <v>59600</v>
      </c>
      <c r="I26" s="76">
        <f>SUBTOTAL(109,FeaturesFullGARD!$Y$3:$Y$28)</f>
        <v>59600</v>
      </c>
      <c r="J26" s="76">
        <f>SUBTOTAL(109,FeaturesFullGARD!$Y$3:$Y$28)</f>
        <v>59600</v>
      </c>
    </row>
    <row r="27" spans="1:10" x14ac:dyDescent="0.25">
      <c r="A27" s="16" t="s">
        <v>77</v>
      </c>
      <c r="B27" s="3" t="s">
        <v>79</v>
      </c>
      <c r="C27" s="2"/>
      <c r="D27" s="2"/>
      <c r="F27" s="76">
        <f>SUBTOTAL(109,FeaturesFullGARD!$W$3:$W$28)</f>
        <v>65200</v>
      </c>
      <c r="G27" s="76">
        <f>SUBTOTAL(109,FeaturesFullGARD!$W$3:$W$28)</f>
        <v>65200</v>
      </c>
      <c r="H27" s="76">
        <f>SUBTOTAL(109,FeaturesFullGARD!$W$3:$W$28)</f>
        <v>65200</v>
      </c>
      <c r="I27" s="76">
        <f>SUBTOTAL(109,FeaturesFullGARD!$W$3:$W$28)</f>
        <v>65200</v>
      </c>
      <c r="J27" s="76">
        <f>SUBTOTAL(109,FeaturesFullGARD!$W$3:$W$28)</f>
        <v>65200</v>
      </c>
    </row>
    <row r="28" spans="1:10" x14ac:dyDescent="0.25">
      <c r="A28" s="16" t="s">
        <v>14</v>
      </c>
      <c r="B28" s="3" t="s">
        <v>31</v>
      </c>
      <c r="C28" s="2"/>
      <c r="D28" s="2"/>
      <c r="E28" s="76"/>
      <c r="F28" s="76"/>
      <c r="G28" s="76"/>
      <c r="H28" s="76"/>
      <c r="I28" s="76"/>
      <c r="J28" s="76"/>
    </row>
    <row r="29" spans="1:10" x14ac:dyDescent="0.25">
      <c r="A29" s="16"/>
      <c r="B29" s="6" t="s">
        <v>9</v>
      </c>
      <c r="C29" s="2"/>
      <c r="D29" s="2"/>
      <c r="E29" s="77">
        <f>SUM(E24:E28)</f>
        <v>0</v>
      </c>
      <c r="F29" s="77">
        <f t="shared" ref="F29:J29" si="4">SUM(F24:F28)</f>
        <v>124800</v>
      </c>
      <c r="G29" s="77">
        <f t="shared" si="4"/>
        <v>124800</v>
      </c>
      <c r="H29" s="77">
        <f t="shared" si="4"/>
        <v>124800</v>
      </c>
      <c r="I29" s="77">
        <f t="shared" si="4"/>
        <v>124800</v>
      </c>
      <c r="J29" s="77">
        <f t="shared" si="4"/>
        <v>124800</v>
      </c>
    </row>
    <row r="30" spans="1:10" x14ac:dyDescent="0.25">
      <c r="A30" s="80" t="s">
        <v>13</v>
      </c>
      <c r="B30" s="80"/>
      <c r="C30" s="80"/>
      <c r="D30" s="80"/>
      <c r="E30" s="80"/>
      <c r="F30" s="80"/>
      <c r="G30" s="80"/>
      <c r="H30" s="80"/>
      <c r="I30" s="80"/>
      <c r="J30" s="80"/>
    </row>
    <row r="31" spans="1:10" x14ac:dyDescent="0.25">
      <c r="A31" s="16" t="s">
        <v>23</v>
      </c>
      <c r="B31" s="8" t="s">
        <v>24</v>
      </c>
      <c r="C31" s="2"/>
      <c r="D31" s="2"/>
      <c r="E31" s="72"/>
      <c r="F31" s="72"/>
      <c r="G31" s="72"/>
      <c r="H31" s="72"/>
      <c r="I31" s="72"/>
      <c r="J31" s="72"/>
    </row>
    <row r="32" spans="1:10" x14ac:dyDescent="0.25">
      <c r="A32" s="16" t="s">
        <v>25</v>
      </c>
      <c r="B32" s="8" t="s">
        <v>26</v>
      </c>
      <c r="C32" s="2"/>
      <c r="D32" s="2"/>
      <c r="E32" s="72"/>
      <c r="F32" s="72"/>
      <c r="G32" s="72"/>
      <c r="H32" s="72"/>
      <c r="I32" s="72"/>
      <c r="J32" s="72"/>
    </row>
    <row r="33" spans="1:10" x14ac:dyDescent="0.25">
      <c r="A33" s="16" t="s">
        <v>22</v>
      </c>
      <c r="B33" s="8" t="s">
        <v>27</v>
      </c>
      <c r="C33" s="2"/>
      <c r="D33" s="2"/>
      <c r="E33" s="72"/>
      <c r="F33" s="72"/>
      <c r="G33" s="72"/>
      <c r="H33" s="72"/>
      <c r="I33" s="72"/>
      <c r="J33" s="72"/>
    </row>
    <row r="34" spans="1:10" x14ac:dyDescent="0.25">
      <c r="A34" s="16"/>
      <c r="B34" s="6" t="s">
        <v>28</v>
      </c>
      <c r="C34" s="2"/>
      <c r="D34" s="2"/>
      <c r="E34" s="73">
        <f>SUM(E31:E33)</f>
        <v>0</v>
      </c>
      <c r="F34" s="73">
        <f t="shared" ref="F34:J34" si="5">SUM(F31:F33)</f>
        <v>0</v>
      </c>
      <c r="G34" s="73">
        <f t="shared" si="5"/>
        <v>0</v>
      </c>
      <c r="H34" s="73">
        <f t="shared" si="5"/>
        <v>0</v>
      </c>
      <c r="I34" s="73">
        <f t="shared" si="5"/>
        <v>0</v>
      </c>
      <c r="J34" s="73">
        <f t="shared" si="5"/>
        <v>0</v>
      </c>
    </row>
    <row r="35" spans="1:10" x14ac:dyDescent="0.25">
      <c r="A35" s="80" t="s">
        <v>10</v>
      </c>
      <c r="B35" s="80"/>
      <c r="C35" s="80"/>
      <c r="D35" s="26"/>
      <c r="E35" s="73">
        <f>E7+E12+E22+E29+E34</f>
        <v>1088800</v>
      </c>
      <c r="F35" s="73">
        <f t="shared" ref="F35:J35" si="6">F7+F12+F22+F29+F34</f>
        <v>124800</v>
      </c>
      <c r="G35" s="73">
        <f t="shared" si="6"/>
        <v>124800</v>
      </c>
      <c r="H35" s="73">
        <f t="shared" si="6"/>
        <v>124800</v>
      </c>
      <c r="I35" s="73">
        <f t="shared" si="6"/>
        <v>124800</v>
      </c>
      <c r="J35" s="73">
        <f t="shared" si="6"/>
        <v>124800</v>
      </c>
    </row>
  </sheetData>
  <mergeCells count="6">
    <mergeCell ref="A35:C35"/>
    <mergeCell ref="A2:J2"/>
    <mergeCell ref="A8:J8"/>
    <mergeCell ref="A13:J13"/>
    <mergeCell ref="A23:J23"/>
    <mergeCell ref="A30:J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4383-4834-4818-A559-7640A5F0D573}">
  <dimension ref="B1:AD37"/>
  <sheetViews>
    <sheetView zoomScale="90" zoomScaleNormal="9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S3" sqref="S3"/>
    </sheetView>
  </sheetViews>
  <sheetFormatPr defaultRowHeight="15" x14ac:dyDescent="0.25"/>
  <cols>
    <col min="1" max="1" width="3.42578125" customWidth="1"/>
    <col min="2" max="2" width="28" customWidth="1"/>
    <col min="3" max="3" width="16.28515625" style="27" customWidth="1"/>
    <col min="4" max="4" width="14.85546875" style="27" customWidth="1"/>
    <col min="5" max="5" width="15" style="28" customWidth="1"/>
    <col min="6" max="7" width="50.7109375" style="29" customWidth="1"/>
    <col min="8" max="8" width="15.28515625" style="29" customWidth="1"/>
    <col min="9" max="11" width="11" customWidth="1"/>
    <col min="12" max="12" width="12.140625" bestFit="1" customWidth="1"/>
    <col min="13" max="20" width="11" customWidth="1"/>
    <col min="22" max="25" width="11" customWidth="1"/>
    <col min="26" max="26" width="10.85546875" customWidth="1"/>
    <col min="28" max="28" width="11.140625" bestFit="1" customWidth="1"/>
    <col min="30" max="30" width="19" customWidth="1"/>
  </cols>
  <sheetData>
    <row r="1" spans="2:30" ht="29.25" customHeight="1" x14ac:dyDescent="0.25">
      <c r="G1" s="30"/>
      <c r="H1" s="31"/>
      <c r="I1" s="83" t="s">
        <v>93</v>
      </c>
      <c r="J1" s="83"/>
      <c r="K1" s="83"/>
      <c r="L1" s="83"/>
      <c r="M1" s="84" t="s">
        <v>94</v>
      </c>
      <c r="N1" s="84"/>
      <c r="O1" s="84"/>
      <c r="P1" s="84"/>
      <c r="Q1" s="85" t="s">
        <v>20</v>
      </c>
      <c r="R1" s="85"/>
      <c r="S1" s="85"/>
      <c r="T1" s="85"/>
      <c r="U1" s="32" t="s">
        <v>95</v>
      </c>
      <c r="V1" s="86" t="s">
        <v>96</v>
      </c>
      <c r="W1" s="86"/>
      <c r="X1" s="87" t="s">
        <v>97</v>
      </c>
      <c r="Y1" s="88"/>
      <c r="Z1" s="89" t="s">
        <v>15</v>
      </c>
      <c r="AA1" s="90"/>
      <c r="AB1" s="91"/>
      <c r="AC1" s="33"/>
      <c r="AD1" s="81" t="s">
        <v>98</v>
      </c>
    </row>
    <row r="2" spans="2:30" s="49" customFormat="1" ht="90" x14ac:dyDescent="0.25">
      <c r="B2" s="34" t="s">
        <v>99</v>
      </c>
      <c r="C2" s="35" t="s">
        <v>100</v>
      </c>
      <c r="D2" s="35" t="s">
        <v>101</v>
      </c>
      <c r="E2" s="36" t="s">
        <v>102</v>
      </c>
      <c r="F2" s="37" t="s">
        <v>103</v>
      </c>
      <c r="G2" s="38" t="s">
        <v>104</v>
      </c>
      <c r="H2" s="39" t="s">
        <v>46</v>
      </c>
      <c r="I2" s="40" t="s">
        <v>105</v>
      </c>
      <c r="J2" s="40" t="s">
        <v>106</v>
      </c>
      <c r="K2" s="40" t="s">
        <v>175</v>
      </c>
      <c r="L2" s="40" t="s">
        <v>107</v>
      </c>
      <c r="M2" s="41" t="s">
        <v>108</v>
      </c>
      <c r="N2" s="41" t="s">
        <v>106</v>
      </c>
      <c r="O2" s="41" t="s">
        <v>175</v>
      </c>
      <c r="P2" s="41" t="s">
        <v>107</v>
      </c>
      <c r="Q2" s="42" t="s">
        <v>108</v>
      </c>
      <c r="R2" s="42" t="s">
        <v>106</v>
      </c>
      <c r="S2" s="42" t="s">
        <v>175</v>
      </c>
      <c r="T2" s="42" t="s">
        <v>107</v>
      </c>
      <c r="U2" s="43" t="s">
        <v>107</v>
      </c>
      <c r="V2" s="44" t="s">
        <v>109</v>
      </c>
      <c r="W2" s="44" t="s">
        <v>107</v>
      </c>
      <c r="X2" s="45" t="s">
        <v>109</v>
      </c>
      <c r="Y2" s="45" t="s">
        <v>107</v>
      </c>
      <c r="Z2" s="46" t="s">
        <v>110</v>
      </c>
      <c r="AA2" s="46" t="s">
        <v>111</v>
      </c>
      <c r="AB2" s="47" t="s">
        <v>107</v>
      </c>
      <c r="AC2" s="48" t="s">
        <v>112</v>
      </c>
      <c r="AD2" s="81"/>
    </row>
    <row r="3" spans="2:30" x14ac:dyDescent="0.25">
      <c r="B3" t="s">
        <v>113</v>
      </c>
      <c r="C3" s="27" t="s">
        <v>114</v>
      </c>
      <c r="D3" s="27" t="s">
        <v>114</v>
      </c>
      <c r="E3" s="50" t="s">
        <v>114</v>
      </c>
      <c r="F3" s="51"/>
      <c r="G3" s="52" t="s">
        <v>115</v>
      </c>
      <c r="H3" s="53">
        <v>0</v>
      </c>
      <c r="I3" s="54">
        <v>3</v>
      </c>
      <c r="J3" s="54">
        <v>10</v>
      </c>
      <c r="K3" s="54">
        <f t="shared" ref="K3:K8" si="0">J3*$B$35/$B$37</f>
        <v>13.333333333333334</v>
      </c>
      <c r="L3" s="54">
        <f>I3*J3*$B$35*$B$33</f>
        <v>24000</v>
      </c>
      <c r="M3" s="55">
        <v>2</v>
      </c>
      <c r="N3" s="55">
        <v>10</v>
      </c>
      <c r="O3" s="55">
        <f>N3*$B$35/$B$37</f>
        <v>13.333333333333334</v>
      </c>
      <c r="P3" s="55">
        <f>M3*N3*$B$35*$B$33</f>
        <v>16000</v>
      </c>
      <c r="Q3" s="56">
        <v>2</v>
      </c>
      <c r="R3" s="56">
        <v>10</v>
      </c>
      <c r="S3" s="56">
        <f>R3*$B$35/$B$37</f>
        <v>13.333333333333334</v>
      </c>
      <c r="T3" s="56">
        <f>Q3*R3*$B$35*$B$33</f>
        <v>16000</v>
      </c>
      <c r="U3" s="57">
        <v>0</v>
      </c>
      <c r="V3" s="58">
        <v>10</v>
      </c>
      <c r="W3" s="58">
        <f>L3*(V3/100)</f>
        <v>2400</v>
      </c>
      <c r="X3" s="59">
        <v>15</v>
      </c>
      <c r="Y3" s="59">
        <f>L3*(X3/100)</f>
        <v>3600</v>
      </c>
      <c r="Z3" s="60">
        <v>3</v>
      </c>
      <c r="AA3" s="60">
        <v>10</v>
      </c>
      <c r="AB3" s="60">
        <f>(Z3*I3+AA3)*$B$35*$B$33</f>
        <v>15200</v>
      </c>
      <c r="AC3" s="61"/>
      <c r="AD3" s="62">
        <f>AC3+AB3+(Y3*4)+(W3*4)+U3+T3+P3+L3+H3</f>
        <v>95200</v>
      </c>
    </row>
    <row r="4" spans="2:30" ht="30" x14ac:dyDescent="0.25">
      <c r="B4" t="s">
        <v>116</v>
      </c>
      <c r="C4" s="27" t="s">
        <v>114</v>
      </c>
      <c r="D4" s="63" t="s">
        <v>114</v>
      </c>
      <c r="E4" s="50" t="s">
        <v>114</v>
      </c>
      <c r="F4" s="29" t="s">
        <v>117</v>
      </c>
      <c r="G4" s="64" t="s">
        <v>118</v>
      </c>
      <c r="H4" s="53">
        <v>0</v>
      </c>
      <c r="I4" s="54">
        <v>2</v>
      </c>
      <c r="J4" s="54">
        <v>25</v>
      </c>
      <c r="K4" s="54">
        <f t="shared" si="0"/>
        <v>33.333333333333336</v>
      </c>
      <c r="L4" s="54">
        <f>I4*J4*$B$35*$B$33</f>
        <v>40000</v>
      </c>
      <c r="M4" s="55">
        <v>1</v>
      </c>
      <c r="N4" s="55">
        <v>13</v>
      </c>
      <c r="O4" s="55">
        <f t="shared" ref="O4:O28" si="1">N4*$B$35/$B$37</f>
        <v>17.333333333333332</v>
      </c>
      <c r="P4" s="55">
        <f>M4*N4*$B$35*$B$33</f>
        <v>10400</v>
      </c>
      <c r="Q4" s="56">
        <v>7</v>
      </c>
      <c r="R4" s="56">
        <v>15</v>
      </c>
      <c r="S4" s="56">
        <f t="shared" ref="S4:S28" si="2">R4*$B$35/$B$37</f>
        <v>20</v>
      </c>
      <c r="T4" s="56">
        <f>Q4*R4*$B$35*$B$33</f>
        <v>84000</v>
      </c>
      <c r="U4" s="57">
        <v>0</v>
      </c>
      <c r="V4" s="58">
        <v>15</v>
      </c>
      <c r="W4" s="58">
        <f>L4*(V4/100)</f>
        <v>6000</v>
      </c>
      <c r="X4" s="59">
        <v>10</v>
      </c>
      <c r="Y4" s="59">
        <f>L4*(X4/100)</f>
        <v>4000</v>
      </c>
      <c r="Z4" s="60">
        <v>5</v>
      </c>
      <c r="AA4" s="60">
        <v>10</v>
      </c>
      <c r="AB4" s="60">
        <f>(Z4*I4+AA4)*$B$35*$B$33</f>
        <v>16000</v>
      </c>
      <c r="AC4" s="61"/>
      <c r="AD4" s="62">
        <f>AC4+AB4+(Y4*4)+(W4*4)+U4+T4+P4+L4+H4</f>
        <v>190400</v>
      </c>
    </row>
    <row r="5" spans="2:30" ht="30" hidden="1" x14ac:dyDescent="0.25">
      <c r="B5" t="s">
        <v>119</v>
      </c>
      <c r="C5" s="27" t="s">
        <v>114</v>
      </c>
      <c r="D5" s="63" t="s">
        <v>114</v>
      </c>
      <c r="E5" s="50" t="s">
        <v>114</v>
      </c>
      <c r="F5" s="29" t="s">
        <v>117</v>
      </c>
      <c r="G5" s="64" t="s">
        <v>120</v>
      </c>
      <c r="H5" s="53">
        <v>0</v>
      </c>
      <c r="I5" s="54">
        <v>2</v>
      </c>
      <c r="J5" s="54">
        <v>25</v>
      </c>
      <c r="K5" s="54">
        <f t="shared" si="0"/>
        <v>33.333333333333336</v>
      </c>
      <c r="L5" s="54">
        <f t="shared" ref="L5" si="3">I5*J5*$B$35*$B$33</f>
        <v>40000</v>
      </c>
      <c r="M5" s="55">
        <v>1</v>
      </c>
      <c r="N5" s="55">
        <v>13</v>
      </c>
      <c r="O5" s="55">
        <f t="shared" si="1"/>
        <v>17.333333333333332</v>
      </c>
      <c r="P5" s="55">
        <f t="shared" ref="P5" si="4">M5*N5*$B$35*$B$33</f>
        <v>10400</v>
      </c>
      <c r="Q5" s="56">
        <v>3</v>
      </c>
      <c r="R5" s="56">
        <v>15</v>
      </c>
      <c r="S5" s="56">
        <f t="shared" si="2"/>
        <v>20</v>
      </c>
      <c r="T5" s="56">
        <f>Q5*R5*$B$35*$B$33</f>
        <v>36000</v>
      </c>
      <c r="U5" s="57">
        <v>0</v>
      </c>
      <c r="V5" s="58">
        <v>10</v>
      </c>
      <c r="W5" s="58">
        <f>L5*(V5/100)</f>
        <v>4000</v>
      </c>
      <c r="X5" s="59">
        <v>10</v>
      </c>
      <c r="Y5" s="59">
        <f>L5*(X5/100)</f>
        <v>4000</v>
      </c>
      <c r="Z5" s="60">
        <v>3</v>
      </c>
      <c r="AA5" s="60">
        <v>10</v>
      </c>
      <c r="AB5" s="60">
        <f>(Z5*I5+AA5)*$B$35*$B$33</f>
        <v>12800</v>
      </c>
      <c r="AC5" s="61"/>
      <c r="AD5" s="62">
        <f>AC5+AB5+(Y5*4)+(W5*4)+U5+T5+P5+L5+H5</f>
        <v>131200</v>
      </c>
    </row>
    <row r="6" spans="2:30" ht="30" x14ac:dyDescent="0.25">
      <c r="B6" t="s">
        <v>121</v>
      </c>
      <c r="C6" s="27" t="s">
        <v>114</v>
      </c>
      <c r="D6" s="63" t="s">
        <v>114</v>
      </c>
      <c r="E6" s="50" t="s">
        <v>114</v>
      </c>
      <c r="F6" s="29" t="s">
        <v>122</v>
      </c>
      <c r="G6" s="64" t="s">
        <v>123</v>
      </c>
      <c r="H6" s="53">
        <v>0</v>
      </c>
      <c r="I6" s="54">
        <v>2</v>
      </c>
      <c r="J6" s="54">
        <v>20</v>
      </c>
      <c r="K6" s="54">
        <f t="shared" si="0"/>
        <v>26.666666666666668</v>
      </c>
      <c r="L6" s="54">
        <f t="shared" ref="L6:L28" si="5">I6*J6*$B$35*$B$33</f>
        <v>32000</v>
      </c>
      <c r="M6" s="55">
        <v>0</v>
      </c>
      <c r="N6" s="55">
        <v>0</v>
      </c>
      <c r="O6" s="55">
        <f t="shared" si="1"/>
        <v>0</v>
      </c>
      <c r="P6" s="55">
        <f>M6*N6*$B$35*$B$33</f>
        <v>0</v>
      </c>
      <c r="Q6" s="56">
        <v>6</v>
      </c>
      <c r="R6" s="56">
        <v>15</v>
      </c>
      <c r="S6" s="56">
        <f t="shared" si="2"/>
        <v>20</v>
      </c>
      <c r="T6" s="56">
        <f>Q6*R6*$B$35*$B$33</f>
        <v>72000</v>
      </c>
      <c r="U6" s="57">
        <v>0</v>
      </c>
      <c r="V6" s="58">
        <v>15</v>
      </c>
      <c r="W6" s="58">
        <f>L6*(V6/100)</f>
        <v>4800</v>
      </c>
      <c r="X6" s="59">
        <v>15</v>
      </c>
      <c r="Y6" s="59">
        <f>L6*(X6/100)</f>
        <v>4800</v>
      </c>
      <c r="Z6" s="60">
        <v>5</v>
      </c>
      <c r="AA6" s="60">
        <v>10</v>
      </c>
      <c r="AB6" s="60">
        <f>(Z6*I6+AA6)*$B$35*$B$33</f>
        <v>16000</v>
      </c>
      <c r="AC6" s="61"/>
      <c r="AD6" s="62">
        <f>AC6+AB6+(Y6*4)+(W6*4)+U6+T6+P6+L6+H6</f>
        <v>158400</v>
      </c>
    </row>
    <row r="7" spans="2:30" ht="30" hidden="1" x14ac:dyDescent="0.25">
      <c r="B7" t="s">
        <v>124</v>
      </c>
      <c r="C7" s="27" t="s">
        <v>114</v>
      </c>
      <c r="D7" s="63" t="s">
        <v>114</v>
      </c>
      <c r="E7" s="50" t="s">
        <v>114</v>
      </c>
      <c r="F7" s="29" t="s">
        <v>122</v>
      </c>
      <c r="G7" s="64" t="s">
        <v>125</v>
      </c>
      <c r="H7" s="53">
        <v>0</v>
      </c>
      <c r="I7" s="54">
        <v>2</v>
      </c>
      <c r="J7" s="54">
        <v>20</v>
      </c>
      <c r="K7" s="54">
        <f t="shared" si="0"/>
        <v>26.666666666666668</v>
      </c>
      <c r="L7" s="54">
        <f t="shared" si="5"/>
        <v>32000</v>
      </c>
      <c r="M7" s="55">
        <v>0</v>
      </c>
      <c r="N7" s="55">
        <v>0</v>
      </c>
      <c r="O7" s="55">
        <f t="shared" si="1"/>
        <v>0</v>
      </c>
      <c r="P7" s="55">
        <f>M7*N7*$B$35*$B$33</f>
        <v>0</v>
      </c>
      <c r="Q7" s="56">
        <v>3</v>
      </c>
      <c r="R7" s="56">
        <v>15</v>
      </c>
      <c r="S7" s="56">
        <f t="shared" si="2"/>
        <v>20</v>
      </c>
      <c r="T7" s="56">
        <f>Q7*R7*$B$35*$B$33</f>
        <v>36000</v>
      </c>
      <c r="U7" s="57">
        <v>0</v>
      </c>
      <c r="V7" s="58">
        <v>10</v>
      </c>
      <c r="W7" s="58">
        <f>L7*(V7/100)</f>
        <v>3200</v>
      </c>
      <c r="X7" s="59">
        <v>15</v>
      </c>
      <c r="Y7" s="59">
        <f>L7*(X7/100)</f>
        <v>4800</v>
      </c>
      <c r="Z7" s="60">
        <v>2</v>
      </c>
      <c r="AA7" s="60">
        <v>10</v>
      </c>
      <c r="AB7" s="60">
        <f>(Z7*I7+AA7)*$B$35*$B$33</f>
        <v>11200</v>
      </c>
      <c r="AC7" s="61"/>
      <c r="AD7" s="62">
        <f>AC7+AB7+(Y7*4)+(W7*4)+U7+T7+P7+L7+H7</f>
        <v>111200</v>
      </c>
    </row>
    <row r="8" spans="2:30" ht="45" x14ac:dyDescent="0.25">
      <c r="B8" s="29" t="s">
        <v>126</v>
      </c>
      <c r="C8" s="27" t="s">
        <v>114</v>
      </c>
      <c r="D8" s="27" t="s">
        <v>127</v>
      </c>
      <c r="E8" s="50" t="s">
        <v>114</v>
      </c>
      <c r="F8" s="29" t="s">
        <v>128</v>
      </c>
      <c r="G8" s="64" t="s">
        <v>129</v>
      </c>
      <c r="H8" s="53">
        <v>0</v>
      </c>
      <c r="I8" s="54">
        <v>2</v>
      </c>
      <c r="J8" s="54">
        <v>15</v>
      </c>
      <c r="K8" s="54">
        <f t="shared" si="0"/>
        <v>20</v>
      </c>
      <c r="L8" s="54">
        <f t="shared" si="5"/>
        <v>24000</v>
      </c>
      <c r="M8" s="55">
        <v>0</v>
      </c>
      <c r="N8" s="55">
        <v>0</v>
      </c>
      <c r="O8" s="55">
        <f t="shared" si="1"/>
        <v>0</v>
      </c>
      <c r="P8" s="55">
        <f>M8*N8*$B$35*$B$33</f>
        <v>0</v>
      </c>
      <c r="Q8" s="56">
        <v>2</v>
      </c>
      <c r="R8" s="56">
        <v>10</v>
      </c>
      <c r="S8" s="56">
        <f t="shared" si="2"/>
        <v>13.333333333333334</v>
      </c>
      <c r="T8" s="56">
        <f>Q8*R8*$B$35*$B$33</f>
        <v>16000</v>
      </c>
      <c r="U8" s="57">
        <v>0</v>
      </c>
      <c r="V8" s="58">
        <v>20</v>
      </c>
      <c r="W8" s="58">
        <f>L8*(V8/100)</f>
        <v>4800</v>
      </c>
      <c r="X8" s="59">
        <v>10</v>
      </c>
      <c r="Y8" s="59">
        <f>L8*(X8/100)</f>
        <v>2400</v>
      </c>
      <c r="Z8" s="60">
        <v>4</v>
      </c>
      <c r="AA8" s="60">
        <v>0</v>
      </c>
      <c r="AB8" s="60">
        <f>(Z8*I8+AA8)*$B$35*$B$33</f>
        <v>6400</v>
      </c>
      <c r="AC8" s="61"/>
      <c r="AD8" s="62">
        <f>AC8+AB8+(Y8*4)+(W8*4)+U8+T8+P8+L8+H8</f>
        <v>75200</v>
      </c>
    </row>
    <row r="9" spans="2:30" ht="30" x14ac:dyDescent="0.25">
      <c r="B9" s="29" t="s">
        <v>130</v>
      </c>
      <c r="C9" s="27" t="s">
        <v>131</v>
      </c>
      <c r="D9" s="27" t="s">
        <v>131</v>
      </c>
      <c r="E9" s="50" t="s">
        <v>114</v>
      </c>
      <c r="F9" s="29" t="s">
        <v>132</v>
      </c>
      <c r="G9" s="64" t="s">
        <v>133</v>
      </c>
      <c r="H9" s="53">
        <v>0</v>
      </c>
      <c r="I9" s="54">
        <v>4</v>
      </c>
      <c r="J9" s="54">
        <v>30</v>
      </c>
      <c r="K9" s="54">
        <f>J9*$B$35/$B$37</f>
        <v>40</v>
      </c>
      <c r="L9" s="54">
        <f t="shared" si="5"/>
        <v>96000</v>
      </c>
      <c r="M9" s="55">
        <v>0</v>
      </c>
      <c r="N9" s="55">
        <v>0</v>
      </c>
      <c r="O9" s="55">
        <f t="shared" si="1"/>
        <v>0</v>
      </c>
      <c r="P9" s="55">
        <v>0</v>
      </c>
      <c r="Q9" s="56">
        <v>7</v>
      </c>
      <c r="R9" s="56">
        <v>10</v>
      </c>
      <c r="S9" s="56">
        <f t="shared" si="2"/>
        <v>13.333333333333334</v>
      </c>
      <c r="T9" s="56">
        <f>Q9*R9*$B$35*$B$33</f>
        <v>56000</v>
      </c>
      <c r="U9" s="57">
        <v>0</v>
      </c>
      <c r="V9" s="58">
        <v>15</v>
      </c>
      <c r="W9" s="58">
        <f>L9*(V9/100)</f>
        <v>14400</v>
      </c>
      <c r="X9" s="59">
        <v>10</v>
      </c>
      <c r="Y9" s="59">
        <f>L9*(X9/100)</f>
        <v>9600</v>
      </c>
      <c r="Z9" s="60">
        <v>6</v>
      </c>
      <c r="AA9" s="60">
        <v>0</v>
      </c>
      <c r="AB9" s="60">
        <f>(Z9*I9+AA9)*$B$35*$B$33</f>
        <v>19200</v>
      </c>
      <c r="AC9" s="61"/>
      <c r="AD9" s="62">
        <f>AC9+AB9+(Y9*4)+(W9*4)+U9+T9+P9+L9+H9</f>
        <v>267200</v>
      </c>
    </row>
    <row r="10" spans="2:30" ht="30" hidden="1" x14ac:dyDescent="0.25">
      <c r="B10" s="29" t="s">
        <v>134</v>
      </c>
      <c r="C10" s="27" t="s">
        <v>131</v>
      </c>
      <c r="D10" s="27" t="s">
        <v>131</v>
      </c>
      <c r="E10" s="50" t="s">
        <v>114</v>
      </c>
      <c r="F10" s="29" t="s">
        <v>132</v>
      </c>
      <c r="G10" s="64" t="s">
        <v>135</v>
      </c>
      <c r="H10" s="53">
        <v>0</v>
      </c>
      <c r="I10" s="54">
        <v>4</v>
      </c>
      <c r="J10" s="54">
        <v>25</v>
      </c>
      <c r="K10" s="54">
        <f t="shared" ref="K10:K28" si="6">J10*$B$35/$B$37</f>
        <v>33.333333333333336</v>
      </c>
      <c r="L10" s="54">
        <f t="shared" si="5"/>
        <v>80000</v>
      </c>
      <c r="M10" s="55">
        <v>0</v>
      </c>
      <c r="N10" s="55">
        <v>0</v>
      </c>
      <c r="O10" s="55">
        <f t="shared" si="1"/>
        <v>0</v>
      </c>
      <c r="P10" s="55">
        <v>0</v>
      </c>
      <c r="Q10" s="56">
        <v>4</v>
      </c>
      <c r="R10" s="56">
        <v>10</v>
      </c>
      <c r="S10" s="56">
        <f t="shared" si="2"/>
        <v>13.333333333333334</v>
      </c>
      <c r="T10" s="56">
        <f>Q10*R10*$B$35*$B$33</f>
        <v>32000</v>
      </c>
      <c r="U10" s="57">
        <v>0</v>
      </c>
      <c r="V10" s="58">
        <v>15</v>
      </c>
      <c r="W10" s="58">
        <f>L10*(V10/100)</f>
        <v>12000</v>
      </c>
      <c r="X10" s="59">
        <v>10</v>
      </c>
      <c r="Y10" s="59">
        <f>L10*(X10/100)</f>
        <v>8000</v>
      </c>
      <c r="Z10" s="60">
        <v>4</v>
      </c>
      <c r="AA10" s="60">
        <v>0</v>
      </c>
      <c r="AB10" s="60">
        <f>(Z10*I10+AA10)*$B$35*$B$33</f>
        <v>12800</v>
      </c>
      <c r="AC10" s="61"/>
      <c r="AD10" s="62">
        <f>AC10+AB10+(Y10*4)+(W10*4)+U10+T10+P10+L10+H10</f>
        <v>204800</v>
      </c>
    </row>
    <row r="11" spans="2:30" x14ac:dyDescent="0.25">
      <c r="B11" t="s">
        <v>136</v>
      </c>
      <c r="C11" s="27" t="s">
        <v>114</v>
      </c>
      <c r="D11" s="63" t="s">
        <v>114</v>
      </c>
      <c r="E11" s="50" t="s">
        <v>114</v>
      </c>
      <c r="F11" s="29" t="s">
        <v>137</v>
      </c>
      <c r="G11" s="64" t="s">
        <v>138</v>
      </c>
      <c r="H11" s="53">
        <v>0</v>
      </c>
      <c r="I11" s="54">
        <v>2</v>
      </c>
      <c r="J11" s="54">
        <v>15</v>
      </c>
      <c r="K11" s="54">
        <f t="shared" si="6"/>
        <v>20</v>
      </c>
      <c r="L11" s="54">
        <f t="shared" si="5"/>
        <v>24000</v>
      </c>
      <c r="M11" s="55">
        <v>0</v>
      </c>
      <c r="N11" s="55">
        <v>0</v>
      </c>
      <c r="O11" s="55">
        <f t="shared" si="1"/>
        <v>0</v>
      </c>
      <c r="P11" s="55">
        <f t="shared" ref="P11:P28" si="7">M11*N11*$B$35*$B$33</f>
        <v>0</v>
      </c>
      <c r="Q11" s="56">
        <v>4</v>
      </c>
      <c r="R11" s="56">
        <v>10</v>
      </c>
      <c r="S11" s="56">
        <f t="shared" si="2"/>
        <v>13.333333333333334</v>
      </c>
      <c r="T11" s="56">
        <f>Q11*R11*$B$35*$B$33</f>
        <v>32000</v>
      </c>
      <c r="U11" s="57">
        <v>0</v>
      </c>
      <c r="V11" s="58">
        <v>10</v>
      </c>
      <c r="W11" s="58">
        <f>L11*(V11/100)</f>
        <v>2400</v>
      </c>
      <c r="X11" s="59">
        <v>10</v>
      </c>
      <c r="Y11" s="59">
        <f>L11*(X11/100)</f>
        <v>2400</v>
      </c>
      <c r="Z11" s="60">
        <v>4</v>
      </c>
      <c r="AA11" s="60">
        <v>0</v>
      </c>
      <c r="AB11" s="60">
        <f>(Z11*I11+AA11)*$B$35*$B$33</f>
        <v>6400</v>
      </c>
      <c r="AC11" s="61"/>
      <c r="AD11" s="62">
        <f>AC11+AB11+(Y11*4)+(W11*4)+U11+T11+P11+L11+H11</f>
        <v>81600</v>
      </c>
    </row>
    <row r="12" spans="2:30" ht="30" x14ac:dyDescent="0.25">
      <c r="B12" t="s">
        <v>139</v>
      </c>
      <c r="C12" s="27" t="s">
        <v>114</v>
      </c>
      <c r="D12" s="63" t="s">
        <v>114</v>
      </c>
      <c r="E12" s="50" t="s">
        <v>114</v>
      </c>
      <c r="F12" s="29" t="s">
        <v>140</v>
      </c>
      <c r="G12" s="64" t="s">
        <v>141</v>
      </c>
      <c r="H12" s="53">
        <v>0</v>
      </c>
      <c r="I12" s="54">
        <v>2</v>
      </c>
      <c r="J12" s="54">
        <v>20</v>
      </c>
      <c r="K12" s="54">
        <f t="shared" si="6"/>
        <v>26.666666666666668</v>
      </c>
      <c r="L12" s="54">
        <f t="shared" si="5"/>
        <v>32000</v>
      </c>
      <c r="M12" s="55">
        <v>3</v>
      </c>
      <c r="N12" s="55">
        <v>10</v>
      </c>
      <c r="O12" s="55">
        <f t="shared" si="1"/>
        <v>13.333333333333334</v>
      </c>
      <c r="P12" s="55">
        <f t="shared" si="7"/>
        <v>24000</v>
      </c>
      <c r="Q12" s="56">
        <v>3</v>
      </c>
      <c r="R12" s="56">
        <v>15</v>
      </c>
      <c r="S12" s="56">
        <f t="shared" si="2"/>
        <v>20</v>
      </c>
      <c r="T12" s="56">
        <f>Q12*R12*$B$35*$B$33</f>
        <v>36000</v>
      </c>
      <c r="U12" s="57">
        <v>0</v>
      </c>
      <c r="V12" s="58">
        <v>10</v>
      </c>
      <c r="W12" s="58">
        <f>L12*(V12/100)</f>
        <v>3200</v>
      </c>
      <c r="X12" s="59">
        <v>10</v>
      </c>
      <c r="Y12" s="59">
        <f>L12*(X12/100)</f>
        <v>3200</v>
      </c>
      <c r="Z12" s="60">
        <v>3</v>
      </c>
      <c r="AA12" s="60">
        <v>10</v>
      </c>
      <c r="AB12" s="60">
        <f>(Z12*I12+AA12)*$B$35*$B$33</f>
        <v>12800</v>
      </c>
      <c r="AC12" s="61"/>
      <c r="AD12" s="62">
        <f>AC12+AB12+(Y12*4)+(W12*4)+U12+T12+P12+L12+H12</f>
        <v>130400</v>
      </c>
    </row>
    <row r="13" spans="2:30" x14ac:dyDescent="0.25">
      <c r="B13" t="s">
        <v>142</v>
      </c>
      <c r="C13" s="27" t="s">
        <v>114</v>
      </c>
      <c r="D13" s="63" t="s">
        <v>114</v>
      </c>
      <c r="E13" s="50" t="s">
        <v>131</v>
      </c>
      <c r="F13" s="65" t="s">
        <v>167</v>
      </c>
      <c r="G13" s="64"/>
      <c r="H13" s="53"/>
      <c r="I13" s="54"/>
      <c r="J13" s="54"/>
      <c r="K13" s="54">
        <f t="shared" si="6"/>
        <v>0</v>
      </c>
      <c r="L13" s="54">
        <f t="shared" si="5"/>
        <v>0</v>
      </c>
      <c r="M13" s="55"/>
      <c r="N13" s="55"/>
      <c r="O13" s="55">
        <f t="shared" si="1"/>
        <v>0</v>
      </c>
      <c r="P13" s="55">
        <f t="shared" si="7"/>
        <v>0</v>
      </c>
      <c r="Q13" s="56"/>
      <c r="R13" s="56"/>
      <c r="S13" s="56">
        <f t="shared" si="2"/>
        <v>0</v>
      </c>
      <c r="T13" s="56">
        <f>Q13*R13*$B$35*$B$33</f>
        <v>0</v>
      </c>
      <c r="U13" s="57">
        <v>0</v>
      </c>
      <c r="V13" s="58"/>
      <c r="W13" s="58">
        <f>L13*(V13/100)</f>
        <v>0</v>
      </c>
      <c r="X13" s="59"/>
      <c r="Y13" s="59">
        <f>L13*(X13/100)</f>
        <v>0</v>
      </c>
      <c r="Z13" s="60"/>
      <c r="AA13" s="60"/>
      <c r="AB13" s="60">
        <f>(Z13*I13+AA13)*$B$35*$B$33</f>
        <v>0</v>
      </c>
      <c r="AC13" s="61"/>
      <c r="AD13" s="62">
        <f>AC13+AB13+(Y13*4)+(W13*4)+U13+T13+P13+L13+H13</f>
        <v>0</v>
      </c>
    </row>
    <row r="14" spans="2:30" x14ac:dyDescent="0.25">
      <c r="B14" t="s">
        <v>143</v>
      </c>
      <c r="C14" s="27" t="s">
        <v>131</v>
      </c>
      <c r="D14" s="27" t="s">
        <v>131</v>
      </c>
      <c r="E14" s="50" t="s">
        <v>114</v>
      </c>
      <c r="F14" s="29" t="s">
        <v>144</v>
      </c>
      <c r="G14" s="64" t="s">
        <v>145</v>
      </c>
      <c r="H14" s="53">
        <v>0</v>
      </c>
      <c r="I14" s="54">
        <v>2</v>
      </c>
      <c r="J14" s="54">
        <v>25</v>
      </c>
      <c r="K14" s="54">
        <f t="shared" si="6"/>
        <v>33.333333333333336</v>
      </c>
      <c r="L14" s="54">
        <f t="shared" si="5"/>
        <v>40000</v>
      </c>
      <c r="M14" s="55">
        <v>2</v>
      </c>
      <c r="N14" s="55">
        <v>10</v>
      </c>
      <c r="O14" s="55">
        <f t="shared" si="1"/>
        <v>13.333333333333334</v>
      </c>
      <c r="P14" s="55">
        <f t="shared" si="7"/>
        <v>16000</v>
      </c>
      <c r="Q14" s="56">
        <v>2</v>
      </c>
      <c r="R14" s="56">
        <v>10</v>
      </c>
      <c r="S14" s="56">
        <f t="shared" si="2"/>
        <v>13.333333333333334</v>
      </c>
      <c r="T14" s="56">
        <f>Q14*R14*$B$35*$B$33</f>
        <v>16000</v>
      </c>
      <c r="U14" s="57">
        <v>0</v>
      </c>
      <c r="V14" s="58">
        <v>15</v>
      </c>
      <c r="W14" s="58">
        <f>L14*(V14/100)</f>
        <v>6000</v>
      </c>
      <c r="X14" s="59">
        <v>10</v>
      </c>
      <c r="Y14" s="59">
        <f>L14*(X14/100)</f>
        <v>4000</v>
      </c>
      <c r="Z14" s="60">
        <v>3</v>
      </c>
      <c r="AA14" s="60">
        <v>10</v>
      </c>
      <c r="AB14" s="60">
        <f>(Z14*I14+AA14)*$B$35*$B$33</f>
        <v>12800</v>
      </c>
      <c r="AC14" s="61"/>
      <c r="AD14" s="62">
        <f>AC14+AB14+(Y14*4)+(W14*4)+U14+T14+P14+L14+H14</f>
        <v>124800</v>
      </c>
    </row>
    <row r="15" spans="2:30" x14ac:dyDescent="0.25">
      <c r="B15" t="s">
        <v>146</v>
      </c>
      <c r="C15" s="27" t="s">
        <v>114</v>
      </c>
      <c r="D15" s="63" t="s">
        <v>114</v>
      </c>
      <c r="E15" s="50" t="s">
        <v>131</v>
      </c>
      <c r="F15" s="65" t="s">
        <v>167</v>
      </c>
      <c r="G15" s="64"/>
      <c r="H15" s="53"/>
      <c r="I15" s="54"/>
      <c r="J15" s="54"/>
      <c r="K15" s="54">
        <f t="shared" si="6"/>
        <v>0</v>
      </c>
      <c r="L15" s="54">
        <f t="shared" si="5"/>
        <v>0</v>
      </c>
      <c r="M15" s="55"/>
      <c r="N15" s="55"/>
      <c r="O15" s="55">
        <f t="shared" si="1"/>
        <v>0</v>
      </c>
      <c r="P15" s="55">
        <f t="shared" si="7"/>
        <v>0</v>
      </c>
      <c r="Q15" s="56"/>
      <c r="R15" s="56"/>
      <c r="S15" s="56">
        <f t="shared" si="2"/>
        <v>0</v>
      </c>
      <c r="T15" s="56">
        <f>Q15*R15*$B$35*$B$33</f>
        <v>0</v>
      </c>
      <c r="U15" s="57">
        <v>0</v>
      </c>
      <c r="V15" s="58"/>
      <c r="W15" s="58">
        <f>L15*(V15/100)</f>
        <v>0</v>
      </c>
      <c r="X15" s="59"/>
      <c r="Y15" s="59">
        <f>L15*(X15/100)</f>
        <v>0</v>
      </c>
      <c r="Z15" s="60"/>
      <c r="AA15" s="60"/>
      <c r="AB15" s="60">
        <f>(Z15*I15+AA15)*$B$35*$B$33</f>
        <v>0</v>
      </c>
      <c r="AC15" s="61"/>
      <c r="AD15" s="62">
        <f>AC15+AB15+(Y15*4)+(W15*4)+U15+T15+P15+L15+H15</f>
        <v>0</v>
      </c>
    </row>
    <row r="16" spans="2:30" x14ac:dyDescent="0.25">
      <c r="B16" t="s">
        <v>147</v>
      </c>
      <c r="C16" s="27" t="s">
        <v>114</v>
      </c>
      <c r="D16" s="63" t="s">
        <v>114</v>
      </c>
      <c r="E16" s="50" t="s">
        <v>114</v>
      </c>
      <c r="F16" s="79" t="s">
        <v>170</v>
      </c>
      <c r="G16" s="64"/>
      <c r="H16" s="53"/>
      <c r="I16" s="54"/>
      <c r="J16" s="54"/>
      <c r="K16" s="54">
        <f t="shared" si="6"/>
        <v>0</v>
      </c>
      <c r="L16" s="54">
        <f t="shared" si="5"/>
        <v>0</v>
      </c>
      <c r="M16" s="55"/>
      <c r="N16" s="55"/>
      <c r="O16" s="55">
        <f t="shared" si="1"/>
        <v>0</v>
      </c>
      <c r="P16" s="55">
        <f t="shared" si="7"/>
        <v>0</v>
      </c>
      <c r="Q16" s="56"/>
      <c r="R16" s="56"/>
      <c r="S16" s="56">
        <f t="shared" si="2"/>
        <v>0</v>
      </c>
      <c r="T16" s="56">
        <f>Q16*R16*$B$35*$B$33</f>
        <v>0</v>
      </c>
      <c r="U16" s="57">
        <v>0</v>
      </c>
      <c r="V16" s="58"/>
      <c r="W16" s="58">
        <f>L16*(V16/100)</f>
        <v>0</v>
      </c>
      <c r="X16" s="59"/>
      <c r="Y16" s="59">
        <f>L16*(X16/100)</f>
        <v>0</v>
      </c>
      <c r="Z16" s="60"/>
      <c r="AA16" s="60"/>
      <c r="AB16" s="60">
        <f>(Z16*I16+AA16)*$B$35*$B$33</f>
        <v>0</v>
      </c>
      <c r="AC16" s="61"/>
      <c r="AD16" s="62">
        <f>AC16+AB16+(Y16*4)+(W16*4)+U16+T16+P16+L16+H16</f>
        <v>0</v>
      </c>
    </row>
    <row r="17" spans="2:30" x14ac:dyDescent="0.25">
      <c r="B17" t="s">
        <v>148</v>
      </c>
      <c r="C17" s="27" t="s">
        <v>114</v>
      </c>
      <c r="D17" s="63" t="s">
        <v>114</v>
      </c>
      <c r="E17" s="50" t="s">
        <v>114</v>
      </c>
      <c r="F17" s="79" t="s">
        <v>170</v>
      </c>
      <c r="G17" s="64"/>
      <c r="H17" s="53"/>
      <c r="I17" s="54"/>
      <c r="J17" s="54"/>
      <c r="K17" s="54">
        <f t="shared" si="6"/>
        <v>0</v>
      </c>
      <c r="L17" s="54">
        <f t="shared" si="5"/>
        <v>0</v>
      </c>
      <c r="M17" s="55"/>
      <c r="N17" s="55"/>
      <c r="O17" s="55">
        <f t="shared" si="1"/>
        <v>0</v>
      </c>
      <c r="P17" s="55">
        <f t="shared" si="7"/>
        <v>0</v>
      </c>
      <c r="Q17" s="56"/>
      <c r="R17" s="56"/>
      <c r="S17" s="56">
        <f t="shared" si="2"/>
        <v>0</v>
      </c>
      <c r="T17" s="56">
        <f>Q17*R17*$B$35*$B$33</f>
        <v>0</v>
      </c>
      <c r="U17" s="57">
        <v>0</v>
      </c>
      <c r="V17" s="58"/>
      <c r="W17" s="58">
        <f>L17*(V17/100)</f>
        <v>0</v>
      </c>
      <c r="X17" s="59"/>
      <c r="Y17" s="59">
        <f>L17*(X17/100)</f>
        <v>0</v>
      </c>
      <c r="Z17" s="60"/>
      <c r="AA17" s="60"/>
      <c r="AB17" s="60">
        <f>(Z17*I17+AA17)*$B$35*$B$33</f>
        <v>0</v>
      </c>
      <c r="AC17" s="61"/>
      <c r="AD17" s="62">
        <f>AC17+AB17+(Y17*4)+(W17*4)+U17+T17+P17+L17+H17</f>
        <v>0</v>
      </c>
    </row>
    <row r="18" spans="2:30" x14ac:dyDescent="0.25">
      <c r="B18" s="29" t="s">
        <v>149</v>
      </c>
      <c r="C18" s="27" t="s">
        <v>114</v>
      </c>
      <c r="D18" s="27" t="s">
        <v>131</v>
      </c>
      <c r="E18" s="50" t="s">
        <v>131</v>
      </c>
      <c r="F18" s="29" t="s">
        <v>168</v>
      </c>
      <c r="G18" s="64"/>
      <c r="H18" s="53"/>
      <c r="I18" s="54"/>
      <c r="J18" s="54"/>
      <c r="K18" s="54">
        <f t="shared" si="6"/>
        <v>0</v>
      </c>
      <c r="L18" s="54">
        <f t="shared" si="5"/>
        <v>0</v>
      </c>
      <c r="M18" s="55"/>
      <c r="N18" s="55"/>
      <c r="O18" s="55">
        <f t="shared" si="1"/>
        <v>0</v>
      </c>
      <c r="P18" s="55">
        <f t="shared" si="7"/>
        <v>0</v>
      </c>
      <c r="Q18" s="56"/>
      <c r="R18" s="56"/>
      <c r="S18" s="56">
        <f t="shared" si="2"/>
        <v>0</v>
      </c>
      <c r="T18" s="56">
        <f>Q18*R18*$B$35*$B$33</f>
        <v>0</v>
      </c>
      <c r="U18" s="57">
        <v>0</v>
      </c>
      <c r="V18" s="58"/>
      <c r="W18" s="58">
        <f>L18*(V18/100)</f>
        <v>0</v>
      </c>
      <c r="X18" s="59"/>
      <c r="Y18" s="59">
        <f>L18*(X18/100)</f>
        <v>0</v>
      </c>
      <c r="Z18" s="60"/>
      <c r="AA18" s="60"/>
      <c r="AB18" s="60">
        <f>(Z18*I18+AA18)*$B$35*$B$33</f>
        <v>0</v>
      </c>
      <c r="AC18" s="61"/>
      <c r="AD18" s="62">
        <f>AC18+AB18+(Y18*4)+(W18*4)+U18+T18+P18+L18+H18</f>
        <v>0</v>
      </c>
    </row>
    <row r="19" spans="2:30" x14ac:dyDescent="0.25">
      <c r="B19" t="s">
        <v>150</v>
      </c>
      <c r="C19" s="27" t="s">
        <v>114</v>
      </c>
      <c r="D19" s="63" t="s">
        <v>114</v>
      </c>
      <c r="E19" s="50" t="s">
        <v>131</v>
      </c>
      <c r="F19" s="67" t="s">
        <v>169</v>
      </c>
      <c r="G19" s="64"/>
      <c r="H19" s="53"/>
      <c r="I19" s="54"/>
      <c r="J19" s="54"/>
      <c r="K19" s="54">
        <f t="shared" si="6"/>
        <v>0</v>
      </c>
      <c r="L19" s="54">
        <f t="shared" si="5"/>
        <v>0</v>
      </c>
      <c r="M19" s="55"/>
      <c r="N19" s="55"/>
      <c r="O19" s="55">
        <f t="shared" si="1"/>
        <v>0</v>
      </c>
      <c r="P19" s="55">
        <f t="shared" si="7"/>
        <v>0</v>
      </c>
      <c r="Q19" s="56"/>
      <c r="R19" s="56"/>
      <c r="S19" s="56">
        <f t="shared" si="2"/>
        <v>0</v>
      </c>
      <c r="T19" s="56">
        <f>Q19*R19*$B$35*$B$33</f>
        <v>0</v>
      </c>
      <c r="U19" s="57">
        <v>0</v>
      </c>
      <c r="V19" s="58"/>
      <c r="W19" s="58">
        <f>L19*(V19/100)</f>
        <v>0</v>
      </c>
      <c r="X19" s="59"/>
      <c r="Y19" s="59">
        <f>L19*(X19/100)</f>
        <v>0</v>
      </c>
      <c r="Z19" s="60"/>
      <c r="AA19" s="60"/>
      <c r="AB19" s="60">
        <f>(Z19*I19+AA19)*$B$35*$B$33</f>
        <v>0</v>
      </c>
      <c r="AC19" s="61"/>
      <c r="AD19" s="62">
        <f>AC19+AB19+(Y19*4)+(W19*4)+U19+T19+P19+L19+H19</f>
        <v>0</v>
      </c>
    </row>
    <row r="20" spans="2:30" x14ac:dyDescent="0.25">
      <c r="B20" t="s">
        <v>151</v>
      </c>
      <c r="C20" s="27" t="s">
        <v>114</v>
      </c>
      <c r="D20" s="63" t="s">
        <v>114</v>
      </c>
      <c r="E20" s="50" t="s">
        <v>131</v>
      </c>
      <c r="F20" s="65" t="s">
        <v>167</v>
      </c>
      <c r="G20" s="64"/>
      <c r="H20" s="53"/>
      <c r="I20" s="54"/>
      <c r="J20" s="54"/>
      <c r="K20" s="54">
        <f t="shared" si="6"/>
        <v>0</v>
      </c>
      <c r="L20" s="54">
        <f t="shared" si="5"/>
        <v>0</v>
      </c>
      <c r="M20" s="55"/>
      <c r="N20" s="55"/>
      <c r="O20" s="55">
        <f t="shared" si="1"/>
        <v>0</v>
      </c>
      <c r="P20" s="55">
        <f t="shared" si="7"/>
        <v>0</v>
      </c>
      <c r="Q20" s="56"/>
      <c r="R20" s="56"/>
      <c r="S20" s="56">
        <f t="shared" si="2"/>
        <v>0</v>
      </c>
      <c r="T20" s="56">
        <f>Q20*R20*$B$35*$B$33</f>
        <v>0</v>
      </c>
      <c r="U20" s="57">
        <v>0</v>
      </c>
      <c r="V20" s="58"/>
      <c r="W20" s="58">
        <f>L20*(V20/100)</f>
        <v>0</v>
      </c>
      <c r="X20" s="59"/>
      <c r="Y20" s="59">
        <f>L20*(X20/100)</f>
        <v>0</v>
      </c>
      <c r="Z20" s="60"/>
      <c r="AA20" s="60"/>
      <c r="AB20" s="60">
        <f>(Z20*I20+AA20)*$B$35*$B$33</f>
        <v>0</v>
      </c>
      <c r="AC20" s="61"/>
      <c r="AD20" s="62">
        <f>AC20+AB20+(Y20*4)+(W20*4)+U20+T20+P20+L20+H20</f>
        <v>0</v>
      </c>
    </row>
    <row r="21" spans="2:30" x14ac:dyDescent="0.25">
      <c r="B21" t="s">
        <v>152</v>
      </c>
      <c r="C21" s="27" t="s">
        <v>114</v>
      </c>
      <c r="D21" s="27" t="s">
        <v>114</v>
      </c>
      <c r="E21" s="50" t="s">
        <v>131</v>
      </c>
      <c r="F21" s="65" t="s">
        <v>167</v>
      </c>
      <c r="G21" s="64"/>
      <c r="H21" s="53"/>
      <c r="I21" s="54"/>
      <c r="J21" s="54"/>
      <c r="K21" s="54">
        <f t="shared" si="6"/>
        <v>0</v>
      </c>
      <c r="L21" s="54">
        <f t="shared" si="5"/>
        <v>0</v>
      </c>
      <c r="M21" s="55"/>
      <c r="N21" s="55"/>
      <c r="O21" s="55">
        <f t="shared" si="1"/>
        <v>0</v>
      </c>
      <c r="P21" s="55">
        <f t="shared" si="7"/>
        <v>0</v>
      </c>
      <c r="Q21" s="56"/>
      <c r="R21" s="56"/>
      <c r="S21" s="56">
        <f t="shared" si="2"/>
        <v>0</v>
      </c>
      <c r="T21" s="56">
        <f>Q21*R21*$B$35*$B$33</f>
        <v>0</v>
      </c>
      <c r="U21" s="57">
        <v>0</v>
      </c>
      <c r="V21" s="58"/>
      <c r="W21" s="58">
        <f>L21*(V21/100)</f>
        <v>0</v>
      </c>
      <c r="X21" s="59"/>
      <c r="Y21" s="59">
        <f>L21*(X21/100)</f>
        <v>0</v>
      </c>
      <c r="Z21" s="60"/>
      <c r="AA21" s="60"/>
      <c r="AB21" s="60">
        <f>(Z21*I21+AA21)*$B$35*$B$33</f>
        <v>0</v>
      </c>
      <c r="AC21" s="61"/>
      <c r="AD21" s="62">
        <f>AC21+AB21+(Y21*4)+(W21*4)+U21+T21+P21+L21+H21</f>
        <v>0</v>
      </c>
    </row>
    <row r="22" spans="2:30" x14ac:dyDescent="0.25">
      <c r="B22" t="s">
        <v>153</v>
      </c>
      <c r="C22" s="27" t="s">
        <v>114</v>
      </c>
      <c r="D22" s="63" t="s">
        <v>114</v>
      </c>
      <c r="E22" s="50" t="s">
        <v>131</v>
      </c>
      <c r="F22" s="65" t="s">
        <v>167</v>
      </c>
      <c r="G22" s="64"/>
      <c r="H22" s="53"/>
      <c r="I22" s="54"/>
      <c r="J22" s="54"/>
      <c r="K22" s="54">
        <f t="shared" si="6"/>
        <v>0</v>
      </c>
      <c r="L22" s="54">
        <f t="shared" si="5"/>
        <v>0</v>
      </c>
      <c r="M22" s="55"/>
      <c r="N22" s="55"/>
      <c r="O22" s="55">
        <f t="shared" si="1"/>
        <v>0</v>
      </c>
      <c r="P22" s="55">
        <f t="shared" si="7"/>
        <v>0</v>
      </c>
      <c r="Q22" s="56"/>
      <c r="R22" s="56"/>
      <c r="S22" s="56">
        <f t="shared" si="2"/>
        <v>0</v>
      </c>
      <c r="T22" s="56">
        <f>Q22*R22*$B$35*$B$33</f>
        <v>0</v>
      </c>
      <c r="U22" s="57">
        <v>0</v>
      </c>
      <c r="V22" s="58"/>
      <c r="W22" s="58">
        <f>L22*(V22/100)</f>
        <v>0</v>
      </c>
      <c r="X22" s="59"/>
      <c r="Y22" s="59">
        <f>L22*(X22/100)</f>
        <v>0</v>
      </c>
      <c r="Z22" s="60"/>
      <c r="AA22" s="60"/>
      <c r="AB22" s="60">
        <f>(Z22*I22+AA22)*$B$35*$B$33</f>
        <v>0</v>
      </c>
      <c r="AC22" s="61"/>
      <c r="AD22" s="62">
        <f>AC22+AB22+(Y22*4)+(W22*4)+U22+T22+P22+L22+H22</f>
        <v>0</v>
      </c>
    </row>
    <row r="23" spans="2:30" x14ac:dyDescent="0.25">
      <c r="B23" t="s">
        <v>63</v>
      </c>
      <c r="C23" s="27" t="s">
        <v>114</v>
      </c>
      <c r="D23" s="63" t="s">
        <v>114</v>
      </c>
      <c r="E23" s="50" t="s">
        <v>114</v>
      </c>
      <c r="F23" s="29" t="s">
        <v>154</v>
      </c>
      <c r="G23" s="64" t="s">
        <v>155</v>
      </c>
      <c r="H23" s="53">
        <v>0</v>
      </c>
      <c r="I23" s="54">
        <v>3</v>
      </c>
      <c r="J23" s="54">
        <v>60</v>
      </c>
      <c r="K23" s="54">
        <f t="shared" si="6"/>
        <v>80</v>
      </c>
      <c r="L23" s="54">
        <f t="shared" si="5"/>
        <v>144000</v>
      </c>
      <c r="M23" s="55">
        <v>0</v>
      </c>
      <c r="N23" s="55">
        <v>0</v>
      </c>
      <c r="O23" s="55">
        <f t="shared" si="1"/>
        <v>0</v>
      </c>
      <c r="P23" s="55">
        <f t="shared" si="7"/>
        <v>0</v>
      </c>
      <c r="Q23" s="56">
        <v>1</v>
      </c>
      <c r="R23" s="56">
        <v>15</v>
      </c>
      <c r="S23" s="56">
        <f t="shared" si="2"/>
        <v>20</v>
      </c>
      <c r="T23" s="56">
        <f>Q23*R23*$B$35*$B$33</f>
        <v>12000</v>
      </c>
      <c r="U23" s="57">
        <v>0</v>
      </c>
      <c r="V23" s="58">
        <v>10</v>
      </c>
      <c r="W23" s="58">
        <f>L23*(V23/100)</f>
        <v>14400</v>
      </c>
      <c r="X23" s="59">
        <v>10</v>
      </c>
      <c r="Y23" s="59">
        <f>L23*(X23/100)</f>
        <v>14400</v>
      </c>
      <c r="Z23" s="60">
        <v>8</v>
      </c>
      <c r="AA23" s="60">
        <v>15</v>
      </c>
      <c r="AB23" s="60">
        <f>(Z23*I23+AA23)*$B$35*$B$33</f>
        <v>31200</v>
      </c>
      <c r="AC23" s="61"/>
      <c r="AD23" s="62">
        <f>AC23+AB23+(Y23*4)+(W23*4)+U23+T23+P23+L23+H23</f>
        <v>302400</v>
      </c>
    </row>
    <row r="24" spans="2:30" x14ac:dyDescent="0.25">
      <c r="B24" t="s">
        <v>156</v>
      </c>
      <c r="C24" s="27" t="s">
        <v>114</v>
      </c>
      <c r="D24" s="63" t="s">
        <v>114</v>
      </c>
      <c r="E24" s="50" t="s">
        <v>114</v>
      </c>
      <c r="F24" s="29" t="s">
        <v>154</v>
      </c>
      <c r="G24" s="64" t="s">
        <v>157</v>
      </c>
      <c r="H24" s="53">
        <v>0</v>
      </c>
      <c r="I24" s="54">
        <v>3</v>
      </c>
      <c r="J24" s="54">
        <v>30</v>
      </c>
      <c r="K24" s="54">
        <f t="shared" si="6"/>
        <v>40</v>
      </c>
      <c r="L24" s="54">
        <f t="shared" si="5"/>
        <v>72000</v>
      </c>
      <c r="M24" s="55">
        <v>0</v>
      </c>
      <c r="N24" s="55">
        <v>0</v>
      </c>
      <c r="O24" s="55">
        <f t="shared" si="1"/>
        <v>0</v>
      </c>
      <c r="P24" s="55">
        <f t="shared" si="7"/>
        <v>0</v>
      </c>
      <c r="Q24" s="56">
        <v>10</v>
      </c>
      <c r="R24" s="56">
        <v>10</v>
      </c>
      <c r="S24" s="56">
        <f t="shared" si="2"/>
        <v>13.333333333333334</v>
      </c>
      <c r="T24" s="56">
        <f>Q24*R24*$B$35*$B$33</f>
        <v>80000</v>
      </c>
      <c r="U24" s="57">
        <v>0</v>
      </c>
      <c r="V24" s="58">
        <v>10</v>
      </c>
      <c r="W24" s="58">
        <f>L24*(V24/100)</f>
        <v>7200</v>
      </c>
      <c r="X24" s="59">
        <v>10</v>
      </c>
      <c r="Y24" s="59">
        <f>L24*(X24/100)</f>
        <v>7200</v>
      </c>
      <c r="Z24" s="60">
        <v>4</v>
      </c>
      <c r="AA24" s="60">
        <v>5</v>
      </c>
      <c r="AB24" s="60">
        <f>(Z24*I24+AA24)*$B$35*$B$33</f>
        <v>13600</v>
      </c>
      <c r="AC24" s="61"/>
      <c r="AD24" s="62">
        <f>AC24+AB24+(Y24*4)+(W24*4)+U24+T24+P24+L24+H24</f>
        <v>223200</v>
      </c>
    </row>
    <row r="25" spans="2:30" x14ac:dyDescent="0.25">
      <c r="B25" t="s">
        <v>158</v>
      </c>
      <c r="C25" s="27" t="s">
        <v>114</v>
      </c>
      <c r="D25" s="27" t="s">
        <v>131</v>
      </c>
      <c r="E25" s="50" t="s">
        <v>131</v>
      </c>
      <c r="F25" s="65" t="s">
        <v>167</v>
      </c>
      <c r="G25" s="64"/>
      <c r="H25" s="53"/>
      <c r="I25" s="54"/>
      <c r="J25" s="54"/>
      <c r="K25" s="54">
        <f t="shared" si="6"/>
        <v>0</v>
      </c>
      <c r="L25" s="54">
        <f t="shared" si="5"/>
        <v>0</v>
      </c>
      <c r="M25" s="55"/>
      <c r="N25" s="55"/>
      <c r="O25" s="55">
        <f t="shared" si="1"/>
        <v>0</v>
      </c>
      <c r="P25" s="55">
        <f t="shared" si="7"/>
        <v>0</v>
      </c>
      <c r="Q25" s="56"/>
      <c r="R25" s="56"/>
      <c r="S25" s="56">
        <f t="shared" si="2"/>
        <v>0</v>
      </c>
      <c r="T25" s="56">
        <f>Q25*R25*$B$35*$B$33</f>
        <v>0</v>
      </c>
      <c r="U25" s="57">
        <v>0</v>
      </c>
      <c r="V25" s="58"/>
      <c r="W25" s="58">
        <f>L25*(V25/100)</f>
        <v>0</v>
      </c>
      <c r="X25" s="59"/>
      <c r="Y25" s="59">
        <f>L25*(X25/100)</f>
        <v>0</v>
      </c>
      <c r="Z25" s="60"/>
      <c r="AA25" s="60"/>
      <c r="AB25" s="60">
        <f>(Z25*I25+AA25)*$B$35*$B$33</f>
        <v>0</v>
      </c>
      <c r="AC25" s="61"/>
      <c r="AD25" s="62">
        <f>AC25+AB25+(Y25*4)+(W25*4)+U25+T25+P25+L25+H25</f>
        <v>0</v>
      </c>
    </row>
    <row r="26" spans="2:30" x14ac:dyDescent="0.25">
      <c r="B26" s="66" t="s">
        <v>159</v>
      </c>
      <c r="C26" s="27" t="s">
        <v>114</v>
      </c>
      <c r="D26" s="63" t="s">
        <v>114</v>
      </c>
      <c r="E26" s="50" t="s">
        <v>131</v>
      </c>
      <c r="F26" s="67" t="s">
        <v>160</v>
      </c>
      <c r="G26" s="64"/>
      <c r="H26" s="53"/>
      <c r="I26" s="54"/>
      <c r="J26" s="54"/>
      <c r="K26" s="54">
        <f t="shared" si="6"/>
        <v>0</v>
      </c>
      <c r="L26" s="54">
        <f t="shared" si="5"/>
        <v>0</v>
      </c>
      <c r="M26" s="55"/>
      <c r="N26" s="55"/>
      <c r="O26" s="55">
        <f t="shared" si="1"/>
        <v>0</v>
      </c>
      <c r="P26" s="55">
        <f t="shared" si="7"/>
        <v>0</v>
      </c>
      <c r="Q26" s="56"/>
      <c r="R26" s="56"/>
      <c r="S26" s="56">
        <f t="shared" si="2"/>
        <v>0</v>
      </c>
      <c r="T26" s="56">
        <f>Q26*R26*$B$35*$B$33</f>
        <v>0</v>
      </c>
      <c r="U26" s="57">
        <v>0</v>
      </c>
      <c r="V26" s="58"/>
      <c r="W26" s="58">
        <f>L26*(V26/100)</f>
        <v>0</v>
      </c>
      <c r="X26" s="59"/>
      <c r="Y26" s="59">
        <f>L26*(X26/100)</f>
        <v>0</v>
      </c>
      <c r="Z26" s="60"/>
      <c r="AA26" s="60"/>
      <c r="AB26" s="60">
        <f>(Z26*I26+AA26)*$B$35*$B$33</f>
        <v>0</v>
      </c>
      <c r="AC26" s="61"/>
      <c r="AD26" s="62">
        <f>AC26+AB26+(Y26*4)+(W26*4)+U26+T26+P26+L26+H26</f>
        <v>0</v>
      </c>
    </row>
    <row r="27" spans="2:30" x14ac:dyDescent="0.25">
      <c r="B27" t="s">
        <v>161</v>
      </c>
      <c r="C27" s="27" t="s">
        <v>114</v>
      </c>
      <c r="D27" s="27" t="s">
        <v>114</v>
      </c>
      <c r="E27" s="50" t="s">
        <v>131</v>
      </c>
      <c r="F27" s="65" t="s">
        <v>167</v>
      </c>
      <c r="G27" s="64"/>
      <c r="H27" s="53"/>
      <c r="I27" s="54"/>
      <c r="J27" s="54"/>
      <c r="K27" s="54">
        <f t="shared" si="6"/>
        <v>0</v>
      </c>
      <c r="L27" s="54">
        <f t="shared" si="5"/>
        <v>0</v>
      </c>
      <c r="M27" s="55"/>
      <c r="N27" s="55"/>
      <c r="O27" s="55">
        <f t="shared" si="1"/>
        <v>0</v>
      </c>
      <c r="P27" s="55">
        <f t="shared" si="7"/>
        <v>0</v>
      </c>
      <c r="Q27" s="56"/>
      <c r="R27" s="56"/>
      <c r="S27" s="56">
        <f t="shared" si="2"/>
        <v>0</v>
      </c>
      <c r="T27" s="56">
        <f>Q27*R27*$B$35*$B$33</f>
        <v>0</v>
      </c>
      <c r="U27" s="57">
        <v>0</v>
      </c>
      <c r="V27" s="58"/>
      <c r="W27" s="58">
        <f>L27*(V27/100)</f>
        <v>0</v>
      </c>
      <c r="X27" s="59"/>
      <c r="Y27" s="59">
        <f>L27*(X27/100)</f>
        <v>0</v>
      </c>
      <c r="Z27" s="60"/>
      <c r="AA27" s="60"/>
      <c r="AB27" s="60">
        <f>(Z27*I27+AA27)*$B$35*$B$33</f>
        <v>0</v>
      </c>
      <c r="AC27" s="61"/>
      <c r="AD27" s="62">
        <f>AC27+AB27+(Y27*4)+(W27*4)+U27+T27+P27+L27+H27</f>
        <v>0</v>
      </c>
    </row>
    <row r="28" spans="2:30" ht="30" x14ac:dyDescent="0.25">
      <c r="B28" t="s">
        <v>162</v>
      </c>
      <c r="C28" s="27" t="s">
        <v>114</v>
      </c>
      <c r="D28" s="27" t="s">
        <v>114</v>
      </c>
      <c r="E28" s="50" t="s">
        <v>114</v>
      </c>
      <c r="F28" s="29" t="s">
        <v>165</v>
      </c>
      <c r="G28" s="64" t="s">
        <v>166</v>
      </c>
      <c r="H28" s="53">
        <v>0</v>
      </c>
      <c r="I28" s="54">
        <v>2</v>
      </c>
      <c r="J28" s="54">
        <v>35</v>
      </c>
      <c r="K28" s="54">
        <f t="shared" si="6"/>
        <v>46.666666666666664</v>
      </c>
      <c r="L28" s="54">
        <f t="shared" si="5"/>
        <v>56000</v>
      </c>
      <c r="M28" s="55">
        <v>2</v>
      </c>
      <c r="N28" s="55">
        <v>20</v>
      </c>
      <c r="O28" s="55">
        <f t="shared" si="1"/>
        <v>26.666666666666668</v>
      </c>
      <c r="P28" s="55">
        <f t="shared" si="7"/>
        <v>32000</v>
      </c>
      <c r="Q28" s="56">
        <v>1</v>
      </c>
      <c r="R28" s="56">
        <v>15</v>
      </c>
      <c r="S28" s="56">
        <f t="shared" si="2"/>
        <v>20</v>
      </c>
      <c r="T28" s="56">
        <f>Q28*R28*$B$35*$B$33</f>
        <v>12000</v>
      </c>
      <c r="U28" s="57">
        <v>0</v>
      </c>
      <c r="V28" s="58">
        <v>10</v>
      </c>
      <c r="W28" s="58">
        <f>L28*(V28/100)</f>
        <v>5600</v>
      </c>
      <c r="X28" s="59">
        <v>10</v>
      </c>
      <c r="Y28" s="59">
        <f>L28*(X28/100)</f>
        <v>5600</v>
      </c>
      <c r="Z28" s="60">
        <v>5</v>
      </c>
      <c r="AA28" s="60">
        <v>10</v>
      </c>
      <c r="AB28" s="60">
        <f>(Z28*I28+AA28)*$B$35*$B$33</f>
        <v>16000</v>
      </c>
      <c r="AC28" s="61"/>
      <c r="AD28" s="62">
        <f>AC28+AB28+(Y28*4)+(W28*4)+U28+T28+P28+L28+H28</f>
        <v>160800</v>
      </c>
    </row>
    <row r="29" spans="2:30" x14ac:dyDescent="0.25">
      <c r="AD29" s="68"/>
    </row>
    <row r="30" spans="2:30" x14ac:dyDescent="0.25">
      <c r="V30" s="82" t="s">
        <v>171</v>
      </c>
      <c r="W30" s="82"/>
      <c r="X30" s="82"/>
      <c r="Y30" s="82"/>
      <c r="Z30" s="82"/>
      <c r="AA30" s="82"/>
      <c r="AB30" s="82"/>
      <c r="AC30" s="82"/>
      <c r="AD30" s="69" t="s">
        <v>173</v>
      </c>
    </row>
    <row r="31" spans="2:30" x14ac:dyDescent="0.25">
      <c r="V31" s="82" t="s">
        <v>172</v>
      </c>
      <c r="W31" s="82"/>
      <c r="X31" s="82"/>
      <c r="Y31" s="82"/>
      <c r="Z31" s="82"/>
      <c r="AA31" s="82"/>
      <c r="AB31" s="82"/>
      <c r="AC31" s="82"/>
      <c r="AD31" s="69" t="s">
        <v>173</v>
      </c>
    </row>
    <row r="32" spans="2:30" x14ac:dyDescent="0.25">
      <c r="B32" s="70" t="s">
        <v>163</v>
      </c>
    </row>
    <row r="33" spans="2:2" x14ac:dyDescent="0.25">
      <c r="B33" s="70">
        <v>100</v>
      </c>
    </row>
    <row r="34" spans="2:2" x14ac:dyDescent="0.25">
      <c r="B34" s="71" t="s">
        <v>164</v>
      </c>
    </row>
    <row r="35" spans="2:2" x14ac:dyDescent="0.25">
      <c r="B35" s="71">
        <v>8</v>
      </c>
    </row>
    <row r="36" spans="2:2" x14ac:dyDescent="0.25">
      <c r="B36" s="93" t="s">
        <v>174</v>
      </c>
    </row>
    <row r="37" spans="2:2" x14ac:dyDescent="0.25">
      <c r="B37" s="93">
        <v>6</v>
      </c>
    </row>
  </sheetData>
  <mergeCells count="9">
    <mergeCell ref="AD1:AD2"/>
    <mergeCell ref="V30:AC30"/>
    <mergeCell ref="V31:AC31"/>
    <mergeCell ref="I1:L1"/>
    <mergeCell ref="M1:P1"/>
    <mergeCell ref="Q1:T1"/>
    <mergeCell ref="V1:W1"/>
    <mergeCell ref="X1:Y1"/>
    <mergeCell ref="Z1:AB1"/>
  </mergeCells>
  <conditionalFormatting sqref="C3:D3 C5:D6 C8:D8 C10:D10 C25:D26 C12:D23">
    <cfRule type="cellIs" dxfId="127" priority="31" operator="equal">
      <formula>$A$3</formula>
    </cfRule>
    <cfRule type="cellIs" dxfId="126" priority="32" operator="equal">
      <formula>"-"</formula>
    </cfRule>
  </conditionalFormatting>
  <conditionalFormatting sqref="E3 E5:E6 E8 E10 E25:E26 E12:E23">
    <cfRule type="cellIs" dxfId="125" priority="29" operator="equal">
      <formula>"-"</formula>
    </cfRule>
    <cfRule type="cellIs" dxfId="124" priority="30" operator="equal">
      <formula>$A$3</formula>
    </cfRule>
  </conditionalFormatting>
  <conditionalFormatting sqref="E27">
    <cfRule type="cellIs" dxfId="123" priority="27" operator="equal">
      <formula>"-"</formula>
    </cfRule>
    <cfRule type="cellIs" dxfId="122" priority="28" operator="equal">
      <formula>$A$3</formula>
    </cfRule>
  </conditionalFormatting>
  <conditionalFormatting sqref="E28">
    <cfRule type="cellIs" dxfId="121" priority="25" operator="equal">
      <formula>"-"</formula>
    </cfRule>
    <cfRule type="cellIs" dxfId="120" priority="26" operator="equal">
      <formula>$A$3</formula>
    </cfRule>
  </conditionalFormatting>
  <conditionalFormatting sqref="D28">
    <cfRule type="cellIs" dxfId="119" priority="23" operator="equal">
      <formula>$A$3</formula>
    </cfRule>
    <cfRule type="cellIs" dxfId="118" priority="24" operator="equal">
      <formula>"-"</formula>
    </cfRule>
  </conditionalFormatting>
  <conditionalFormatting sqref="D27">
    <cfRule type="cellIs" dxfId="117" priority="21" operator="equal">
      <formula>$A$3</formula>
    </cfRule>
    <cfRule type="cellIs" dxfId="116" priority="22" operator="equal">
      <formula>"-"</formula>
    </cfRule>
  </conditionalFormatting>
  <conditionalFormatting sqref="C4:D4">
    <cfRule type="cellIs" dxfId="115" priority="19" operator="equal">
      <formula>$A$3</formula>
    </cfRule>
    <cfRule type="cellIs" dxfId="114" priority="20" operator="equal">
      <formula>"-"</formula>
    </cfRule>
  </conditionalFormatting>
  <conditionalFormatting sqref="E4">
    <cfRule type="cellIs" dxfId="113" priority="17" operator="equal">
      <formula>"-"</formula>
    </cfRule>
    <cfRule type="cellIs" dxfId="112" priority="18" operator="equal">
      <formula>$A$3</formula>
    </cfRule>
  </conditionalFormatting>
  <conditionalFormatting sqref="C7:D7">
    <cfRule type="cellIs" dxfId="111" priority="15" operator="equal">
      <formula>$A$3</formula>
    </cfRule>
    <cfRule type="cellIs" dxfId="110" priority="16" operator="equal">
      <formula>"-"</formula>
    </cfRule>
  </conditionalFormatting>
  <conditionalFormatting sqref="E7">
    <cfRule type="cellIs" dxfId="109" priority="13" operator="equal">
      <formula>"-"</formula>
    </cfRule>
    <cfRule type="cellIs" dxfId="108" priority="14" operator="equal">
      <formula>$A$3</formula>
    </cfRule>
  </conditionalFormatting>
  <conditionalFormatting sqref="C9:D9">
    <cfRule type="cellIs" dxfId="107" priority="11" operator="equal">
      <formula>$A$3</formula>
    </cfRule>
    <cfRule type="cellIs" dxfId="106" priority="12" operator="equal">
      <formula>"-"</formula>
    </cfRule>
  </conditionalFormatting>
  <conditionalFormatting sqref="E9">
    <cfRule type="cellIs" dxfId="105" priority="9" operator="equal">
      <formula>"-"</formula>
    </cfRule>
    <cfRule type="cellIs" dxfId="104" priority="10" operator="equal">
      <formula>$A$3</formula>
    </cfRule>
  </conditionalFormatting>
  <conditionalFormatting sqref="C24:D24">
    <cfRule type="cellIs" dxfId="103" priority="7" operator="equal">
      <formula>$A$3</formula>
    </cfRule>
    <cfRule type="cellIs" dxfId="102" priority="8" operator="equal">
      <formula>"-"</formula>
    </cfRule>
  </conditionalFormatting>
  <conditionalFormatting sqref="E24">
    <cfRule type="cellIs" dxfId="101" priority="5" operator="equal">
      <formula>"-"</formula>
    </cfRule>
    <cfRule type="cellIs" dxfId="100" priority="6" operator="equal">
      <formula>$A$3</formula>
    </cfRule>
  </conditionalFormatting>
  <conditionalFormatting sqref="C11:D11">
    <cfRule type="cellIs" dxfId="99" priority="3" operator="equal">
      <formula>$A$3</formula>
    </cfRule>
    <cfRule type="cellIs" dxfId="98" priority="4" operator="equal">
      <formula>"-"</formula>
    </cfRule>
  </conditionalFormatting>
  <conditionalFormatting sqref="E11">
    <cfRule type="cellIs" dxfId="97" priority="1" operator="equal">
      <formula>"-"</formula>
    </cfRule>
    <cfRule type="cellIs" dxfId="96" priority="2" operator="equal">
      <formula>$A$3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A78D-A633-4706-B9EB-7DEC9E12136B}">
  <dimension ref="B1:AD37"/>
  <sheetViews>
    <sheetView zoomScale="90" zoomScaleNormal="9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S31" sqref="S31"/>
    </sheetView>
  </sheetViews>
  <sheetFormatPr defaultRowHeight="15" x14ac:dyDescent="0.25"/>
  <cols>
    <col min="1" max="1" width="3.42578125" customWidth="1"/>
    <col min="2" max="2" width="28" customWidth="1"/>
    <col min="3" max="3" width="16.28515625" style="27" customWidth="1"/>
    <col min="4" max="4" width="14.85546875" style="27" customWidth="1"/>
    <col min="5" max="5" width="15" style="28" customWidth="1"/>
    <col min="6" max="7" width="50.7109375" style="29" customWidth="1"/>
    <col min="8" max="8" width="15.28515625" style="29" customWidth="1"/>
    <col min="9" max="11" width="11" customWidth="1"/>
    <col min="12" max="12" width="12.140625" bestFit="1" customWidth="1"/>
    <col min="13" max="20" width="11" customWidth="1"/>
    <col min="22" max="25" width="11" customWidth="1"/>
    <col min="26" max="26" width="10.85546875" customWidth="1"/>
    <col min="28" max="28" width="11.140625" bestFit="1" customWidth="1"/>
    <col min="30" max="30" width="19" customWidth="1"/>
  </cols>
  <sheetData>
    <row r="1" spans="2:30" ht="29.25" customHeight="1" x14ac:dyDescent="0.25">
      <c r="G1" s="30"/>
      <c r="H1" s="31"/>
      <c r="I1" s="83" t="s">
        <v>93</v>
      </c>
      <c r="J1" s="83"/>
      <c r="K1" s="83"/>
      <c r="L1" s="83"/>
      <c r="M1" s="84" t="s">
        <v>94</v>
      </c>
      <c r="N1" s="84"/>
      <c r="O1" s="84"/>
      <c r="P1" s="84"/>
      <c r="Q1" s="85" t="s">
        <v>20</v>
      </c>
      <c r="R1" s="85"/>
      <c r="S1" s="85"/>
      <c r="T1" s="85"/>
      <c r="U1" s="32" t="s">
        <v>95</v>
      </c>
      <c r="V1" s="86" t="s">
        <v>96</v>
      </c>
      <c r="W1" s="86"/>
      <c r="X1" s="87" t="s">
        <v>97</v>
      </c>
      <c r="Y1" s="88"/>
      <c r="Z1" s="89" t="s">
        <v>15</v>
      </c>
      <c r="AA1" s="90"/>
      <c r="AB1" s="91"/>
      <c r="AC1" s="33"/>
      <c r="AD1" s="81" t="s">
        <v>98</v>
      </c>
    </row>
    <row r="2" spans="2:30" s="49" customFormat="1" ht="90" x14ac:dyDescent="0.25">
      <c r="B2" s="34" t="s">
        <v>99</v>
      </c>
      <c r="C2" s="35" t="s">
        <v>100</v>
      </c>
      <c r="D2" s="35" t="s">
        <v>101</v>
      </c>
      <c r="E2" s="36" t="s">
        <v>102</v>
      </c>
      <c r="F2" s="37" t="s">
        <v>103</v>
      </c>
      <c r="G2" s="38" t="s">
        <v>104</v>
      </c>
      <c r="H2" s="39" t="s">
        <v>46</v>
      </c>
      <c r="I2" s="40" t="s">
        <v>105</v>
      </c>
      <c r="J2" s="40" t="s">
        <v>106</v>
      </c>
      <c r="K2" s="40" t="s">
        <v>175</v>
      </c>
      <c r="L2" s="40" t="s">
        <v>107</v>
      </c>
      <c r="M2" s="41" t="s">
        <v>108</v>
      </c>
      <c r="N2" s="41" t="s">
        <v>106</v>
      </c>
      <c r="O2" s="41" t="s">
        <v>175</v>
      </c>
      <c r="P2" s="41" t="s">
        <v>107</v>
      </c>
      <c r="Q2" s="42" t="s">
        <v>108</v>
      </c>
      <c r="R2" s="42" t="s">
        <v>106</v>
      </c>
      <c r="S2" s="42" t="s">
        <v>175</v>
      </c>
      <c r="T2" s="42" t="s">
        <v>107</v>
      </c>
      <c r="U2" s="43" t="s">
        <v>107</v>
      </c>
      <c r="V2" s="44" t="s">
        <v>109</v>
      </c>
      <c r="W2" s="44" t="s">
        <v>107</v>
      </c>
      <c r="X2" s="45" t="s">
        <v>109</v>
      </c>
      <c r="Y2" s="45" t="s">
        <v>107</v>
      </c>
      <c r="Z2" s="46" t="s">
        <v>110</v>
      </c>
      <c r="AA2" s="46" t="s">
        <v>111</v>
      </c>
      <c r="AB2" s="47" t="s">
        <v>107</v>
      </c>
      <c r="AC2" s="48" t="s">
        <v>112</v>
      </c>
      <c r="AD2" s="81"/>
    </row>
    <row r="3" spans="2:30" x14ac:dyDescent="0.25">
      <c r="B3" t="s">
        <v>113</v>
      </c>
      <c r="C3" s="27" t="s">
        <v>114</v>
      </c>
      <c r="D3" s="27" t="s">
        <v>114</v>
      </c>
      <c r="E3" s="50" t="s">
        <v>114</v>
      </c>
      <c r="F3" s="51"/>
      <c r="G3" s="52" t="s">
        <v>115</v>
      </c>
      <c r="H3" s="53">
        <v>0</v>
      </c>
      <c r="I3" s="54">
        <v>3</v>
      </c>
      <c r="J3" s="54">
        <v>10</v>
      </c>
      <c r="K3" s="94">
        <f>J3*$B$35/$B$37</f>
        <v>13.333333333333334</v>
      </c>
      <c r="L3" s="54">
        <f>I3*J3*$B$35*$B$33</f>
        <v>24000</v>
      </c>
      <c r="M3" s="55">
        <v>2</v>
      </c>
      <c r="N3" s="55">
        <v>10</v>
      </c>
      <c r="O3" s="55">
        <f>N3*$B$35/$B$37</f>
        <v>13.333333333333334</v>
      </c>
      <c r="P3" s="55">
        <f>M3*N3*$B$35*$B$33</f>
        <v>16000</v>
      </c>
      <c r="Q3" s="56">
        <v>2</v>
      </c>
      <c r="R3" s="56">
        <v>10</v>
      </c>
      <c r="S3" s="56">
        <f>R3*$B$35/$B$37</f>
        <v>13.333333333333334</v>
      </c>
      <c r="T3" s="56">
        <f>Q3*R3*$B$35*$B$33</f>
        <v>16000</v>
      </c>
      <c r="U3" s="57">
        <v>0</v>
      </c>
      <c r="V3" s="58">
        <v>10</v>
      </c>
      <c r="W3" s="58">
        <f>L3*(V3/100)</f>
        <v>2400</v>
      </c>
      <c r="X3" s="59">
        <v>15</v>
      </c>
      <c r="Y3" s="59">
        <f>L3*(X3/100)</f>
        <v>3600</v>
      </c>
      <c r="Z3" s="60">
        <v>3</v>
      </c>
      <c r="AA3" s="60">
        <v>10</v>
      </c>
      <c r="AB3" s="60">
        <f>(Z3*I3+AA3)*$B$35*$B$33</f>
        <v>15200</v>
      </c>
      <c r="AC3" s="61"/>
      <c r="AD3" s="62">
        <f>AC3+AB3+(Y3*4)+(W3*4)+U3+T3+P3+L3+H3</f>
        <v>95200</v>
      </c>
    </row>
    <row r="4" spans="2:30" ht="30" hidden="1" x14ac:dyDescent="0.25">
      <c r="B4" t="s">
        <v>116</v>
      </c>
      <c r="C4" s="27" t="s">
        <v>114</v>
      </c>
      <c r="D4" s="63" t="s">
        <v>114</v>
      </c>
      <c r="E4" s="50" t="s">
        <v>114</v>
      </c>
      <c r="F4" s="29" t="s">
        <v>117</v>
      </c>
      <c r="G4" s="64" t="s">
        <v>118</v>
      </c>
      <c r="H4" s="53">
        <v>0</v>
      </c>
      <c r="I4" s="54">
        <v>2</v>
      </c>
      <c r="J4" s="54">
        <v>25</v>
      </c>
      <c r="K4" s="94">
        <f t="shared" ref="K4:K28" si="0">J4*$B$35/$B$37</f>
        <v>33.333333333333336</v>
      </c>
      <c r="L4" s="54">
        <f>I4*J4*$B$35*$B$33</f>
        <v>40000</v>
      </c>
      <c r="M4" s="55">
        <v>1</v>
      </c>
      <c r="N4" s="55">
        <v>13</v>
      </c>
      <c r="O4" s="55">
        <f t="shared" ref="O4:O28" si="1">N4*$B$35/$B$37</f>
        <v>17.333333333333332</v>
      </c>
      <c r="P4" s="55">
        <f>M4*N4*$B$35*$B$33</f>
        <v>10400</v>
      </c>
      <c r="Q4" s="56">
        <v>7</v>
      </c>
      <c r="R4" s="56">
        <v>15</v>
      </c>
      <c r="S4" s="56">
        <f t="shared" ref="S4:S28" si="2">R4*$B$35/$B$37</f>
        <v>20</v>
      </c>
      <c r="T4" s="56">
        <f>Q4*R4*$B$35*$B$33</f>
        <v>84000</v>
      </c>
      <c r="U4" s="57">
        <v>0</v>
      </c>
      <c r="V4" s="58">
        <v>15</v>
      </c>
      <c r="W4" s="58">
        <f>L4*(V4/100)</f>
        <v>6000</v>
      </c>
      <c r="X4" s="59">
        <v>10</v>
      </c>
      <c r="Y4" s="59">
        <f>L4*(X4/100)</f>
        <v>4000</v>
      </c>
      <c r="Z4" s="60">
        <v>5</v>
      </c>
      <c r="AA4" s="60">
        <v>10</v>
      </c>
      <c r="AB4" s="60">
        <f>(Z4*I4+AA4)*$B$35*$B$33</f>
        <v>16000</v>
      </c>
      <c r="AC4" s="61"/>
      <c r="AD4" s="62">
        <f>AC4+AB4+(Y4*4)+(W4*4)+U4+T4+P4+L4+H4</f>
        <v>190400</v>
      </c>
    </row>
    <row r="5" spans="2:30" ht="30" x14ac:dyDescent="0.25">
      <c r="B5" t="s">
        <v>119</v>
      </c>
      <c r="C5" s="27" t="s">
        <v>114</v>
      </c>
      <c r="D5" s="63" t="s">
        <v>114</v>
      </c>
      <c r="E5" s="50" t="s">
        <v>114</v>
      </c>
      <c r="F5" s="29" t="s">
        <v>117</v>
      </c>
      <c r="G5" s="64" t="s">
        <v>120</v>
      </c>
      <c r="H5" s="53">
        <v>0</v>
      </c>
      <c r="I5" s="54">
        <v>2</v>
      </c>
      <c r="J5" s="54">
        <v>25</v>
      </c>
      <c r="K5" s="94">
        <f t="shared" si="0"/>
        <v>33.333333333333336</v>
      </c>
      <c r="L5" s="54">
        <f>I5*J5*$B$35*$B$33</f>
        <v>40000</v>
      </c>
      <c r="M5" s="55">
        <v>1</v>
      </c>
      <c r="N5" s="55">
        <v>13</v>
      </c>
      <c r="O5" s="55">
        <f t="shared" si="1"/>
        <v>17.333333333333332</v>
      </c>
      <c r="P5" s="55">
        <f>M5*N5*$B$35*$B$33</f>
        <v>10400</v>
      </c>
      <c r="Q5" s="56">
        <v>3</v>
      </c>
      <c r="R5" s="56">
        <v>15</v>
      </c>
      <c r="S5" s="56">
        <f t="shared" si="2"/>
        <v>20</v>
      </c>
      <c r="T5" s="56">
        <f>Q5*R5*$B$35*$B$33</f>
        <v>36000</v>
      </c>
      <c r="U5" s="57">
        <v>0</v>
      </c>
      <c r="V5" s="58">
        <v>10</v>
      </c>
      <c r="W5" s="58">
        <f>L5*(V5/100)</f>
        <v>4000</v>
      </c>
      <c r="X5" s="59">
        <v>10</v>
      </c>
      <c r="Y5" s="59">
        <f>L5*(X5/100)</f>
        <v>4000</v>
      </c>
      <c r="Z5" s="60">
        <v>3</v>
      </c>
      <c r="AA5" s="60">
        <v>10</v>
      </c>
      <c r="AB5" s="60">
        <f>(Z5*I5+AA5)*$B$35*$B$33</f>
        <v>12800</v>
      </c>
      <c r="AC5" s="61"/>
      <c r="AD5" s="62">
        <f>AC5+AB5+(Y5*4)+(W5*4)+U5+T5+P5+L5+H5</f>
        <v>131200</v>
      </c>
    </row>
    <row r="6" spans="2:30" ht="30" hidden="1" x14ac:dyDescent="0.25">
      <c r="B6" t="s">
        <v>121</v>
      </c>
      <c r="C6" s="27" t="s">
        <v>114</v>
      </c>
      <c r="D6" s="63" t="s">
        <v>114</v>
      </c>
      <c r="E6" s="50" t="s">
        <v>114</v>
      </c>
      <c r="F6" s="29" t="s">
        <v>122</v>
      </c>
      <c r="G6" s="64" t="s">
        <v>123</v>
      </c>
      <c r="H6" s="53">
        <v>0</v>
      </c>
      <c r="I6" s="54">
        <v>2</v>
      </c>
      <c r="J6" s="54">
        <v>20</v>
      </c>
      <c r="K6" s="94">
        <f t="shared" si="0"/>
        <v>26.666666666666668</v>
      </c>
      <c r="L6" s="54">
        <f>I6*J6*$B$35*$B$33</f>
        <v>32000</v>
      </c>
      <c r="M6" s="55">
        <v>0</v>
      </c>
      <c r="N6" s="55">
        <v>0</v>
      </c>
      <c r="O6" s="55">
        <f t="shared" si="1"/>
        <v>0</v>
      </c>
      <c r="P6" s="55">
        <f>M6*N6*$B$35*$B$33</f>
        <v>0</v>
      </c>
      <c r="Q6" s="56">
        <v>6</v>
      </c>
      <c r="R6" s="56">
        <v>15</v>
      </c>
      <c r="S6" s="56">
        <f t="shared" si="2"/>
        <v>20</v>
      </c>
      <c r="T6" s="56">
        <f>Q6*R6*$B$35*$B$33</f>
        <v>72000</v>
      </c>
      <c r="U6" s="57">
        <v>0</v>
      </c>
      <c r="V6" s="58">
        <v>15</v>
      </c>
      <c r="W6" s="58">
        <f t="shared" ref="W6:W28" si="3">L6*(V6/100)</f>
        <v>4800</v>
      </c>
      <c r="X6" s="59">
        <v>15</v>
      </c>
      <c r="Y6" s="59">
        <f>L6*(X6/100)</f>
        <v>4800</v>
      </c>
      <c r="Z6" s="60">
        <v>5</v>
      </c>
      <c r="AA6" s="60">
        <v>10</v>
      </c>
      <c r="AB6" s="60">
        <f>(Z6*I6+AA6)*$B$35*$B$33</f>
        <v>16000</v>
      </c>
      <c r="AC6" s="61"/>
      <c r="AD6" s="62">
        <f>AC6+AB6+(Y6*4)+(W6*4)+U6+T6+P6+L6+H6</f>
        <v>158400</v>
      </c>
    </row>
    <row r="7" spans="2:30" ht="30" x14ac:dyDescent="0.25">
      <c r="B7" t="s">
        <v>124</v>
      </c>
      <c r="C7" s="27" t="s">
        <v>114</v>
      </c>
      <c r="D7" s="63" t="s">
        <v>114</v>
      </c>
      <c r="E7" s="50" t="s">
        <v>114</v>
      </c>
      <c r="F7" s="29" t="s">
        <v>122</v>
      </c>
      <c r="G7" s="64" t="s">
        <v>125</v>
      </c>
      <c r="H7" s="53">
        <v>0</v>
      </c>
      <c r="I7" s="54">
        <v>2</v>
      </c>
      <c r="J7" s="54">
        <v>20</v>
      </c>
      <c r="K7" s="94">
        <f t="shared" si="0"/>
        <v>26.666666666666668</v>
      </c>
      <c r="L7" s="54">
        <f>I7*J7*$B$35*$B$33</f>
        <v>32000</v>
      </c>
      <c r="M7" s="55">
        <v>0</v>
      </c>
      <c r="N7" s="55">
        <v>0</v>
      </c>
      <c r="O7" s="55">
        <f t="shared" si="1"/>
        <v>0</v>
      </c>
      <c r="P7" s="55">
        <f>M7*N7*$B$35*$B$33</f>
        <v>0</v>
      </c>
      <c r="Q7" s="56">
        <v>3</v>
      </c>
      <c r="R7" s="56">
        <v>15</v>
      </c>
      <c r="S7" s="56">
        <f t="shared" si="2"/>
        <v>20</v>
      </c>
      <c r="T7" s="56">
        <f>Q7*R7*$B$35*$B$33</f>
        <v>36000</v>
      </c>
      <c r="U7" s="57">
        <v>0</v>
      </c>
      <c r="V7" s="58">
        <v>10</v>
      </c>
      <c r="W7" s="58">
        <f t="shared" si="3"/>
        <v>3200</v>
      </c>
      <c r="X7" s="59">
        <v>15</v>
      </c>
      <c r="Y7" s="59">
        <f>L7*(X7/100)</f>
        <v>4800</v>
      </c>
      <c r="Z7" s="60">
        <v>2</v>
      </c>
      <c r="AA7" s="60">
        <v>10</v>
      </c>
      <c r="AB7" s="60">
        <f>(Z7*I7+AA7)*$B$35*$B$33</f>
        <v>11200</v>
      </c>
      <c r="AC7" s="61"/>
      <c r="AD7" s="62">
        <f>AC7+AB7+(Y7*4)+(W7*4)+U7+T7+P7+L7+H7</f>
        <v>111200</v>
      </c>
    </row>
    <row r="8" spans="2:30" ht="45" x14ac:dyDescent="0.25">
      <c r="B8" s="29" t="s">
        <v>126</v>
      </c>
      <c r="C8" s="27" t="s">
        <v>114</v>
      </c>
      <c r="D8" s="27" t="s">
        <v>127</v>
      </c>
      <c r="E8" s="50" t="s">
        <v>114</v>
      </c>
      <c r="F8" s="29" t="s">
        <v>128</v>
      </c>
      <c r="G8" s="64" t="s">
        <v>129</v>
      </c>
      <c r="H8" s="53">
        <v>0</v>
      </c>
      <c r="I8" s="54">
        <v>2</v>
      </c>
      <c r="J8" s="54">
        <v>15</v>
      </c>
      <c r="K8" s="94">
        <f t="shared" si="0"/>
        <v>20</v>
      </c>
      <c r="L8" s="54">
        <f>I8*J8*$B$35*$B$33</f>
        <v>24000</v>
      </c>
      <c r="M8" s="55">
        <v>0</v>
      </c>
      <c r="N8" s="55">
        <v>0</v>
      </c>
      <c r="O8" s="55">
        <f t="shared" si="1"/>
        <v>0</v>
      </c>
      <c r="P8" s="55">
        <f>M8*N8*$B$35*$B$33</f>
        <v>0</v>
      </c>
      <c r="Q8" s="56">
        <v>2</v>
      </c>
      <c r="R8" s="56">
        <v>10</v>
      </c>
      <c r="S8" s="56">
        <f t="shared" si="2"/>
        <v>13.333333333333334</v>
      </c>
      <c r="T8" s="56">
        <f>Q8*R8*$B$35*$B$33</f>
        <v>16000</v>
      </c>
      <c r="U8" s="57">
        <v>0</v>
      </c>
      <c r="V8" s="58">
        <v>20</v>
      </c>
      <c r="W8" s="58">
        <f t="shared" si="3"/>
        <v>4800</v>
      </c>
      <c r="X8" s="59">
        <v>10</v>
      </c>
      <c r="Y8" s="59">
        <f>L8*(X8/100)</f>
        <v>2400</v>
      </c>
      <c r="Z8" s="60">
        <v>4</v>
      </c>
      <c r="AA8" s="60">
        <v>0</v>
      </c>
      <c r="AB8" s="60">
        <f>(Z8*I8+AA8)*$B$35*$B$33</f>
        <v>6400</v>
      </c>
      <c r="AC8" s="61"/>
      <c r="AD8" s="62">
        <f>AC8+AB8+(Y8*4)+(W8*4)+U8+T8+P8+L8+H8</f>
        <v>75200</v>
      </c>
    </row>
    <row r="9" spans="2:30" ht="30" hidden="1" x14ac:dyDescent="0.25">
      <c r="B9" s="29" t="s">
        <v>130</v>
      </c>
      <c r="C9" s="27" t="s">
        <v>131</v>
      </c>
      <c r="D9" s="27" t="s">
        <v>131</v>
      </c>
      <c r="E9" s="50" t="s">
        <v>114</v>
      </c>
      <c r="F9" s="29" t="s">
        <v>132</v>
      </c>
      <c r="G9" s="64" t="s">
        <v>133</v>
      </c>
      <c r="H9" s="53">
        <v>0</v>
      </c>
      <c r="I9" s="54">
        <v>4</v>
      </c>
      <c r="J9" s="54">
        <v>30</v>
      </c>
      <c r="K9" s="94">
        <f t="shared" si="0"/>
        <v>40</v>
      </c>
      <c r="L9" s="54">
        <f>I9*J9*$B$35*$B$33</f>
        <v>96000</v>
      </c>
      <c r="M9" s="55">
        <v>0</v>
      </c>
      <c r="N9" s="55">
        <v>0</v>
      </c>
      <c r="O9" s="55">
        <f t="shared" si="1"/>
        <v>0</v>
      </c>
      <c r="P9" s="55">
        <v>0</v>
      </c>
      <c r="Q9" s="56">
        <v>7</v>
      </c>
      <c r="R9" s="56">
        <v>10</v>
      </c>
      <c r="S9" s="56">
        <f t="shared" si="2"/>
        <v>13.333333333333334</v>
      </c>
      <c r="T9" s="56">
        <f>Q9*R9*$B$35*$B$33</f>
        <v>56000</v>
      </c>
      <c r="U9" s="57">
        <v>0</v>
      </c>
      <c r="V9" s="58">
        <v>15</v>
      </c>
      <c r="W9" s="58">
        <f t="shared" si="3"/>
        <v>14400</v>
      </c>
      <c r="X9" s="59">
        <v>10</v>
      </c>
      <c r="Y9" s="59">
        <f>L9*(X9/100)</f>
        <v>9600</v>
      </c>
      <c r="Z9" s="60">
        <v>6</v>
      </c>
      <c r="AA9" s="60">
        <v>0</v>
      </c>
      <c r="AB9" s="60">
        <f>(Z9*I9+AA9)*$B$35*$B$33</f>
        <v>19200</v>
      </c>
      <c r="AC9" s="61"/>
      <c r="AD9" s="62">
        <f>AC9+AB9+(Y9*4)+(W9*4)+U9+T9+P9+L9+H9</f>
        <v>267200</v>
      </c>
    </row>
    <row r="10" spans="2:30" ht="30" x14ac:dyDescent="0.25">
      <c r="B10" s="29" t="s">
        <v>134</v>
      </c>
      <c r="C10" s="27" t="s">
        <v>131</v>
      </c>
      <c r="D10" s="27" t="s">
        <v>131</v>
      </c>
      <c r="E10" s="50" t="s">
        <v>114</v>
      </c>
      <c r="F10" s="29" t="s">
        <v>132</v>
      </c>
      <c r="G10" s="64" t="s">
        <v>135</v>
      </c>
      <c r="H10" s="53">
        <v>0</v>
      </c>
      <c r="I10" s="54">
        <v>4</v>
      </c>
      <c r="J10" s="54">
        <v>25</v>
      </c>
      <c r="K10" s="94">
        <f t="shared" si="0"/>
        <v>33.333333333333336</v>
      </c>
      <c r="L10" s="54">
        <f>I10*J10*$B$35*$B$33</f>
        <v>80000</v>
      </c>
      <c r="M10" s="55">
        <v>0</v>
      </c>
      <c r="N10" s="55">
        <v>0</v>
      </c>
      <c r="O10" s="55">
        <f t="shared" si="1"/>
        <v>0</v>
      </c>
      <c r="P10" s="55">
        <v>0</v>
      </c>
      <c r="Q10" s="56">
        <v>4</v>
      </c>
      <c r="R10" s="56">
        <v>10</v>
      </c>
      <c r="S10" s="56">
        <f t="shared" si="2"/>
        <v>13.333333333333334</v>
      </c>
      <c r="T10" s="56">
        <f>Q10*R10*$B$35*$B$33</f>
        <v>32000</v>
      </c>
      <c r="U10" s="57">
        <v>0</v>
      </c>
      <c r="V10" s="58">
        <v>15</v>
      </c>
      <c r="W10" s="58">
        <f t="shared" si="3"/>
        <v>12000</v>
      </c>
      <c r="X10" s="59">
        <v>10</v>
      </c>
      <c r="Y10" s="59">
        <f>L10*(X10/100)</f>
        <v>8000</v>
      </c>
      <c r="Z10" s="60">
        <v>4</v>
      </c>
      <c r="AA10" s="60">
        <v>0</v>
      </c>
      <c r="AB10" s="60">
        <f>(Z10*I10+AA10)*$B$35*$B$33</f>
        <v>12800</v>
      </c>
      <c r="AC10" s="61"/>
      <c r="AD10" s="62">
        <f>AC10+AB10+(Y10*4)+(W10*4)+U10+T10+P10+L10+H10</f>
        <v>204800</v>
      </c>
    </row>
    <row r="11" spans="2:30" x14ac:dyDescent="0.25">
      <c r="B11" t="s">
        <v>136</v>
      </c>
      <c r="C11" s="27" t="s">
        <v>114</v>
      </c>
      <c r="D11" s="63" t="s">
        <v>114</v>
      </c>
      <c r="E11" s="50" t="s">
        <v>114</v>
      </c>
      <c r="F11" s="29" t="s">
        <v>137</v>
      </c>
      <c r="G11" s="64" t="s">
        <v>138</v>
      </c>
      <c r="H11" s="53">
        <v>0</v>
      </c>
      <c r="I11" s="54">
        <v>2</v>
      </c>
      <c r="J11" s="54">
        <v>15</v>
      </c>
      <c r="K11" s="94">
        <f t="shared" si="0"/>
        <v>20</v>
      </c>
      <c r="L11" s="54">
        <f>I11*J11*$B$35*$B$33</f>
        <v>24000</v>
      </c>
      <c r="M11" s="55">
        <v>0</v>
      </c>
      <c r="N11" s="55">
        <v>0</v>
      </c>
      <c r="O11" s="55">
        <f t="shared" si="1"/>
        <v>0</v>
      </c>
      <c r="P11" s="55">
        <f>M11*N11*$B$35*$B$33</f>
        <v>0</v>
      </c>
      <c r="Q11" s="56">
        <v>4</v>
      </c>
      <c r="R11" s="56">
        <v>10</v>
      </c>
      <c r="S11" s="56">
        <f t="shared" si="2"/>
        <v>13.333333333333334</v>
      </c>
      <c r="T11" s="56">
        <f>Q11*R11*$B$35*$B$33</f>
        <v>32000</v>
      </c>
      <c r="U11" s="57">
        <v>0</v>
      </c>
      <c r="V11" s="58">
        <v>10</v>
      </c>
      <c r="W11" s="58">
        <f>L11*(V11/100)</f>
        <v>2400</v>
      </c>
      <c r="X11" s="59">
        <v>10</v>
      </c>
      <c r="Y11" s="59">
        <f>L11*(X11/100)</f>
        <v>2400</v>
      </c>
      <c r="Z11" s="60">
        <v>4</v>
      </c>
      <c r="AA11" s="60">
        <v>0</v>
      </c>
      <c r="AB11" s="60">
        <f>(Z11*I11+AA11)*$B$35*$B$33</f>
        <v>6400</v>
      </c>
      <c r="AC11" s="61"/>
      <c r="AD11" s="62">
        <f>AC11+AB11+(Y11*4)+(W11*4)+U11+T11+P11+L11+H11</f>
        <v>81600</v>
      </c>
    </row>
    <row r="12" spans="2:30" ht="30" x14ac:dyDescent="0.25">
      <c r="B12" t="s">
        <v>139</v>
      </c>
      <c r="C12" s="27" t="s">
        <v>114</v>
      </c>
      <c r="D12" s="63" t="s">
        <v>114</v>
      </c>
      <c r="E12" s="50" t="s">
        <v>114</v>
      </c>
      <c r="F12" s="29" t="s">
        <v>140</v>
      </c>
      <c r="G12" s="64" t="s">
        <v>141</v>
      </c>
      <c r="H12" s="53">
        <v>0</v>
      </c>
      <c r="I12" s="54">
        <v>2</v>
      </c>
      <c r="J12" s="54">
        <v>20</v>
      </c>
      <c r="K12" s="94">
        <f t="shared" si="0"/>
        <v>26.666666666666668</v>
      </c>
      <c r="L12" s="54">
        <f>I12*J12*$B$35*$B$33</f>
        <v>32000</v>
      </c>
      <c r="M12" s="55">
        <v>3</v>
      </c>
      <c r="N12" s="55">
        <v>10</v>
      </c>
      <c r="O12" s="55">
        <f t="shared" si="1"/>
        <v>13.333333333333334</v>
      </c>
      <c r="P12" s="55">
        <f>M12*N12*$B$35*$B$33</f>
        <v>24000</v>
      </c>
      <c r="Q12" s="56">
        <v>3</v>
      </c>
      <c r="R12" s="56">
        <v>15</v>
      </c>
      <c r="S12" s="56">
        <f t="shared" si="2"/>
        <v>20</v>
      </c>
      <c r="T12" s="56">
        <f>Q12*R12*$B$35*$B$33</f>
        <v>36000</v>
      </c>
      <c r="U12" s="57">
        <v>0</v>
      </c>
      <c r="V12" s="58">
        <v>10</v>
      </c>
      <c r="W12" s="58">
        <f t="shared" si="3"/>
        <v>3200</v>
      </c>
      <c r="X12" s="59">
        <v>10</v>
      </c>
      <c r="Y12" s="59">
        <f>L12*(X12/100)</f>
        <v>3200</v>
      </c>
      <c r="Z12" s="60">
        <v>3</v>
      </c>
      <c r="AA12" s="60">
        <v>10</v>
      </c>
      <c r="AB12" s="60">
        <f>(Z12*I12+AA12)*$B$35*$B$33</f>
        <v>12800</v>
      </c>
      <c r="AC12" s="61"/>
      <c r="AD12" s="62">
        <f>AC12+AB12+(Y12*4)+(W12*4)+U12+T12+P12+L12+H12</f>
        <v>130400</v>
      </c>
    </row>
    <row r="13" spans="2:30" x14ac:dyDescent="0.25">
      <c r="B13" t="s">
        <v>142</v>
      </c>
      <c r="C13" s="27" t="s">
        <v>114</v>
      </c>
      <c r="D13" s="63" t="s">
        <v>114</v>
      </c>
      <c r="E13" s="50" t="s">
        <v>131</v>
      </c>
      <c r="F13" s="65" t="s">
        <v>167</v>
      </c>
      <c r="G13" s="64"/>
      <c r="H13" s="53"/>
      <c r="I13" s="54"/>
      <c r="J13" s="54"/>
      <c r="K13" s="94">
        <f t="shared" si="0"/>
        <v>0</v>
      </c>
      <c r="L13" s="54">
        <f>I13*J13*$B$35*$B$33</f>
        <v>0</v>
      </c>
      <c r="M13" s="55"/>
      <c r="N13" s="55"/>
      <c r="O13" s="55">
        <f t="shared" si="1"/>
        <v>0</v>
      </c>
      <c r="P13" s="55">
        <f>M13*N13*$B$35*$B$33</f>
        <v>0</v>
      </c>
      <c r="Q13" s="56"/>
      <c r="R13" s="56"/>
      <c r="S13" s="56">
        <f t="shared" si="2"/>
        <v>0</v>
      </c>
      <c r="T13" s="56">
        <f>Q13*R13*$B$35*$B$33</f>
        <v>0</v>
      </c>
      <c r="U13" s="57">
        <v>0</v>
      </c>
      <c r="V13" s="58"/>
      <c r="W13" s="58">
        <f t="shared" si="3"/>
        <v>0</v>
      </c>
      <c r="X13" s="59"/>
      <c r="Y13" s="59">
        <f>L13*(X13/100)</f>
        <v>0</v>
      </c>
      <c r="Z13" s="60"/>
      <c r="AA13" s="60"/>
      <c r="AB13" s="60">
        <f>(Z13*I13+AA13)*$B$35*$B$33</f>
        <v>0</v>
      </c>
      <c r="AC13" s="61"/>
      <c r="AD13" s="62">
        <f>AC13+AB13+(Y13*4)+(W13*4)+U13+T13+P13+L13+H13</f>
        <v>0</v>
      </c>
    </row>
    <row r="14" spans="2:30" x14ac:dyDescent="0.25">
      <c r="B14" t="s">
        <v>143</v>
      </c>
      <c r="C14" s="27" t="s">
        <v>131</v>
      </c>
      <c r="D14" s="27" t="s">
        <v>131</v>
      </c>
      <c r="E14" s="50" t="s">
        <v>114</v>
      </c>
      <c r="F14" s="29" t="s">
        <v>144</v>
      </c>
      <c r="G14" s="64" t="s">
        <v>145</v>
      </c>
      <c r="H14" s="53">
        <v>0</v>
      </c>
      <c r="I14" s="54">
        <v>2</v>
      </c>
      <c r="J14" s="54">
        <v>25</v>
      </c>
      <c r="K14" s="94">
        <f t="shared" si="0"/>
        <v>33.333333333333336</v>
      </c>
      <c r="L14" s="54">
        <f>I14*J14*$B$35*$B$33</f>
        <v>40000</v>
      </c>
      <c r="M14" s="55">
        <v>2</v>
      </c>
      <c r="N14" s="55">
        <v>10</v>
      </c>
      <c r="O14" s="55">
        <f t="shared" si="1"/>
        <v>13.333333333333334</v>
      </c>
      <c r="P14" s="55">
        <f>M14*N14*$B$35*$B$33</f>
        <v>16000</v>
      </c>
      <c r="Q14" s="56">
        <v>2</v>
      </c>
      <c r="R14" s="56">
        <v>10</v>
      </c>
      <c r="S14" s="56">
        <f t="shared" si="2"/>
        <v>13.333333333333334</v>
      </c>
      <c r="T14" s="56">
        <f>Q14*R14*$B$35*$B$33</f>
        <v>16000</v>
      </c>
      <c r="U14" s="57">
        <v>0</v>
      </c>
      <c r="V14" s="58">
        <v>15</v>
      </c>
      <c r="W14" s="58">
        <f t="shared" si="3"/>
        <v>6000</v>
      </c>
      <c r="X14" s="59">
        <v>10</v>
      </c>
      <c r="Y14" s="59">
        <f>L14*(X14/100)</f>
        <v>4000</v>
      </c>
      <c r="Z14" s="60">
        <v>3</v>
      </c>
      <c r="AA14" s="60">
        <v>10</v>
      </c>
      <c r="AB14" s="60">
        <f>(Z14*I14+AA14)*$B$35*$B$33</f>
        <v>12800</v>
      </c>
      <c r="AC14" s="61"/>
      <c r="AD14" s="62">
        <f>AC14+AB14+(Y14*4)+(W14*4)+U14+T14+P14+L14+H14</f>
        <v>124800</v>
      </c>
    </row>
    <row r="15" spans="2:30" x14ac:dyDescent="0.25">
      <c r="B15" t="s">
        <v>146</v>
      </c>
      <c r="C15" s="27" t="s">
        <v>114</v>
      </c>
      <c r="D15" s="63" t="s">
        <v>114</v>
      </c>
      <c r="E15" s="50" t="s">
        <v>131</v>
      </c>
      <c r="F15" s="65" t="s">
        <v>167</v>
      </c>
      <c r="G15" s="64"/>
      <c r="H15" s="53"/>
      <c r="I15" s="54"/>
      <c r="J15" s="54"/>
      <c r="K15" s="94">
        <f t="shared" si="0"/>
        <v>0</v>
      </c>
      <c r="L15" s="54">
        <f>I15*J15*$B$35*$B$33</f>
        <v>0</v>
      </c>
      <c r="M15" s="55"/>
      <c r="N15" s="55"/>
      <c r="O15" s="55">
        <f t="shared" si="1"/>
        <v>0</v>
      </c>
      <c r="P15" s="55">
        <f>M15*N15*$B$35*$B$33</f>
        <v>0</v>
      </c>
      <c r="Q15" s="56"/>
      <c r="R15" s="56"/>
      <c r="S15" s="56">
        <f t="shared" si="2"/>
        <v>0</v>
      </c>
      <c r="T15" s="56">
        <f>Q15*R15*$B$35*$B$33</f>
        <v>0</v>
      </c>
      <c r="U15" s="57">
        <v>0</v>
      </c>
      <c r="V15" s="58"/>
      <c r="W15" s="58">
        <f t="shared" si="3"/>
        <v>0</v>
      </c>
      <c r="X15" s="59"/>
      <c r="Y15" s="59">
        <f>L15*(X15/100)</f>
        <v>0</v>
      </c>
      <c r="Z15" s="60"/>
      <c r="AA15" s="60"/>
      <c r="AB15" s="60">
        <f>(Z15*I15+AA15)*$B$35*$B$33</f>
        <v>0</v>
      </c>
      <c r="AC15" s="61"/>
      <c r="AD15" s="62">
        <f>AC15+AB15+(Y15*4)+(W15*4)+U15+T15+P15+L15+H15</f>
        <v>0</v>
      </c>
    </row>
    <row r="16" spans="2:30" x14ac:dyDescent="0.25">
      <c r="B16" t="s">
        <v>147</v>
      </c>
      <c r="C16" s="27" t="s">
        <v>114</v>
      </c>
      <c r="D16" s="63" t="s">
        <v>114</v>
      </c>
      <c r="E16" s="50" t="s">
        <v>114</v>
      </c>
      <c r="F16" s="79" t="s">
        <v>170</v>
      </c>
      <c r="G16" s="64"/>
      <c r="H16" s="53"/>
      <c r="I16" s="54"/>
      <c r="J16" s="54"/>
      <c r="K16" s="94">
        <f t="shared" si="0"/>
        <v>0</v>
      </c>
      <c r="L16" s="54">
        <f>I16*J16*$B$35*$B$33</f>
        <v>0</v>
      </c>
      <c r="M16" s="55"/>
      <c r="N16" s="55"/>
      <c r="O16" s="55">
        <f t="shared" si="1"/>
        <v>0</v>
      </c>
      <c r="P16" s="55">
        <f>M16*N16*$B$35*$B$33</f>
        <v>0</v>
      </c>
      <c r="Q16" s="56"/>
      <c r="R16" s="56"/>
      <c r="S16" s="56">
        <f t="shared" si="2"/>
        <v>0</v>
      </c>
      <c r="T16" s="56">
        <f>Q16*R16*$B$35*$B$33</f>
        <v>0</v>
      </c>
      <c r="U16" s="57">
        <v>0</v>
      </c>
      <c r="V16" s="58"/>
      <c r="W16" s="58">
        <f t="shared" si="3"/>
        <v>0</v>
      </c>
      <c r="X16" s="59"/>
      <c r="Y16" s="59">
        <f>L16*(X16/100)</f>
        <v>0</v>
      </c>
      <c r="Z16" s="60"/>
      <c r="AA16" s="60"/>
      <c r="AB16" s="60">
        <f>(Z16*I16+AA16)*$B$35*$B$33</f>
        <v>0</v>
      </c>
      <c r="AC16" s="61"/>
      <c r="AD16" s="62">
        <f>AC16+AB16+(Y16*4)+(W16*4)+U16+T16+P16+L16+H16</f>
        <v>0</v>
      </c>
    </row>
    <row r="17" spans="2:30" x14ac:dyDescent="0.25">
      <c r="B17" t="s">
        <v>148</v>
      </c>
      <c r="C17" s="27" t="s">
        <v>114</v>
      </c>
      <c r="D17" s="63" t="s">
        <v>114</v>
      </c>
      <c r="E17" s="50" t="s">
        <v>114</v>
      </c>
      <c r="F17" s="79" t="s">
        <v>170</v>
      </c>
      <c r="G17" s="64"/>
      <c r="H17" s="53"/>
      <c r="I17" s="54"/>
      <c r="J17" s="54"/>
      <c r="K17" s="94">
        <f t="shared" si="0"/>
        <v>0</v>
      </c>
      <c r="L17" s="54">
        <f>I17*J17*$B$35*$B$33</f>
        <v>0</v>
      </c>
      <c r="M17" s="55"/>
      <c r="N17" s="55"/>
      <c r="O17" s="55">
        <f t="shared" si="1"/>
        <v>0</v>
      </c>
      <c r="P17" s="55">
        <f>M17*N17*$B$35*$B$33</f>
        <v>0</v>
      </c>
      <c r="Q17" s="56"/>
      <c r="R17" s="56"/>
      <c r="S17" s="56">
        <f t="shared" si="2"/>
        <v>0</v>
      </c>
      <c r="T17" s="56">
        <f>Q17*R17*$B$35*$B$33</f>
        <v>0</v>
      </c>
      <c r="U17" s="57">
        <v>0</v>
      </c>
      <c r="V17" s="58"/>
      <c r="W17" s="58">
        <f t="shared" si="3"/>
        <v>0</v>
      </c>
      <c r="X17" s="59"/>
      <c r="Y17" s="59">
        <f>L17*(X17/100)</f>
        <v>0</v>
      </c>
      <c r="Z17" s="60"/>
      <c r="AA17" s="60"/>
      <c r="AB17" s="60">
        <f>(Z17*I17+AA17)*$B$35*$B$33</f>
        <v>0</v>
      </c>
      <c r="AC17" s="61"/>
      <c r="AD17" s="62">
        <f>AC17+AB17+(Y17*4)+(W17*4)+U17+T17+P17+L17+H17</f>
        <v>0</v>
      </c>
    </row>
    <row r="18" spans="2:30" x14ac:dyDescent="0.25">
      <c r="B18" s="29" t="s">
        <v>149</v>
      </c>
      <c r="C18" s="27" t="s">
        <v>114</v>
      </c>
      <c r="D18" s="27" t="s">
        <v>131</v>
      </c>
      <c r="E18" s="50" t="s">
        <v>131</v>
      </c>
      <c r="F18" s="29" t="s">
        <v>168</v>
      </c>
      <c r="G18" s="64"/>
      <c r="H18" s="53"/>
      <c r="I18" s="54"/>
      <c r="J18" s="54"/>
      <c r="K18" s="94">
        <f t="shared" si="0"/>
        <v>0</v>
      </c>
      <c r="L18" s="54">
        <f>I18*J18*$B$35*$B$33</f>
        <v>0</v>
      </c>
      <c r="M18" s="55"/>
      <c r="N18" s="55"/>
      <c r="O18" s="55">
        <f t="shared" si="1"/>
        <v>0</v>
      </c>
      <c r="P18" s="55">
        <f>M18*N18*$B$35*$B$33</f>
        <v>0</v>
      </c>
      <c r="Q18" s="56"/>
      <c r="R18" s="56"/>
      <c r="S18" s="56">
        <f t="shared" si="2"/>
        <v>0</v>
      </c>
      <c r="T18" s="56">
        <f>Q18*R18*$B$35*$B$33</f>
        <v>0</v>
      </c>
      <c r="U18" s="57">
        <v>0</v>
      </c>
      <c r="V18" s="58"/>
      <c r="W18" s="58">
        <f t="shared" si="3"/>
        <v>0</v>
      </c>
      <c r="X18" s="59"/>
      <c r="Y18" s="59">
        <f>L18*(X18/100)</f>
        <v>0</v>
      </c>
      <c r="Z18" s="60"/>
      <c r="AA18" s="60"/>
      <c r="AB18" s="60">
        <f>(Z18*I18+AA18)*$B$35*$B$33</f>
        <v>0</v>
      </c>
      <c r="AC18" s="61"/>
      <c r="AD18" s="62">
        <f>AC18+AB18+(Y18*4)+(W18*4)+U18+T18+P18+L18+H18</f>
        <v>0</v>
      </c>
    </row>
    <row r="19" spans="2:30" x14ac:dyDescent="0.25">
      <c r="B19" t="s">
        <v>150</v>
      </c>
      <c r="C19" s="27" t="s">
        <v>114</v>
      </c>
      <c r="D19" s="63" t="s">
        <v>114</v>
      </c>
      <c r="E19" s="50" t="s">
        <v>131</v>
      </c>
      <c r="F19" s="67" t="s">
        <v>169</v>
      </c>
      <c r="G19" s="64"/>
      <c r="H19" s="53"/>
      <c r="I19" s="54"/>
      <c r="J19" s="54"/>
      <c r="K19" s="94">
        <f t="shared" si="0"/>
        <v>0</v>
      </c>
      <c r="L19" s="54">
        <f>I19*J19*$B$35*$B$33</f>
        <v>0</v>
      </c>
      <c r="M19" s="55"/>
      <c r="N19" s="55"/>
      <c r="O19" s="55">
        <f t="shared" si="1"/>
        <v>0</v>
      </c>
      <c r="P19" s="55">
        <f>M19*N19*$B$35*$B$33</f>
        <v>0</v>
      </c>
      <c r="Q19" s="56"/>
      <c r="R19" s="56"/>
      <c r="S19" s="56">
        <f t="shared" si="2"/>
        <v>0</v>
      </c>
      <c r="T19" s="56">
        <f>Q19*R19*$B$35*$B$33</f>
        <v>0</v>
      </c>
      <c r="U19" s="57">
        <v>0</v>
      </c>
      <c r="V19" s="58"/>
      <c r="W19" s="58">
        <f t="shared" si="3"/>
        <v>0</v>
      </c>
      <c r="X19" s="59"/>
      <c r="Y19" s="59">
        <f>L19*(X19/100)</f>
        <v>0</v>
      </c>
      <c r="Z19" s="60"/>
      <c r="AA19" s="60"/>
      <c r="AB19" s="60">
        <f>(Z19*I19+AA19)*$B$35*$B$33</f>
        <v>0</v>
      </c>
      <c r="AC19" s="61"/>
      <c r="AD19" s="62">
        <f>AC19+AB19+(Y19*4)+(W19*4)+U19+T19+P19+L19+H19</f>
        <v>0</v>
      </c>
    </row>
    <row r="20" spans="2:30" x14ac:dyDescent="0.25">
      <c r="B20" t="s">
        <v>151</v>
      </c>
      <c r="C20" s="27" t="s">
        <v>114</v>
      </c>
      <c r="D20" s="63" t="s">
        <v>114</v>
      </c>
      <c r="E20" s="50" t="s">
        <v>131</v>
      </c>
      <c r="F20" s="65" t="s">
        <v>167</v>
      </c>
      <c r="G20" s="64"/>
      <c r="H20" s="53"/>
      <c r="I20" s="54"/>
      <c r="J20" s="54"/>
      <c r="K20" s="94">
        <f t="shared" si="0"/>
        <v>0</v>
      </c>
      <c r="L20" s="54">
        <f>I20*J20*$B$35*$B$33</f>
        <v>0</v>
      </c>
      <c r="M20" s="55"/>
      <c r="N20" s="55"/>
      <c r="O20" s="55">
        <f t="shared" si="1"/>
        <v>0</v>
      </c>
      <c r="P20" s="55">
        <f>M20*N20*$B$35*$B$33</f>
        <v>0</v>
      </c>
      <c r="Q20" s="56"/>
      <c r="R20" s="56"/>
      <c r="S20" s="56">
        <f t="shared" si="2"/>
        <v>0</v>
      </c>
      <c r="T20" s="56">
        <f>Q20*R20*$B$35*$B$33</f>
        <v>0</v>
      </c>
      <c r="U20" s="57">
        <v>0</v>
      </c>
      <c r="V20" s="58"/>
      <c r="W20" s="58">
        <f t="shared" si="3"/>
        <v>0</v>
      </c>
      <c r="X20" s="59"/>
      <c r="Y20" s="59">
        <f>L20*(X20/100)</f>
        <v>0</v>
      </c>
      <c r="Z20" s="60"/>
      <c r="AA20" s="60"/>
      <c r="AB20" s="60">
        <f>(Z20*I20+AA20)*$B$35*$B$33</f>
        <v>0</v>
      </c>
      <c r="AC20" s="61"/>
      <c r="AD20" s="62">
        <f>AC20+AB20+(Y20*4)+(W20*4)+U20+T20+P20+L20+H20</f>
        <v>0</v>
      </c>
    </row>
    <row r="21" spans="2:30" x14ac:dyDescent="0.25">
      <c r="B21" t="s">
        <v>152</v>
      </c>
      <c r="C21" s="27" t="s">
        <v>114</v>
      </c>
      <c r="D21" s="27" t="s">
        <v>114</v>
      </c>
      <c r="E21" s="50" t="s">
        <v>131</v>
      </c>
      <c r="F21" s="65" t="s">
        <v>167</v>
      </c>
      <c r="G21" s="64"/>
      <c r="H21" s="53"/>
      <c r="I21" s="54"/>
      <c r="J21" s="54"/>
      <c r="K21" s="94">
        <f t="shared" si="0"/>
        <v>0</v>
      </c>
      <c r="L21" s="54">
        <f>I21*J21*$B$35*$B$33</f>
        <v>0</v>
      </c>
      <c r="M21" s="55"/>
      <c r="N21" s="55"/>
      <c r="O21" s="55">
        <f t="shared" si="1"/>
        <v>0</v>
      </c>
      <c r="P21" s="55">
        <f>M21*N21*$B$35*$B$33</f>
        <v>0</v>
      </c>
      <c r="Q21" s="56"/>
      <c r="R21" s="56"/>
      <c r="S21" s="56">
        <f t="shared" si="2"/>
        <v>0</v>
      </c>
      <c r="T21" s="56">
        <f>Q21*R21*$B$35*$B$33</f>
        <v>0</v>
      </c>
      <c r="U21" s="57">
        <v>0</v>
      </c>
      <c r="V21" s="58"/>
      <c r="W21" s="58">
        <f t="shared" si="3"/>
        <v>0</v>
      </c>
      <c r="X21" s="59"/>
      <c r="Y21" s="59">
        <f>L21*(X21/100)</f>
        <v>0</v>
      </c>
      <c r="Z21" s="60"/>
      <c r="AA21" s="60"/>
      <c r="AB21" s="60">
        <f>(Z21*I21+AA21)*$B$35*$B$33</f>
        <v>0</v>
      </c>
      <c r="AC21" s="61"/>
      <c r="AD21" s="62">
        <f>AC21+AB21+(Y21*4)+(W21*4)+U21+T21+P21+L21+H21</f>
        <v>0</v>
      </c>
    </row>
    <row r="22" spans="2:30" x14ac:dyDescent="0.25">
      <c r="B22" t="s">
        <v>153</v>
      </c>
      <c r="C22" s="27" t="s">
        <v>114</v>
      </c>
      <c r="D22" s="63" t="s">
        <v>114</v>
      </c>
      <c r="E22" s="50" t="s">
        <v>131</v>
      </c>
      <c r="F22" s="65" t="s">
        <v>167</v>
      </c>
      <c r="G22" s="64"/>
      <c r="H22" s="53"/>
      <c r="I22" s="54"/>
      <c r="J22" s="54"/>
      <c r="K22" s="94">
        <f t="shared" si="0"/>
        <v>0</v>
      </c>
      <c r="L22" s="54">
        <f>I22*J22*$B$35*$B$33</f>
        <v>0</v>
      </c>
      <c r="M22" s="55"/>
      <c r="N22" s="55"/>
      <c r="O22" s="55">
        <f t="shared" si="1"/>
        <v>0</v>
      </c>
      <c r="P22" s="55">
        <f>M22*N22*$B$35*$B$33</f>
        <v>0</v>
      </c>
      <c r="Q22" s="56"/>
      <c r="R22" s="56"/>
      <c r="S22" s="56">
        <f t="shared" si="2"/>
        <v>0</v>
      </c>
      <c r="T22" s="56">
        <f>Q22*R22*$B$35*$B$33</f>
        <v>0</v>
      </c>
      <c r="U22" s="57">
        <v>0</v>
      </c>
      <c r="V22" s="58"/>
      <c r="W22" s="58">
        <f t="shared" si="3"/>
        <v>0</v>
      </c>
      <c r="X22" s="59"/>
      <c r="Y22" s="59">
        <f>L22*(X22/100)</f>
        <v>0</v>
      </c>
      <c r="Z22" s="60"/>
      <c r="AA22" s="60"/>
      <c r="AB22" s="60">
        <f>(Z22*I22+AA22)*$B$35*$B$33</f>
        <v>0</v>
      </c>
      <c r="AC22" s="61"/>
      <c r="AD22" s="62">
        <f>AC22+AB22+(Y22*4)+(W22*4)+U22+T22+P22+L22+H22</f>
        <v>0</v>
      </c>
    </row>
    <row r="23" spans="2:30" x14ac:dyDescent="0.25">
      <c r="B23" t="s">
        <v>63</v>
      </c>
      <c r="C23" s="27" t="s">
        <v>114</v>
      </c>
      <c r="D23" s="63" t="s">
        <v>114</v>
      </c>
      <c r="E23" s="50" t="s">
        <v>114</v>
      </c>
      <c r="F23" s="29" t="s">
        <v>154</v>
      </c>
      <c r="G23" s="64" t="s">
        <v>155</v>
      </c>
      <c r="H23" s="53">
        <v>0</v>
      </c>
      <c r="I23" s="54">
        <v>3</v>
      </c>
      <c r="J23" s="54">
        <v>60</v>
      </c>
      <c r="K23" s="94">
        <f t="shared" si="0"/>
        <v>80</v>
      </c>
      <c r="L23" s="54">
        <f>I23*J23*$B$35*$B$33</f>
        <v>144000</v>
      </c>
      <c r="M23" s="55">
        <v>0</v>
      </c>
      <c r="N23" s="55">
        <v>0</v>
      </c>
      <c r="O23" s="55">
        <f t="shared" si="1"/>
        <v>0</v>
      </c>
      <c r="P23" s="55">
        <f>M23*N23*$B$35*$B$33</f>
        <v>0</v>
      </c>
      <c r="Q23" s="56">
        <v>1</v>
      </c>
      <c r="R23" s="56">
        <v>15</v>
      </c>
      <c r="S23" s="56">
        <f t="shared" si="2"/>
        <v>20</v>
      </c>
      <c r="T23" s="56">
        <f>Q23*R23*$B$35*$B$33</f>
        <v>12000</v>
      </c>
      <c r="U23" s="57">
        <v>0</v>
      </c>
      <c r="V23" s="58">
        <v>10</v>
      </c>
      <c r="W23" s="58">
        <f t="shared" si="3"/>
        <v>14400</v>
      </c>
      <c r="X23" s="59">
        <v>10</v>
      </c>
      <c r="Y23" s="59">
        <f>L23*(X23/100)</f>
        <v>14400</v>
      </c>
      <c r="Z23" s="60">
        <v>8</v>
      </c>
      <c r="AA23" s="60">
        <v>15</v>
      </c>
      <c r="AB23" s="60">
        <f>(Z23*I23+AA23)*$B$35*$B$33</f>
        <v>31200</v>
      </c>
      <c r="AC23" s="61"/>
      <c r="AD23" s="62">
        <f>AC23+AB23+(Y23*4)+(W23*4)+U23+T23+P23+L23+H23</f>
        <v>302400</v>
      </c>
    </row>
    <row r="24" spans="2:30" x14ac:dyDescent="0.25">
      <c r="B24" t="s">
        <v>156</v>
      </c>
      <c r="C24" s="27" t="s">
        <v>114</v>
      </c>
      <c r="D24" s="63" t="s">
        <v>114</v>
      </c>
      <c r="E24" s="50" t="s">
        <v>114</v>
      </c>
      <c r="F24" s="29" t="s">
        <v>154</v>
      </c>
      <c r="G24" s="64" t="s">
        <v>157</v>
      </c>
      <c r="H24" s="53">
        <v>0</v>
      </c>
      <c r="I24" s="54">
        <v>3</v>
      </c>
      <c r="J24" s="54">
        <v>30</v>
      </c>
      <c r="K24" s="94">
        <f t="shared" si="0"/>
        <v>40</v>
      </c>
      <c r="L24" s="54">
        <f>I24*J24*$B$35*$B$33</f>
        <v>72000</v>
      </c>
      <c r="M24" s="55">
        <v>0</v>
      </c>
      <c r="N24" s="55">
        <v>0</v>
      </c>
      <c r="O24" s="55">
        <f t="shared" si="1"/>
        <v>0</v>
      </c>
      <c r="P24" s="55">
        <f>M24*N24*$B$35*$B$33</f>
        <v>0</v>
      </c>
      <c r="Q24" s="56">
        <v>10</v>
      </c>
      <c r="R24" s="56">
        <v>10</v>
      </c>
      <c r="S24" s="56">
        <f t="shared" si="2"/>
        <v>13.333333333333334</v>
      </c>
      <c r="T24" s="56">
        <f>Q24*R24*$B$35*$B$33</f>
        <v>80000</v>
      </c>
      <c r="U24" s="57">
        <v>0</v>
      </c>
      <c r="V24" s="58">
        <v>10</v>
      </c>
      <c r="W24" s="58">
        <f>L24*(V24/100)</f>
        <v>7200</v>
      </c>
      <c r="X24" s="59">
        <v>10</v>
      </c>
      <c r="Y24" s="59">
        <f>L24*(X24/100)</f>
        <v>7200</v>
      </c>
      <c r="Z24" s="60">
        <v>4</v>
      </c>
      <c r="AA24" s="60">
        <v>5</v>
      </c>
      <c r="AB24" s="60">
        <f>(Z24*I24+AA24)*$B$35*$B$33</f>
        <v>13600</v>
      </c>
      <c r="AC24" s="61"/>
      <c r="AD24" s="62">
        <f>AC24+AB24+(Y24*4)+(W24*4)+U24+T24+P24+L24+H24</f>
        <v>223200</v>
      </c>
    </row>
    <row r="25" spans="2:30" x14ac:dyDescent="0.25">
      <c r="B25" t="s">
        <v>158</v>
      </c>
      <c r="C25" s="27" t="s">
        <v>114</v>
      </c>
      <c r="D25" s="27" t="s">
        <v>131</v>
      </c>
      <c r="E25" s="50" t="s">
        <v>131</v>
      </c>
      <c r="F25" s="65" t="s">
        <v>167</v>
      </c>
      <c r="G25" s="64"/>
      <c r="H25" s="53"/>
      <c r="I25" s="54"/>
      <c r="J25" s="54"/>
      <c r="K25" s="94">
        <f t="shared" si="0"/>
        <v>0</v>
      </c>
      <c r="L25" s="54">
        <f>I25*J25*$B$35*$B$33</f>
        <v>0</v>
      </c>
      <c r="M25" s="55"/>
      <c r="N25" s="55"/>
      <c r="O25" s="55">
        <f t="shared" si="1"/>
        <v>0</v>
      </c>
      <c r="P25" s="55">
        <f>M25*N25*$B$35*$B$33</f>
        <v>0</v>
      </c>
      <c r="Q25" s="56"/>
      <c r="R25" s="56"/>
      <c r="S25" s="56">
        <f t="shared" si="2"/>
        <v>0</v>
      </c>
      <c r="T25" s="56">
        <f>Q25*R25*$B$35*$B$33</f>
        <v>0</v>
      </c>
      <c r="U25" s="57">
        <v>0</v>
      </c>
      <c r="V25" s="58"/>
      <c r="W25" s="58">
        <f t="shared" si="3"/>
        <v>0</v>
      </c>
      <c r="X25" s="59"/>
      <c r="Y25" s="59">
        <f>L25*(X25/100)</f>
        <v>0</v>
      </c>
      <c r="Z25" s="60"/>
      <c r="AA25" s="60"/>
      <c r="AB25" s="60">
        <f>(Z25*I25+AA25)*$B$35*$B$33</f>
        <v>0</v>
      </c>
      <c r="AC25" s="61"/>
      <c r="AD25" s="62">
        <f>AC25+AB25+(Y25*4)+(W25*4)+U25+T25+P25+L25+H25</f>
        <v>0</v>
      </c>
    </row>
    <row r="26" spans="2:30" x14ac:dyDescent="0.25">
      <c r="B26" s="66" t="s">
        <v>159</v>
      </c>
      <c r="C26" s="27" t="s">
        <v>114</v>
      </c>
      <c r="D26" s="63" t="s">
        <v>114</v>
      </c>
      <c r="E26" s="50" t="s">
        <v>131</v>
      </c>
      <c r="F26" s="67" t="s">
        <v>160</v>
      </c>
      <c r="G26" s="64"/>
      <c r="H26" s="53"/>
      <c r="I26" s="54"/>
      <c r="J26" s="54"/>
      <c r="K26" s="94">
        <f t="shared" si="0"/>
        <v>0</v>
      </c>
      <c r="L26" s="54">
        <f>I26*J26*$B$35*$B$33</f>
        <v>0</v>
      </c>
      <c r="M26" s="55"/>
      <c r="N26" s="55"/>
      <c r="O26" s="55">
        <f t="shared" si="1"/>
        <v>0</v>
      </c>
      <c r="P26" s="55">
        <f>M26*N26*$B$35*$B$33</f>
        <v>0</v>
      </c>
      <c r="Q26" s="56"/>
      <c r="R26" s="56"/>
      <c r="S26" s="56">
        <f t="shared" si="2"/>
        <v>0</v>
      </c>
      <c r="T26" s="56">
        <f>Q26*R26*$B$35*$B$33</f>
        <v>0</v>
      </c>
      <c r="U26" s="57">
        <v>0</v>
      </c>
      <c r="V26" s="58"/>
      <c r="W26" s="58">
        <f t="shared" si="3"/>
        <v>0</v>
      </c>
      <c r="X26" s="59"/>
      <c r="Y26" s="59">
        <f>L26*(X26/100)</f>
        <v>0</v>
      </c>
      <c r="Z26" s="60"/>
      <c r="AA26" s="60"/>
      <c r="AB26" s="60">
        <f>(Z26*I26+AA26)*$B$35*$B$33</f>
        <v>0</v>
      </c>
      <c r="AC26" s="61"/>
      <c r="AD26" s="62">
        <f>AC26+AB26+(Y26*4)+(W26*4)+U26+T26+P26+L26+H26</f>
        <v>0</v>
      </c>
    </row>
    <row r="27" spans="2:30" x14ac:dyDescent="0.25">
      <c r="B27" t="s">
        <v>161</v>
      </c>
      <c r="C27" s="27" t="s">
        <v>114</v>
      </c>
      <c r="D27" s="27" t="s">
        <v>114</v>
      </c>
      <c r="E27" s="50" t="s">
        <v>131</v>
      </c>
      <c r="F27" s="65" t="s">
        <v>167</v>
      </c>
      <c r="G27" s="64"/>
      <c r="H27" s="53"/>
      <c r="I27" s="54"/>
      <c r="J27" s="54"/>
      <c r="K27" s="94">
        <f t="shared" si="0"/>
        <v>0</v>
      </c>
      <c r="L27" s="54">
        <f>I27*J27*$B$35*$B$33</f>
        <v>0</v>
      </c>
      <c r="M27" s="55"/>
      <c r="N27" s="55"/>
      <c r="O27" s="55">
        <f t="shared" si="1"/>
        <v>0</v>
      </c>
      <c r="P27" s="55">
        <f>M27*N27*$B$35*$B$33</f>
        <v>0</v>
      </c>
      <c r="Q27" s="56"/>
      <c r="R27" s="56"/>
      <c r="S27" s="56">
        <f t="shared" si="2"/>
        <v>0</v>
      </c>
      <c r="T27" s="56">
        <f>Q27*R27*$B$35*$B$33</f>
        <v>0</v>
      </c>
      <c r="U27" s="57">
        <v>0</v>
      </c>
      <c r="V27" s="58"/>
      <c r="W27" s="58">
        <f t="shared" si="3"/>
        <v>0</v>
      </c>
      <c r="X27" s="59"/>
      <c r="Y27" s="59">
        <f>L27*(X27/100)</f>
        <v>0</v>
      </c>
      <c r="Z27" s="60"/>
      <c r="AA27" s="60"/>
      <c r="AB27" s="60">
        <f>(Z27*I27+AA27)*$B$35*$B$33</f>
        <v>0</v>
      </c>
      <c r="AC27" s="61"/>
      <c r="AD27" s="62">
        <f>AC27+AB27+(Y27*4)+(W27*4)+U27+T27+P27+L27+H27</f>
        <v>0</v>
      </c>
    </row>
    <row r="28" spans="2:30" ht="30" x14ac:dyDescent="0.25">
      <c r="B28" t="s">
        <v>162</v>
      </c>
      <c r="C28" s="27" t="s">
        <v>114</v>
      </c>
      <c r="D28" s="27" t="s">
        <v>114</v>
      </c>
      <c r="E28" s="50" t="s">
        <v>114</v>
      </c>
      <c r="F28" s="29" t="s">
        <v>165</v>
      </c>
      <c r="G28" s="64" t="s">
        <v>166</v>
      </c>
      <c r="H28" s="53">
        <v>0</v>
      </c>
      <c r="I28" s="54">
        <v>2</v>
      </c>
      <c r="J28" s="54">
        <v>35</v>
      </c>
      <c r="K28" s="94">
        <f t="shared" si="0"/>
        <v>46.666666666666664</v>
      </c>
      <c r="L28" s="54">
        <f>I28*J28*$B$35*$B$33</f>
        <v>56000</v>
      </c>
      <c r="M28" s="55">
        <v>2</v>
      </c>
      <c r="N28" s="55">
        <v>20</v>
      </c>
      <c r="O28" s="55">
        <f t="shared" si="1"/>
        <v>26.666666666666668</v>
      </c>
      <c r="P28" s="55">
        <f>M28*N28*$B$35*$B$33</f>
        <v>32000</v>
      </c>
      <c r="Q28" s="56">
        <v>1</v>
      </c>
      <c r="R28" s="56">
        <v>15</v>
      </c>
      <c r="S28" s="56">
        <f t="shared" si="2"/>
        <v>20</v>
      </c>
      <c r="T28" s="56">
        <f>Q28*R28*$B$35*$B$33</f>
        <v>12000</v>
      </c>
      <c r="U28" s="57">
        <v>0</v>
      </c>
      <c r="V28" s="58">
        <v>10</v>
      </c>
      <c r="W28" s="58">
        <f t="shared" si="3"/>
        <v>5600</v>
      </c>
      <c r="X28" s="59">
        <v>10</v>
      </c>
      <c r="Y28" s="59">
        <f>L28*(X28/100)</f>
        <v>5600</v>
      </c>
      <c r="Z28" s="60">
        <v>5</v>
      </c>
      <c r="AA28" s="60">
        <v>10</v>
      </c>
      <c r="AB28" s="60">
        <f>(Z28*I28+AA28)*$B$35*$B$33</f>
        <v>16000</v>
      </c>
      <c r="AC28" s="61"/>
      <c r="AD28" s="62">
        <f>AC28+AB28+(Y28*4)+(W28*4)+U28+T28+P28+L28+H28</f>
        <v>160800</v>
      </c>
    </row>
    <row r="29" spans="2:30" x14ac:dyDescent="0.25">
      <c r="AD29" s="68"/>
    </row>
    <row r="30" spans="2:30" x14ac:dyDescent="0.25">
      <c r="V30" s="82" t="s">
        <v>171</v>
      </c>
      <c r="W30" s="82"/>
      <c r="X30" s="82"/>
      <c r="Y30" s="82"/>
      <c r="Z30" s="82"/>
      <c r="AA30" s="82"/>
      <c r="AB30" s="82"/>
      <c r="AC30" s="82"/>
      <c r="AD30" s="69" t="s">
        <v>173</v>
      </c>
    </row>
    <row r="31" spans="2:30" x14ac:dyDescent="0.25">
      <c r="V31" s="82" t="s">
        <v>172</v>
      </c>
      <c r="W31" s="82"/>
      <c r="X31" s="82"/>
      <c r="Y31" s="82"/>
      <c r="Z31" s="82"/>
      <c r="AA31" s="82"/>
      <c r="AB31" s="82"/>
      <c r="AC31" s="82"/>
      <c r="AD31" s="69" t="s">
        <v>173</v>
      </c>
    </row>
    <row r="32" spans="2:30" x14ac:dyDescent="0.25">
      <c r="B32" s="70" t="s">
        <v>163</v>
      </c>
    </row>
    <row r="33" spans="2:2" x14ac:dyDescent="0.25">
      <c r="B33" s="70">
        <v>100</v>
      </c>
    </row>
    <row r="34" spans="2:2" x14ac:dyDescent="0.25">
      <c r="B34" s="71" t="s">
        <v>164</v>
      </c>
    </row>
    <row r="35" spans="2:2" x14ac:dyDescent="0.25">
      <c r="B35" s="71">
        <v>8</v>
      </c>
    </row>
    <row r="36" spans="2:2" x14ac:dyDescent="0.25">
      <c r="B36" s="93" t="s">
        <v>174</v>
      </c>
    </row>
    <row r="37" spans="2:2" x14ac:dyDescent="0.25">
      <c r="B37" s="93">
        <v>6</v>
      </c>
    </row>
  </sheetData>
  <mergeCells count="9">
    <mergeCell ref="AD1:AD2"/>
    <mergeCell ref="V30:AC30"/>
    <mergeCell ref="V31:AC31"/>
    <mergeCell ref="I1:L1"/>
    <mergeCell ref="M1:P1"/>
    <mergeCell ref="Q1:T1"/>
    <mergeCell ref="V1:W1"/>
    <mergeCell ref="X1:Y1"/>
    <mergeCell ref="Z1:AB1"/>
  </mergeCells>
  <conditionalFormatting sqref="C3:D3 C5:D6 C8:D8 C10:D10 C25:D26 C12:D23">
    <cfRule type="cellIs" dxfId="95" priority="31" operator="equal">
      <formula>$A$3</formula>
    </cfRule>
    <cfRule type="cellIs" dxfId="94" priority="32" operator="equal">
      <formula>"-"</formula>
    </cfRule>
  </conditionalFormatting>
  <conditionalFormatting sqref="E3 E5:E6 E8 E10 E25:E26 E12:E23">
    <cfRule type="cellIs" dxfId="93" priority="29" operator="equal">
      <formula>"-"</formula>
    </cfRule>
    <cfRule type="cellIs" dxfId="92" priority="30" operator="equal">
      <formula>$A$3</formula>
    </cfRule>
  </conditionalFormatting>
  <conditionalFormatting sqref="E27">
    <cfRule type="cellIs" dxfId="91" priority="27" operator="equal">
      <formula>"-"</formula>
    </cfRule>
    <cfRule type="cellIs" dxfId="90" priority="28" operator="equal">
      <formula>$A$3</formula>
    </cfRule>
  </conditionalFormatting>
  <conditionalFormatting sqref="E28">
    <cfRule type="cellIs" dxfId="89" priority="25" operator="equal">
      <formula>"-"</formula>
    </cfRule>
    <cfRule type="cellIs" dxfId="88" priority="26" operator="equal">
      <formula>$A$3</formula>
    </cfRule>
  </conditionalFormatting>
  <conditionalFormatting sqref="D28">
    <cfRule type="cellIs" dxfId="87" priority="23" operator="equal">
      <formula>$A$3</formula>
    </cfRule>
    <cfRule type="cellIs" dxfId="86" priority="24" operator="equal">
      <formula>"-"</formula>
    </cfRule>
  </conditionalFormatting>
  <conditionalFormatting sqref="D27">
    <cfRule type="cellIs" dxfId="85" priority="21" operator="equal">
      <formula>$A$3</formula>
    </cfRule>
    <cfRule type="cellIs" dxfId="84" priority="22" operator="equal">
      <formula>"-"</formula>
    </cfRule>
  </conditionalFormatting>
  <conditionalFormatting sqref="C4:D4">
    <cfRule type="cellIs" dxfId="83" priority="19" operator="equal">
      <formula>$A$3</formula>
    </cfRule>
    <cfRule type="cellIs" dxfId="82" priority="20" operator="equal">
      <formula>"-"</formula>
    </cfRule>
  </conditionalFormatting>
  <conditionalFormatting sqref="E4">
    <cfRule type="cellIs" dxfId="81" priority="17" operator="equal">
      <formula>"-"</formula>
    </cfRule>
    <cfRule type="cellIs" dxfId="80" priority="18" operator="equal">
      <formula>$A$3</formula>
    </cfRule>
  </conditionalFormatting>
  <conditionalFormatting sqref="C7:D7">
    <cfRule type="cellIs" dxfId="79" priority="15" operator="equal">
      <formula>$A$3</formula>
    </cfRule>
    <cfRule type="cellIs" dxfId="78" priority="16" operator="equal">
      <formula>"-"</formula>
    </cfRule>
  </conditionalFormatting>
  <conditionalFormatting sqref="E7">
    <cfRule type="cellIs" dxfId="77" priority="13" operator="equal">
      <formula>"-"</formula>
    </cfRule>
    <cfRule type="cellIs" dxfId="76" priority="14" operator="equal">
      <formula>$A$3</formula>
    </cfRule>
  </conditionalFormatting>
  <conditionalFormatting sqref="C9:D9">
    <cfRule type="cellIs" dxfId="75" priority="11" operator="equal">
      <formula>$A$3</formula>
    </cfRule>
    <cfRule type="cellIs" dxfId="74" priority="12" operator="equal">
      <formula>"-"</formula>
    </cfRule>
  </conditionalFormatting>
  <conditionalFormatting sqref="E9">
    <cfRule type="cellIs" dxfId="73" priority="9" operator="equal">
      <formula>"-"</formula>
    </cfRule>
    <cfRule type="cellIs" dxfId="72" priority="10" operator="equal">
      <formula>$A$3</formula>
    </cfRule>
  </conditionalFormatting>
  <conditionalFormatting sqref="C24:D24">
    <cfRule type="cellIs" dxfId="71" priority="7" operator="equal">
      <formula>$A$3</formula>
    </cfRule>
    <cfRule type="cellIs" dxfId="70" priority="8" operator="equal">
      <formula>"-"</formula>
    </cfRule>
  </conditionalFormatting>
  <conditionalFormatting sqref="E24">
    <cfRule type="cellIs" dxfId="69" priority="5" operator="equal">
      <formula>"-"</formula>
    </cfRule>
    <cfRule type="cellIs" dxfId="68" priority="6" operator="equal">
      <formula>$A$3</formula>
    </cfRule>
  </conditionalFormatting>
  <conditionalFormatting sqref="C11:D11">
    <cfRule type="cellIs" dxfId="67" priority="3" operator="equal">
      <formula>$A$3</formula>
    </cfRule>
    <cfRule type="cellIs" dxfId="66" priority="4" operator="equal">
      <formula>"-"</formula>
    </cfRule>
  </conditionalFormatting>
  <conditionalFormatting sqref="E11">
    <cfRule type="cellIs" dxfId="65" priority="1" operator="equal">
      <formula>"-"</formula>
    </cfRule>
    <cfRule type="cellIs" dxfId="64" priority="2" operator="equal">
      <formula>$A$3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760FA-8C16-4561-8782-4B3132A3D016}">
  <dimension ref="B1:AG67"/>
  <sheetViews>
    <sheetView tabSelected="1" zoomScale="90" zoomScaleNormal="90" workbookViewId="0">
      <pane xSplit="2" ySplit="2" topLeftCell="C34" activePane="bottomRight" state="frozen"/>
      <selection pane="topRight" activeCell="C1" sqref="C1"/>
      <selection pane="bottomLeft" activeCell="A3" sqref="A3"/>
      <selection pane="bottomRight" activeCell="G57" sqref="G57"/>
    </sheetView>
  </sheetViews>
  <sheetFormatPr defaultRowHeight="15" x14ac:dyDescent="0.25"/>
  <cols>
    <col min="1" max="1" width="3.42578125" customWidth="1"/>
    <col min="2" max="2" width="28" customWidth="1"/>
    <col min="3" max="3" width="16.28515625" style="27" customWidth="1"/>
    <col min="4" max="4" width="14.85546875" style="27" customWidth="1"/>
    <col min="5" max="5" width="15" style="28" customWidth="1"/>
    <col min="6" max="8" width="50.7109375" style="29" customWidth="1"/>
    <col min="9" max="9" width="15.28515625" style="29" customWidth="1"/>
    <col min="10" max="12" width="11" customWidth="1"/>
    <col min="13" max="13" width="12.140625" bestFit="1" customWidth="1"/>
    <col min="14" max="21" width="11" customWidth="1"/>
    <col min="23" max="26" width="11" customWidth="1"/>
    <col min="27" max="28" width="10.85546875" customWidth="1"/>
    <col min="31" max="31" width="11.140625" bestFit="1" customWidth="1"/>
    <col min="33" max="33" width="19" customWidth="1"/>
  </cols>
  <sheetData>
    <row r="1" spans="2:33" ht="29.25" customHeight="1" x14ac:dyDescent="0.25">
      <c r="G1" s="30"/>
      <c r="H1" s="30"/>
      <c r="I1" s="31"/>
      <c r="J1" s="83" t="s">
        <v>93</v>
      </c>
      <c r="K1" s="83"/>
      <c r="L1" s="83"/>
      <c r="M1" s="83"/>
      <c r="N1" s="84" t="s">
        <v>94</v>
      </c>
      <c r="O1" s="84"/>
      <c r="P1" s="84"/>
      <c r="Q1" s="84"/>
      <c r="R1" s="85" t="s">
        <v>20</v>
      </c>
      <c r="S1" s="85"/>
      <c r="T1" s="85"/>
      <c r="U1" s="85"/>
      <c r="V1" s="32" t="s">
        <v>95</v>
      </c>
      <c r="W1" s="86" t="s">
        <v>96</v>
      </c>
      <c r="X1" s="86"/>
      <c r="Y1" s="87" t="s">
        <v>97</v>
      </c>
      <c r="Z1" s="88"/>
      <c r="AA1" s="89" t="s">
        <v>15</v>
      </c>
      <c r="AB1" s="90"/>
      <c r="AC1" s="90"/>
      <c r="AD1" s="90"/>
      <c r="AE1" s="91"/>
      <c r="AF1" s="33"/>
      <c r="AG1" s="81" t="s">
        <v>98</v>
      </c>
    </row>
    <row r="2" spans="2:33" s="49" customFormat="1" ht="90" x14ac:dyDescent="0.25">
      <c r="B2" s="34" t="s">
        <v>99</v>
      </c>
      <c r="C2" s="35" t="s">
        <v>100</v>
      </c>
      <c r="D2" s="35" t="s">
        <v>101</v>
      </c>
      <c r="E2" s="36" t="s">
        <v>102</v>
      </c>
      <c r="F2" s="37" t="s">
        <v>103</v>
      </c>
      <c r="G2" s="38" t="s">
        <v>104</v>
      </c>
      <c r="H2" s="38"/>
      <c r="I2" s="39" t="s">
        <v>46</v>
      </c>
      <c r="J2" s="40" t="s">
        <v>105</v>
      </c>
      <c r="K2" s="40" t="s">
        <v>106</v>
      </c>
      <c r="L2" s="40" t="s">
        <v>175</v>
      </c>
      <c r="M2" s="40" t="s">
        <v>107</v>
      </c>
      <c r="N2" s="41" t="s">
        <v>108</v>
      </c>
      <c r="O2" s="41" t="s">
        <v>106</v>
      </c>
      <c r="P2" s="41" t="s">
        <v>175</v>
      </c>
      <c r="Q2" s="41" t="s">
        <v>107</v>
      </c>
      <c r="R2" s="42" t="s">
        <v>108</v>
      </c>
      <c r="S2" s="42" t="s">
        <v>106</v>
      </c>
      <c r="T2" s="42" t="s">
        <v>175</v>
      </c>
      <c r="U2" s="42" t="s">
        <v>107</v>
      </c>
      <c r="V2" s="43" t="s">
        <v>107</v>
      </c>
      <c r="W2" s="44" t="s">
        <v>109</v>
      </c>
      <c r="X2" s="44" t="s">
        <v>107</v>
      </c>
      <c r="Y2" s="45" t="s">
        <v>109</v>
      </c>
      <c r="Z2" s="45" t="s">
        <v>107</v>
      </c>
      <c r="AA2" s="46" t="s">
        <v>110</v>
      </c>
      <c r="AB2" s="46" t="s">
        <v>175</v>
      </c>
      <c r="AC2" s="46" t="s">
        <v>111</v>
      </c>
      <c r="AD2" s="46" t="s">
        <v>175</v>
      </c>
      <c r="AE2" s="47" t="s">
        <v>107</v>
      </c>
      <c r="AF2" s="48" t="s">
        <v>112</v>
      </c>
      <c r="AG2" s="81"/>
    </row>
    <row r="3" spans="2:33" x14ac:dyDescent="0.25">
      <c r="B3" t="s">
        <v>113</v>
      </c>
      <c r="C3" s="27" t="s">
        <v>114</v>
      </c>
      <c r="D3" s="27" t="s">
        <v>114</v>
      </c>
      <c r="E3" s="50" t="s">
        <v>114</v>
      </c>
      <c r="F3" s="51"/>
      <c r="G3" s="52" t="s">
        <v>115</v>
      </c>
      <c r="H3" s="52"/>
      <c r="I3" s="53">
        <v>0</v>
      </c>
      <c r="J3" s="54">
        <v>3</v>
      </c>
      <c r="K3" s="54">
        <v>10</v>
      </c>
      <c r="L3" s="94">
        <f>K3*$B$35/$B$37</f>
        <v>13.333333333333334</v>
      </c>
      <c r="M3" s="54">
        <f>J3*K3*$B$35*$B$33</f>
        <v>24000</v>
      </c>
      <c r="N3" s="55">
        <v>2</v>
      </c>
      <c r="O3" s="55">
        <v>10</v>
      </c>
      <c r="P3" s="55">
        <f>O3*$B$35/$B$37</f>
        <v>13.333333333333334</v>
      </c>
      <c r="Q3" s="55">
        <f>N3*O3*$B$35*$B$33</f>
        <v>16000</v>
      </c>
      <c r="R3" s="56">
        <v>2</v>
      </c>
      <c r="S3" s="56">
        <v>10</v>
      </c>
      <c r="T3" s="56">
        <f>S3*$B$35/$B$37</f>
        <v>13.333333333333334</v>
      </c>
      <c r="U3" s="56">
        <f>R3*S3*$B$35*$B$33</f>
        <v>16000</v>
      </c>
      <c r="V3" s="57">
        <v>0</v>
      </c>
      <c r="W3" s="58">
        <v>10</v>
      </c>
      <c r="X3" s="58">
        <f>M3*(W3/100)</f>
        <v>2400</v>
      </c>
      <c r="Y3" s="59">
        <v>15</v>
      </c>
      <c r="Z3" s="59">
        <f>M3*(Y3/100)</f>
        <v>3600</v>
      </c>
      <c r="AA3" s="60">
        <v>3</v>
      </c>
      <c r="AB3" s="60">
        <f>AA3*$B$35/$B$37</f>
        <v>4</v>
      </c>
      <c r="AC3" s="60">
        <v>10</v>
      </c>
      <c r="AD3" s="60">
        <f>AC3*$B$35/$B$37</f>
        <v>13.333333333333334</v>
      </c>
      <c r="AE3" s="60">
        <f>(AA3*J3+AC3)*$B$35*$B$33</f>
        <v>15200</v>
      </c>
      <c r="AF3" s="61"/>
      <c r="AG3" s="62">
        <f>AF3+AE3+(Z3*4)+(X3*4)+V3+U3+Q3+M3+I3</f>
        <v>95200</v>
      </c>
    </row>
    <row r="4" spans="2:33" ht="30" hidden="1" x14ac:dyDescent="0.25">
      <c r="B4" t="s">
        <v>116</v>
      </c>
      <c r="C4" s="27" t="s">
        <v>114</v>
      </c>
      <c r="D4" s="63" t="s">
        <v>114</v>
      </c>
      <c r="E4" s="50" t="s">
        <v>114</v>
      </c>
      <c r="F4" s="29" t="s">
        <v>117</v>
      </c>
      <c r="G4" s="64" t="s">
        <v>118</v>
      </c>
      <c r="H4" s="64"/>
      <c r="I4" s="53">
        <v>0</v>
      </c>
      <c r="J4" s="54">
        <v>2</v>
      </c>
      <c r="K4" s="54">
        <v>25</v>
      </c>
      <c r="L4" s="94">
        <f t="shared" ref="L4:L28" si="0">K4*$B$35/$B$37</f>
        <v>33.333333333333336</v>
      </c>
      <c r="M4" s="54">
        <f>J4*K4*$B$35*$B$33</f>
        <v>40000</v>
      </c>
      <c r="N4" s="55">
        <v>1</v>
      </c>
      <c r="O4" s="55">
        <v>13</v>
      </c>
      <c r="P4" s="55">
        <f t="shared" ref="P4:P28" si="1">O4*$B$35/$B$37</f>
        <v>17.333333333333332</v>
      </c>
      <c r="Q4" s="55">
        <f>N4*O4*$B$35*$B$33</f>
        <v>10400</v>
      </c>
      <c r="R4" s="56">
        <v>7</v>
      </c>
      <c r="S4" s="56">
        <v>15</v>
      </c>
      <c r="T4" s="56">
        <f t="shared" ref="T4:T28" si="2">S4*$B$35/$B$37</f>
        <v>20</v>
      </c>
      <c r="U4" s="56">
        <f>R4*S4*$B$35*$B$33</f>
        <v>84000</v>
      </c>
      <c r="V4" s="57">
        <v>0</v>
      </c>
      <c r="W4" s="58">
        <v>15</v>
      </c>
      <c r="X4" s="58">
        <f>M4*(W4/100)</f>
        <v>6000</v>
      </c>
      <c r="Y4" s="59">
        <v>10</v>
      </c>
      <c r="Z4" s="59">
        <f>M4*(Y4/100)</f>
        <v>4000</v>
      </c>
      <c r="AA4" s="60">
        <v>5</v>
      </c>
      <c r="AB4" s="60">
        <f t="shared" ref="AB4:AB28" si="3">AA4*$B$35/$B$37</f>
        <v>6.666666666666667</v>
      </c>
      <c r="AC4" s="60">
        <v>10</v>
      </c>
      <c r="AD4" s="60">
        <f t="shared" ref="AD4:AD28" si="4">AC4*$B$35/$B$37</f>
        <v>13.333333333333334</v>
      </c>
      <c r="AE4" s="60">
        <f>(AA4*J4+AC4)*$B$35*$B$33</f>
        <v>16000</v>
      </c>
      <c r="AF4" s="61"/>
      <c r="AG4" s="62">
        <f>AF4+AE4+(Z4*4)+(X4*4)+V4+U4+Q4+M4+I4</f>
        <v>190400</v>
      </c>
    </row>
    <row r="5" spans="2:33" ht="30" x14ac:dyDescent="0.25">
      <c r="B5" t="s">
        <v>119</v>
      </c>
      <c r="C5" s="27" t="s">
        <v>114</v>
      </c>
      <c r="D5" s="63" t="s">
        <v>114</v>
      </c>
      <c r="E5" s="50" t="s">
        <v>114</v>
      </c>
      <c r="F5" s="29" t="s">
        <v>117</v>
      </c>
      <c r="G5" s="64" t="s">
        <v>120</v>
      </c>
      <c r="H5" s="64"/>
      <c r="I5" s="53">
        <v>0</v>
      </c>
      <c r="J5" s="54">
        <v>2</v>
      </c>
      <c r="K5" s="54">
        <v>25</v>
      </c>
      <c r="L5" s="94">
        <f t="shared" si="0"/>
        <v>33.333333333333336</v>
      </c>
      <c r="M5" s="54">
        <f>J5*K5*$B$35*$B$33</f>
        <v>40000</v>
      </c>
      <c r="N5" s="55">
        <v>1</v>
      </c>
      <c r="O5" s="55">
        <v>13</v>
      </c>
      <c r="P5" s="55">
        <f t="shared" si="1"/>
        <v>17.333333333333332</v>
      </c>
      <c r="Q5" s="55">
        <f>N5*O5*$B$35*$B$33</f>
        <v>10400</v>
      </c>
      <c r="R5" s="56">
        <v>3</v>
      </c>
      <c r="S5" s="56">
        <v>15</v>
      </c>
      <c r="T5" s="56">
        <f t="shared" si="2"/>
        <v>20</v>
      </c>
      <c r="U5" s="56">
        <f>R5*S5*$B$35*$B$33</f>
        <v>36000</v>
      </c>
      <c r="V5" s="57">
        <v>0</v>
      </c>
      <c r="W5" s="58">
        <v>10</v>
      </c>
      <c r="X5" s="58">
        <f>M5*(W5/100)</f>
        <v>4000</v>
      </c>
      <c r="Y5" s="59">
        <v>10</v>
      </c>
      <c r="Z5" s="59">
        <f>M5*(Y5/100)</f>
        <v>4000</v>
      </c>
      <c r="AA5" s="60">
        <v>3</v>
      </c>
      <c r="AB5" s="60">
        <f t="shared" si="3"/>
        <v>4</v>
      </c>
      <c r="AC5" s="60">
        <v>10</v>
      </c>
      <c r="AD5" s="60">
        <f t="shared" si="4"/>
        <v>13.333333333333334</v>
      </c>
      <c r="AE5" s="60">
        <f>(AA5*J5+AC5)*$B$35*$B$33</f>
        <v>12800</v>
      </c>
      <c r="AF5" s="61"/>
      <c r="AG5" s="62">
        <f>AF5+AE5+(Z5*4)+(X5*4)+V5+U5+Q5+M5+I5</f>
        <v>131200</v>
      </c>
    </row>
    <row r="6" spans="2:33" ht="30" hidden="1" x14ac:dyDescent="0.25">
      <c r="B6" t="s">
        <v>121</v>
      </c>
      <c r="C6" s="27" t="s">
        <v>114</v>
      </c>
      <c r="D6" s="63" t="s">
        <v>114</v>
      </c>
      <c r="E6" s="50" t="s">
        <v>114</v>
      </c>
      <c r="F6" s="29" t="s">
        <v>122</v>
      </c>
      <c r="G6" s="64" t="s">
        <v>123</v>
      </c>
      <c r="H6" s="64"/>
      <c r="I6" s="53">
        <v>0</v>
      </c>
      <c r="J6" s="54">
        <v>2</v>
      </c>
      <c r="K6" s="54">
        <v>20</v>
      </c>
      <c r="L6" s="94">
        <f t="shared" si="0"/>
        <v>26.666666666666668</v>
      </c>
      <c r="M6" s="54">
        <f>J6*K6*$B$35*$B$33</f>
        <v>32000</v>
      </c>
      <c r="N6" s="55">
        <v>0</v>
      </c>
      <c r="O6" s="55">
        <v>0</v>
      </c>
      <c r="P6" s="55">
        <f t="shared" si="1"/>
        <v>0</v>
      </c>
      <c r="Q6" s="55">
        <f>N6*O6*$B$35*$B$33</f>
        <v>0</v>
      </c>
      <c r="R6" s="56">
        <v>6</v>
      </c>
      <c r="S6" s="56">
        <v>15</v>
      </c>
      <c r="T6" s="56">
        <f t="shared" si="2"/>
        <v>20</v>
      </c>
      <c r="U6" s="56">
        <f>R6*S6*$B$35*$B$33</f>
        <v>72000</v>
      </c>
      <c r="V6" s="57">
        <v>0</v>
      </c>
      <c r="W6" s="58">
        <v>15</v>
      </c>
      <c r="X6" s="58">
        <f t="shared" ref="X6:X28" si="5">M6*(W6/100)</f>
        <v>4800</v>
      </c>
      <c r="Y6" s="59">
        <v>15</v>
      </c>
      <c r="Z6" s="59">
        <f>M6*(Y6/100)</f>
        <v>4800</v>
      </c>
      <c r="AA6" s="60">
        <v>5</v>
      </c>
      <c r="AB6" s="60">
        <f t="shared" si="3"/>
        <v>6.666666666666667</v>
      </c>
      <c r="AC6" s="60">
        <v>10</v>
      </c>
      <c r="AD6" s="60">
        <f t="shared" si="4"/>
        <v>13.333333333333334</v>
      </c>
      <c r="AE6" s="60">
        <f>(AA6*J6+AC6)*$B$35*$B$33</f>
        <v>16000</v>
      </c>
      <c r="AF6" s="61"/>
      <c r="AG6" s="62">
        <f>AF6+AE6+(Z6*4)+(X6*4)+V6+U6+Q6+M6+I6</f>
        <v>158400</v>
      </c>
    </row>
    <row r="7" spans="2:33" ht="30" x14ac:dyDescent="0.25">
      <c r="B7" t="s">
        <v>124</v>
      </c>
      <c r="C7" s="27" t="s">
        <v>114</v>
      </c>
      <c r="D7" s="63" t="s">
        <v>114</v>
      </c>
      <c r="E7" s="50" t="s">
        <v>114</v>
      </c>
      <c r="F7" s="29" t="s">
        <v>122</v>
      </c>
      <c r="G7" s="64" t="s">
        <v>125</v>
      </c>
      <c r="H7" s="64"/>
      <c r="I7" s="53">
        <v>0</v>
      </c>
      <c r="J7" s="54">
        <v>2</v>
      </c>
      <c r="K7" s="54">
        <v>20</v>
      </c>
      <c r="L7" s="94">
        <f t="shared" si="0"/>
        <v>26.666666666666668</v>
      </c>
      <c r="M7" s="54">
        <f>J7*K7*$B$35*$B$33</f>
        <v>32000</v>
      </c>
      <c r="N7" s="55">
        <v>0</v>
      </c>
      <c r="O7" s="55">
        <v>0</v>
      </c>
      <c r="P7" s="55">
        <f t="shared" si="1"/>
        <v>0</v>
      </c>
      <c r="Q7" s="55">
        <f>N7*O7*$B$35*$B$33</f>
        <v>0</v>
      </c>
      <c r="R7" s="56">
        <v>3</v>
      </c>
      <c r="S7" s="56">
        <v>15</v>
      </c>
      <c r="T7" s="56">
        <f t="shared" si="2"/>
        <v>20</v>
      </c>
      <c r="U7" s="56">
        <f>R7*S7*$B$35*$B$33</f>
        <v>36000</v>
      </c>
      <c r="V7" s="57">
        <v>0</v>
      </c>
      <c r="W7" s="58">
        <v>10</v>
      </c>
      <c r="X7" s="58">
        <f t="shared" si="5"/>
        <v>3200</v>
      </c>
      <c r="Y7" s="59">
        <v>15</v>
      </c>
      <c r="Z7" s="59">
        <f>M7*(Y7/100)</f>
        <v>4800</v>
      </c>
      <c r="AA7" s="60">
        <v>2</v>
      </c>
      <c r="AB7" s="60">
        <f t="shared" si="3"/>
        <v>2.6666666666666665</v>
      </c>
      <c r="AC7" s="60">
        <v>10</v>
      </c>
      <c r="AD7" s="60">
        <f t="shared" si="4"/>
        <v>13.333333333333334</v>
      </c>
      <c r="AE7" s="60">
        <f>(AA7*J7+AC7)*$B$35*$B$33</f>
        <v>11200</v>
      </c>
      <c r="AF7" s="61"/>
      <c r="AG7" s="62">
        <f>AF7+AE7+(Z7*4)+(X7*4)+V7+U7+Q7+M7+I7</f>
        <v>111200</v>
      </c>
    </row>
    <row r="8" spans="2:33" ht="45" x14ac:dyDescent="0.25">
      <c r="B8" s="29" t="s">
        <v>126</v>
      </c>
      <c r="C8" s="27" t="s">
        <v>114</v>
      </c>
      <c r="D8" s="27" t="s">
        <v>127</v>
      </c>
      <c r="E8" s="50" t="s">
        <v>114</v>
      </c>
      <c r="F8" s="29" t="s">
        <v>128</v>
      </c>
      <c r="G8" s="64" t="s">
        <v>129</v>
      </c>
      <c r="H8" s="64"/>
      <c r="I8" s="53">
        <v>0</v>
      </c>
      <c r="J8" s="54">
        <v>2</v>
      </c>
      <c r="K8" s="54">
        <v>15</v>
      </c>
      <c r="L8" s="94">
        <f t="shared" si="0"/>
        <v>20</v>
      </c>
      <c r="M8" s="54">
        <f>J8*K8*$B$35*$B$33</f>
        <v>24000</v>
      </c>
      <c r="N8" s="55">
        <v>0</v>
      </c>
      <c r="O8" s="55">
        <v>0</v>
      </c>
      <c r="P8" s="55">
        <f t="shared" si="1"/>
        <v>0</v>
      </c>
      <c r="Q8" s="55">
        <f>N8*O8*$B$35*$B$33</f>
        <v>0</v>
      </c>
      <c r="R8" s="56">
        <v>2</v>
      </c>
      <c r="S8" s="56">
        <v>10</v>
      </c>
      <c r="T8" s="56">
        <f t="shared" si="2"/>
        <v>13.333333333333334</v>
      </c>
      <c r="U8" s="56">
        <f>R8*S8*$B$35*$B$33</f>
        <v>16000</v>
      </c>
      <c r="V8" s="57">
        <v>0</v>
      </c>
      <c r="W8" s="58">
        <v>20</v>
      </c>
      <c r="X8" s="58">
        <f t="shared" si="5"/>
        <v>4800</v>
      </c>
      <c r="Y8" s="59">
        <v>10</v>
      </c>
      <c r="Z8" s="59">
        <f>M8*(Y8/100)</f>
        <v>2400</v>
      </c>
      <c r="AA8" s="60">
        <v>4</v>
      </c>
      <c r="AB8" s="60">
        <f t="shared" si="3"/>
        <v>5.333333333333333</v>
      </c>
      <c r="AC8" s="60">
        <v>0</v>
      </c>
      <c r="AD8" s="60">
        <f t="shared" si="4"/>
        <v>0</v>
      </c>
      <c r="AE8" s="60">
        <f>(AA8*J8+AC8)*$B$35*$B$33</f>
        <v>6400</v>
      </c>
      <c r="AF8" s="61"/>
      <c r="AG8" s="62">
        <f>AF8+AE8+(Z8*4)+(X8*4)+V8+U8+Q8+M8+I8</f>
        <v>75200</v>
      </c>
    </row>
    <row r="9" spans="2:33" ht="30" hidden="1" x14ac:dyDescent="0.25">
      <c r="B9" s="29" t="s">
        <v>130</v>
      </c>
      <c r="C9" s="27" t="s">
        <v>131</v>
      </c>
      <c r="D9" s="27" t="s">
        <v>131</v>
      </c>
      <c r="E9" s="50" t="s">
        <v>114</v>
      </c>
      <c r="F9" s="29" t="s">
        <v>132</v>
      </c>
      <c r="G9" s="64" t="s">
        <v>133</v>
      </c>
      <c r="H9" s="64"/>
      <c r="I9" s="53">
        <v>0</v>
      </c>
      <c r="J9" s="54">
        <v>4</v>
      </c>
      <c r="K9" s="54">
        <v>30</v>
      </c>
      <c r="L9" s="94">
        <f t="shared" si="0"/>
        <v>40</v>
      </c>
      <c r="M9" s="54">
        <f>J9*K9*$B$35*$B$33</f>
        <v>96000</v>
      </c>
      <c r="N9" s="55">
        <v>0</v>
      </c>
      <c r="O9" s="55">
        <v>0</v>
      </c>
      <c r="P9" s="55">
        <f t="shared" si="1"/>
        <v>0</v>
      </c>
      <c r="Q9" s="55">
        <v>0</v>
      </c>
      <c r="R9" s="56">
        <v>7</v>
      </c>
      <c r="S9" s="56">
        <v>10</v>
      </c>
      <c r="T9" s="56">
        <f t="shared" si="2"/>
        <v>13.333333333333334</v>
      </c>
      <c r="U9" s="56">
        <f>R9*S9*$B$35*$B$33</f>
        <v>56000</v>
      </c>
      <c r="V9" s="57">
        <v>0</v>
      </c>
      <c r="W9" s="58">
        <v>15</v>
      </c>
      <c r="X9" s="58">
        <f t="shared" si="5"/>
        <v>14400</v>
      </c>
      <c r="Y9" s="59">
        <v>10</v>
      </c>
      <c r="Z9" s="59">
        <f>M9*(Y9/100)</f>
        <v>9600</v>
      </c>
      <c r="AA9" s="60">
        <v>6</v>
      </c>
      <c r="AB9" s="60">
        <f t="shared" si="3"/>
        <v>8</v>
      </c>
      <c r="AC9" s="60">
        <v>0</v>
      </c>
      <c r="AD9" s="60">
        <f t="shared" si="4"/>
        <v>0</v>
      </c>
      <c r="AE9" s="60">
        <f>(AA9*J9+AC9)*$B$35*$B$33</f>
        <v>19200</v>
      </c>
      <c r="AF9" s="61"/>
      <c r="AG9" s="62">
        <f>AF9+AE9+(Z9*4)+(X9*4)+V9+U9+Q9+M9+I9</f>
        <v>267200</v>
      </c>
    </row>
    <row r="10" spans="2:33" ht="30" x14ac:dyDescent="0.25">
      <c r="B10" s="29" t="s">
        <v>134</v>
      </c>
      <c r="C10" s="27" t="s">
        <v>131</v>
      </c>
      <c r="D10" s="27" t="s">
        <v>131</v>
      </c>
      <c r="E10" s="50" t="s">
        <v>114</v>
      </c>
      <c r="F10" s="29" t="s">
        <v>132</v>
      </c>
      <c r="G10" s="64" t="s">
        <v>135</v>
      </c>
      <c r="H10" s="64"/>
      <c r="I10" s="53">
        <v>0</v>
      </c>
      <c r="J10" s="54">
        <v>4</v>
      </c>
      <c r="K10" s="54">
        <v>25</v>
      </c>
      <c r="L10" s="94">
        <f t="shared" si="0"/>
        <v>33.333333333333336</v>
      </c>
      <c r="M10" s="54">
        <f>J10*K10*$B$35*$B$33</f>
        <v>80000</v>
      </c>
      <c r="N10" s="55">
        <v>0</v>
      </c>
      <c r="O10" s="55">
        <v>0</v>
      </c>
      <c r="P10" s="55">
        <f t="shared" si="1"/>
        <v>0</v>
      </c>
      <c r="Q10" s="55">
        <v>0</v>
      </c>
      <c r="R10" s="56">
        <v>4</v>
      </c>
      <c r="S10" s="56">
        <v>10</v>
      </c>
      <c r="T10" s="56">
        <f t="shared" si="2"/>
        <v>13.333333333333334</v>
      </c>
      <c r="U10" s="56">
        <f>R10*S10*$B$35*$B$33</f>
        <v>32000</v>
      </c>
      <c r="V10" s="57">
        <v>0</v>
      </c>
      <c r="W10" s="58">
        <v>15</v>
      </c>
      <c r="X10" s="58">
        <f t="shared" si="5"/>
        <v>12000</v>
      </c>
      <c r="Y10" s="59">
        <v>10</v>
      </c>
      <c r="Z10" s="59">
        <f>M10*(Y10/100)</f>
        <v>8000</v>
      </c>
      <c r="AA10" s="60">
        <v>4</v>
      </c>
      <c r="AB10" s="60">
        <f t="shared" si="3"/>
        <v>5.333333333333333</v>
      </c>
      <c r="AC10" s="60">
        <v>0</v>
      </c>
      <c r="AD10" s="60">
        <f t="shared" si="4"/>
        <v>0</v>
      </c>
      <c r="AE10" s="60">
        <f>(AA10*J10+AC10)*$B$35*$B$33</f>
        <v>12800</v>
      </c>
      <c r="AF10" s="61"/>
      <c r="AG10" s="62">
        <f>AF10+AE10+(Z10*4)+(X10*4)+V10+U10+Q10+M10+I10</f>
        <v>204800</v>
      </c>
    </row>
    <row r="11" spans="2:33" x14ac:dyDescent="0.25">
      <c r="B11" t="s">
        <v>136</v>
      </c>
      <c r="C11" s="27" t="s">
        <v>114</v>
      </c>
      <c r="D11" s="63" t="s">
        <v>114</v>
      </c>
      <c r="E11" s="50" t="s">
        <v>114</v>
      </c>
      <c r="F11" s="29" t="s">
        <v>137</v>
      </c>
      <c r="G11" s="64" t="s">
        <v>138</v>
      </c>
      <c r="H11" s="64"/>
      <c r="I11" s="53">
        <v>0</v>
      </c>
      <c r="J11" s="54">
        <v>2</v>
      </c>
      <c r="K11" s="54">
        <v>15</v>
      </c>
      <c r="L11" s="94">
        <f t="shared" si="0"/>
        <v>20</v>
      </c>
      <c r="M11" s="54">
        <f>J11*K11*$B$35*$B$33</f>
        <v>24000</v>
      </c>
      <c r="N11" s="55">
        <v>0</v>
      </c>
      <c r="O11" s="55">
        <v>0</v>
      </c>
      <c r="P11" s="55">
        <f t="shared" si="1"/>
        <v>0</v>
      </c>
      <c r="Q11" s="55">
        <f>N11*O11*$B$35*$B$33</f>
        <v>0</v>
      </c>
      <c r="R11" s="56">
        <v>4</v>
      </c>
      <c r="S11" s="56">
        <v>10</v>
      </c>
      <c r="T11" s="56">
        <f t="shared" si="2"/>
        <v>13.333333333333334</v>
      </c>
      <c r="U11" s="56">
        <f>R11*S11*$B$35*$B$33</f>
        <v>32000</v>
      </c>
      <c r="V11" s="57">
        <v>0</v>
      </c>
      <c r="W11" s="58">
        <v>10</v>
      </c>
      <c r="X11" s="58">
        <f>M11*(W11/100)</f>
        <v>2400</v>
      </c>
      <c r="Y11" s="59">
        <v>10</v>
      </c>
      <c r="Z11" s="59">
        <f>M11*(Y11/100)</f>
        <v>2400</v>
      </c>
      <c r="AA11" s="60">
        <v>4</v>
      </c>
      <c r="AB11" s="60">
        <f t="shared" si="3"/>
        <v>5.333333333333333</v>
      </c>
      <c r="AC11" s="60">
        <v>0</v>
      </c>
      <c r="AD11" s="60">
        <f t="shared" si="4"/>
        <v>0</v>
      </c>
      <c r="AE11" s="60">
        <f>(AA11*J11+AC11)*$B$35*$B$33</f>
        <v>6400</v>
      </c>
      <c r="AF11" s="61"/>
      <c r="AG11" s="62">
        <f>AF11+AE11+(Z11*4)+(X11*4)+V11+U11+Q11+M11+I11</f>
        <v>81600</v>
      </c>
    </row>
    <row r="12" spans="2:33" ht="30" x14ac:dyDescent="0.25">
      <c r="B12" t="s">
        <v>139</v>
      </c>
      <c r="C12" s="27" t="s">
        <v>114</v>
      </c>
      <c r="D12" s="63" t="s">
        <v>114</v>
      </c>
      <c r="E12" s="50" t="s">
        <v>114</v>
      </c>
      <c r="F12" s="29" t="s">
        <v>140</v>
      </c>
      <c r="G12" s="64" t="s">
        <v>141</v>
      </c>
      <c r="H12" s="64"/>
      <c r="I12" s="53">
        <v>0</v>
      </c>
      <c r="J12" s="54">
        <v>2</v>
      </c>
      <c r="K12" s="54">
        <v>20</v>
      </c>
      <c r="L12" s="94">
        <f t="shared" si="0"/>
        <v>26.666666666666668</v>
      </c>
      <c r="M12" s="54">
        <f>J12*K12*$B$35*$B$33</f>
        <v>32000</v>
      </c>
      <c r="N12" s="55">
        <v>3</v>
      </c>
      <c r="O12" s="55">
        <v>10</v>
      </c>
      <c r="P12" s="55">
        <f t="shared" si="1"/>
        <v>13.333333333333334</v>
      </c>
      <c r="Q12" s="55">
        <f>N12*O12*$B$35*$B$33</f>
        <v>24000</v>
      </c>
      <c r="R12" s="56">
        <v>3</v>
      </c>
      <c r="S12" s="56">
        <v>15</v>
      </c>
      <c r="T12" s="56">
        <f t="shared" si="2"/>
        <v>20</v>
      </c>
      <c r="U12" s="56">
        <f>R12*S12*$B$35*$B$33</f>
        <v>36000</v>
      </c>
      <c r="V12" s="57">
        <v>0</v>
      </c>
      <c r="W12" s="58">
        <v>10</v>
      </c>
      <c r="X12" s="58">
        <f t="shared" si="5"/>
        <v>3200</v>
      </c>
      <c r="Y12" s="59">
        <v>10</v>
      </c>
      <c r="Z12" s="59">
        <f>M12*(Y12/100)</f>
        <v>3200</v>
      </c>
      <c r="AA12" s="60">
        <v>3</v>
      </c>
      <c r="AB12" s="60">
        <f t="shared" si="3"/>
        <v>4</v>
      </c>
      <c r="AC12" s="60">
        <v>10</v>
      </c>
      <c r="AD12" s="60">
        <f t="shared" si="4"/>
        <v>13.333333333333334</v>
      </c>
      <c r="AE12" s="60">
        <f>(AA12*J12+AC12)*$B$35*$B$33</f>
        <v>12800</v>
      </c>
      <c r="AF12" s="61"/>
      <c r="AG12" s="62">
        <f>AF12+AE12+(Z12*4)+(X12*4)+V12+U12+Q12+M12+I12</f>
        <v>130400</v>
      </c>
    </row>
    <row r="13" spans="2:33" x14ac:dyDescent="0.25">
      <c r="B13" t="s">
        <v>142</v>
      </c>
      <c r="C13" s="27" t="s">
        <v>114</v>
      </c>
      <c r="D13" s="63" t="s">
        <v>114</v>
      </c>
      <c r="E13" s="50" t="s">
        <v>131</v>
      </c>
      <c r="F13" s="65" t="s">
        <v>167</v>
      </c>
      <c r="G13" s="64"/>
      <c r="H13" s="64"/>
      <c r="I13" s="53"/>
      <c r="J13" s="54"/>
      <c r="K13" s="54"/>
      <c r="L13" s="94">
        <f t="shared" si="0"/>
        <v>0</v>
      </c>
      <c r="M13" s="54">
        <f>J13*K13*$B$35*$B$33</f>
        <v>0</v>
      </c>
      <c r="N13" s="55"/>
      <c r="O13" s="55"/>
      <c r="P13" s="55">
        <f t="shared" si="1"/>
        <v>0</v>
      </c>
      <c r="Q13" s="55">
        <f>N13*O13*$B$35*$B$33</f>
        <v>0</v>
      </c>
      <c r="R13" s="56"/>
      <c r="S13" s="56"/>
      <c r="T13" s="56">
        <f t="shared" si="2"/>
        <v>0</v>
      </c>
      <c r="U13" s="56">
        <f>R13*S13*$B$35*$B$33</f>
        <v>0</v>
      </c>
      <c r="V13" s="57">
        <v>0</v>
      </c>
      <c r="W13" s="58"/>
      <c r="X13" s="58">
        <f t="shared" si="5"/>
        <v>0</v>
      </c>
      <c r="Y13" s="59"/>
      <c r="Z13" s="59">
        <f>M13*(Y13/100)</f>
        <v>0</v>
      </c>
      <c r="AA13" s="60"/>
      <c r="AB13" s="60">
        <f t="shared" si="3"/>
        <v>0</v>
      </c>
      <c r="AC13" s="60"/>
      <c r="AD13" s="60">
        <f t="shared" si="4"/>
        <v>0</v>
      </c>
      <c r="AE13" s="60">
        <f>(AA13*J13+AC13)*$B$35*$B$33</f>
        <v>0</v>
      </c>
      <c r="AF13" s="61"/>
      <c r="AG13" s="62">
        <f>AF13+AE13+(Z13*4)+(X13*4)+V13+U13+Q13+M13+I13</f>
        <v>0</v>
      </c>
    </row>
    <row r="14" spans="2:33" x14ac:dyDescent="0.25">
      <c r="B14" t="s">
        <v>143</v>
      </c>
      <c r="C14" s="27" t="s">
        <v>131</v>
      </c>
      <c r="D14" s="27" t="s">
        <v>131</v>
      </c>
      <c r="E14" s="50" t="s">
        <v>114</v>
      </c>
      <c r="F14" s="29" t="s">
        <v>144</v>
      </c>
      <c r="G14" s="64" t="s">
        <v>145</v>
      </c>
      <c r="H14" s="64"/>
      <c r="I14" s="53">
        <v>0</v>
      </c>
      <c r="J14" s="54">
        <v>2</v>
      </c>
      <c r="K14" s="54">
        <v>25</v>
      </c>
      <c r="L14" s="94">
        <f t="shared" si="0"/>
        <v>33.333333333333336</v>
      </c>
      <c r="M14" s="54">
        <f>J14*K14*$B$35*$B$33</f>
        <v>40000</v>
      </c>
      <c r="N14" s="55">
        <v>2</v>
      </c>
      <c r="O14" s="55">
        <v>10</v>
      </c>
      <c r="P14" s="55">
        <f t="shared" si="1"/>
        <v>13.333333333333334</v>
      </c>
      <c r="Q14" s="55">
        <f>N14*O14*$B$35*$B$33</f>
        <v>16000</v>
      </c>
      <c r="R14" s="56">
        <v>2</v>
      </c>
      <c r="S14" s="56">
        <v>10</v>
      </c>
      <c r="T14" s="56">
        <f t="shared" si="2"/>
        <v>13.333333333333334</v>
      </c>
      <c r="U14" s="56">
        <f>R14*S14*$B$35*$B$33</f>
        <v>16000</v>
      </c>
      <c r="V14" s="57">
        <v>0</v>
      </c>
      <c r="W14" s="58">
        <v>15</v>
      </c>
      <c r="X14" s="58">
        <f t="shared" si="5"/>
        <v>6000</v>
      </c>
      <c r="Y14" s="59">
        <v>10</v>
      </c>
      <c r="Z14" s="59">
        <f>M14*(Y14/100)</f>
        <v>4000</v>
      </c>
      <c r="AA14" s="60">
        <v>3</v>
      </c>
      <c r="AB14" s="60">
        <f t="shared" si="3"/>
        <v>4</v>
      </c>
      <c r="AC14" s="60">
        <v>10</v>
      </c>
      <c r="AD14" s="60">
        <f t="shared" si="4"/>
        <v>13.333333333333334</v>
      </c>
      <c r="AE14" s="60">
        <f>(AA14*J14+AC14)*$B$35*$B$33</f>
        <v>12800</v>
      </c>
      <c r="AF14" s="61"/>
      <c r="AG14" s="62">
        <f>AF14+AE14+(Z14*4)+(X14*4)+V14+U14+Q14+M14+I14</f>
        <v>124800</v>
      </c>
    </row>
    <row r="15" spans="2:33" x14ac:dyDescent="0.25">
      <c r="B15" t="s">
        <v>146</v>
      </c>
      <c r="C15" s="27" t="s">
        <v>114</v>
      </c>
      <c r="D15" s="63" t="s">
        <v>114</v>
      </c>
      <c r="E15" s="50" t="s">
        <v>131</v>
      </c>
      <c r="F15" s="65" t="s">
        <v>167</v>
      </c>
      <c r="G15" s="64"/>
      <c r="H15" s="64"/>
      <c r="I15" s="53"/>
      <c r="J15" s="54"/>
      <c r="K15" s="54"/>
      <c r="L15" s="94">
        <f t="shared" si="0"/>
        <v>0</v>
      </c>
      <c r="M15" s="54">
        <f>J15*K15*$B$35*$B$33</f>
        <v>0</v>
      </c>
      <c r="N15" s="55"/>
      <c r="O15" s="55"/>
      <c r="P15" s="55">
        <f t="shared" si="1"/>
        <v>0</v>
      </c>
      <c r="Q15" s="55">
        <f>N15*O15*$B$35*$B$33</f>
        <v>0</v>
      </c>
      <c r="R15" s="56"/>
      <c r="S15" s="56"/>
      <c r="T15" s="56">
        <f t="shared" si="2"/>
        <v>0</v>
      </c>
      <c r="U15" s="56">
        <f>R15*S15*$B$35*$B$33</f>
        <v>0</v>
      </c>
      <c r="V15" s="57">
        <v>0</v>
      </c>
      <c r="W15" s="58"/>
      <c r="X15" s="58">
        <f t="shared" si="5"/>
        <v>0</v>
      </c>
      <c r="Y15" s="59"/>
      <c r="Z15" s="59">
        <f>M15*(Y15/100)</f>
        <v>0</v>
      </c>
      <c r="AA15" s="60"/>
      <c r="AB15" s="60">
        <f t="shared" si="3"/>
        <v>0</v>
      </c>
      <c r="AC15" s="60"/>
      <c r="AD15" s="60">
        <f t="shared" si="4"/>
        <v>0</v>
      </c>
      <c r="AE15" s="60">
        <f>(AA15*J15+AC15)*$B$35*$B$33</f>
        <v>0</v>
      </c>
      <c r="AF15" s="61"/>
      <c r="AG15" s="62">
        <f>AF15+AE15+(Z15*4)+(X15*4)+V15+U15+Q15+M15+I15</f>
        <v>0</v>
      </c>
    </row>
    <row r="16" spans="2:33" x14ac:dyDescent="0.25">
      <c r="B16" t="s">
        <v>147</v>
      </c>
      <c r="C16" s="27" t="s">
        <v>114</v>
      </c>
      <c r="D16" s="63" t="s">
        <v>114</v>
      </c>
      <c r="E16" s="50" t="s">
        <v>114</v>
      </c>
      <c r="F16" s="79" t="s">
        <v>170</v>
      </c>
      <c r="G16" s="64"/>
      <c r="H16" s="64"/>
      <c r="I16" s="53"/>
      <c r="J16" s="54"/>
      <c r="K16" s="54"/>
      <c r="L16" s="94">
        <f t="shared" si="0"/>
        <v>0</v>
      </c>
      <c r="M16" s="54">
        <f>J16*K16*$B$35*$B$33</f>
        <v>0</v>
      </c>
      <c r="N16" s="55"/>
      <c r="O16" s="55"/>
      <c r="P16" s="55">
        <f t="shared" si="1"/>
        <v>0</v>
      </c>
      <c r="Q16" s="55">
        <f>N16*O16*$B$35*$B$33</f>
        <v>0</v>
      </c>
      <c r="R16" s="56"/>
      <c r="S16" s="56"/>
      <c r="T16" s="56">
        <f t="shared" si="2"/>
        <v>0</v>
      </c>
      <c r="U16" s="56">
        <f>R16*S16*$B$35*$B$33</f>
        <v>0</v>
      </c>
      <c r="V16" s="57">
        <v>0</v>
      </c>
      <c r="W16" s="58"/>
      <c r="X16" s="58">
        <f t="shared" si="5"/>
        <v>0</v>
      </c>
      <c r="Y16" s="59"/>
      <c r="Z16" s="59">
        <f>M16*(Y16/100)</f>
        <v>0</v>
      </c>
      <c r="AA16" s="60"/>
      <c r="AB16" s="60">
        <f t="shared" si="3"/>
        <v>0</v>
      </c>
      <c r="AC16" s="60"/>
      <c r="AD16" s="60">
        <f t="shared" si="4"/>
        <v>0</v>
      </c>
      <c r="AE16" s="60">
        <f>(AA16*J16+AC16)*$B$35*$B$33</f>
        <v>0</v>
      </c>
      <c r="AF16" s="61"/>
      <c r="AG16" s="62">
        <f>AF16+AE16+(Z16*4)+(X16*4)+V16+U16+Q16+M16+I16</f>
        <v>0</v>
      </c>
    </row>
    <row r="17" spans="2:33" x14ac:dyDescent="0.25">
      <c r="B17" t="s">
        <v>148</v>
      </c>
      <c r="C17" s="27" t="s">
        <v>114</v>
      </c>
      <c r="D17" s="63" t="s">
        <v>114</v>
      </c>
      <c r="E17" s="50" t="s">
        <v>114</v>
      </c>
      <c r="F17" s="79" t="s">
        <v>170</v>
      </c>
      <c r="G17" s="64"/>
      <c r="H17" s="64"/>
      <c r="I17" s="53"/>
      <c r="J17" s="54"/>
      <c r="K17" s="54"/>
      <c r="L17" s="94">
        <f t="shared" si="0"/>
        <v>0</v>
      </c>
      <c r="M17" s="54">
        <f>J17*K17*$B$35*$B$33</f>
        <v>0</v>
      </c>
      <c r="N17" s="55"/>
      <c r="O17" s="55"/>
      <c r="P17" s="55">
        <f t="shared" si="1"/>
        <v>0</v>
      </c>
      <c r="Q17" s="55">
        <f>N17*O17*$B$35*$B$33</f>
        <v>0</v>
      </c>
      <c r="R17" s="56"/>
      <c r="S17" s="56"/>
      <c r="T17" s="56">
        <f t="shared" si="2"/>
        <v>0</v>
      </c>
      <c r="U17" s="56">
        <f>R17*S17*$B$35*$B$33</f>
        <v>0</v>
      </c>
      <c r="V17" s="57">
        <v>0</v>
      </c>
      <c r="W17" s="58"/>
      <c r="X17" s="58">
        <f t="shared" si="5"/>
        <v>0</v>
      </c>
      <c r="Y17" s="59"/>
      <c r="Z17" s="59">
        <f>M17*(Y17/100)</f>
        <v>0</v>
      </c>
      <c r="AA17" s="60"/>
      <c r="AB17" s="60">
        <f t="shared" si="3"/>
        <v>0</v>
      </c>
      <c r="AC17" s="60"/>
      <c r="AD17" s="60">
        <f t="shared" si="4"/>
        <v>0</v>
      </c>
      <c r="AE17" s="60">
        <f>(AA17*J17+AC17)*$B$35*$B$33</f>
        <v>0</v>
      </c>
      <c r="AF17" s="61"/>
      <c r="AG17" s="62">
        <f>AF17+AE17+(Z17*4)+(X17*4)+V17+U17+Q17+M17+I17</f>
        <v>0</v>
      </c>
    </row>
    <row r="18" spans="2:33" x14ac:dyDescent="0.25">
      <c r="B18" s="29" t="s">
        <v>149</v>
      </c>
      <c r="C18" s="27" t="s">
        <v>114</v>
      </c>
      <c r="D18" s="27" t="s">
        <v>131</v>
      </c>
      <c r="E18" s="50" t="s">
        <v>131</v>
      </c>
      <c r="F18" s="29" t="s">
        <v>168</v>
      </c>
      <c r="G18" s="64"/>
      <c r="H18" s="64"/>
      <c r="I18" s="53"/>
      <c r="J18" s="54"/>
      <c r="K18" s="54"/>
      <c r="L18" s="94">
        <f t="shared" si="0"/>
        <v>0</v>
      </c>
      <c r="M18" s="54">
        <f>J18*K18*$B$35*$B$33</f>
        <v>0</v>
      </c>
      <c r="N18" s="55"/>
      <c r="O18" s="55"/>
      <c r="P18" s="55">
        <f t="shared" si="1"/>
        <v>0</v>
      </c>
      <c r="Q18" s="55">
        <f>N18*O18*$B$35*$B$33</f>
        <v>0</v>
      </c>
      <c r="R18" s="56"/>
      <c r="S18" s="56"/>
      <c r="T18" s="56">
        <f t="shared" si="2"/>
        <v>0</v>
      </c>
      <c r="U18" s="56">
        <f>R18*S18*$B$35*$B$33</f>
        <v>0</v>
      </c>
      <c r="V18" s="57">
        <v>0</v>
      </c>
      <c r="W18" s="58"/>
      <c r="X18" s="58">
        <f t="shared" si="5"/>
        <v>0</v>
      </c>
      <c r="Y18" s="59"/>
      <c r="Z18" s="59">
        <f>M18*(Y18/100)</f>
        <v>0</v>
      </c>
      <c r="AA18" s="60"/>
      <c r="AB18" s="60">
        <f t="shared" si="3"/>
        <v>0</v>
      </c>
      <c r="AC18" s="60"/>
      <c r="AD18" s="60">
        <f t="shared" si="4"/>
        <v>0</v>
      </c>
      <c r="AE18" s="60">
        <f>(AA18*J18+AC18)*$B$35*$B$33</f>
        <v>0</v>
      </c>
      <c r="AF18" s="61"/>
      <c r="AG18" s="62">
        <f>AF18+AE18+(Z18*4)+(X18*4)+V18+U18+Q18+M18+I18</f>
        <v>0</v>
      </c>
    </row>
    <row r="19" spans="2:33" x14ac:dyDescent="0.25">
      <c r="B19" t="s">
        <v>150</v>
      </c>
      <c r="C19" s="27" t="s">
        <v>114</v>
      </c>
      <c r="D19" s="63" t="s">
        <v>114</v>
      </c>
      <c r="E19" s="50" t="s">
        <v>131</v>
      </c>
      <c r="F19" s="67" t="s">
        <v>169</v>
      </c>
      <c r="G19" s="64"/>
      <c r="H19" s="64"/>
      <c r="I19" s="53"/>
      <c r="J19" s="54"/>
      <c r="K19" s="54"/>
      <c r="L19" s="94">
        <f t="shared" si="0"/>
        <v>0</v>
      </c>
      <c r="M19" s="54">
        <f>J19*K19*$B$35*$B$33</f>
        <v>0</v>
      </c>
      <c r="N19" s="55"/>
      <c r="O19" s="55"/>
      <c r="P19" s="55">
        <f t="shared" si="1"/>
        <v>0</v>
      </c>
      <c r="Q19" s="55">
        <f>N19*O19*$B$35*$B$33</f>
        <v>0</v>
      </c>
      <c r="R19" s="56"/>
      <c r="S19" s="56"/>
      <c r="T19" s="56">
        <f t="shared" si="2"/>
        <v>0</v>
      </c>
      <c r="U19" s="56">
        <f>R19*S19*$B$35*$B$33</f>
        <v>0</v>
      </c>
      <c r="V19" s="57">
        <v>0</v>
      </c>
      <c r="W19" s="58"/>
      <c r="X19" s="58">
        <f t="shared" si="5"/>
        <v>0</v>
      </c>
      <c r="Y19" s="59"/>
      <c r="Z19" s="59">
        <f>M19*(Y19/100)</f>
        <v>0</v>
      </c>
      <c r="AA19" s="60"/>
      <c r="AB19" s="60">
        <f t="shared" si="3"/>
        <v>0</v>
      </c>
      <c r="AC19" s="60"/>
      <c r="AD19" s="60">
        <f t="shared" si="4"/>
        <v>0</v>
      </c>
      <c r="AE19" s="60">
        <f>(AA19*J19+AC19)*$B$35*$B$33</f>
        <v>0</v>
      </c>
      <c r="AF19" s="61"/>
      <c r="AG19" s="62">
        <f>AF19+AE19+(Z19*4)+(X19*4)+V19+U19+Q19+M19+I19</f>
        <v>0</v>
      </c>
    </row>
    <row r="20" spans="2:33" x14ac:dyDescent="0.25">
      <c r="B20" t="s">
        <v>151</v>
      </c>
      <c r="C20" s="27" t="s">
        <v>114</v>
      </c>
      <c r="D20" s="63" t="s">
        <v>114</v>
      </c>
      <c r="E20" s="50" t="s">
        <v>131</v>
      </c>
      <c r="F20" s="65" t="s">
        <v>167</v>
      </c>
      <c r="G20" s="64"/>
      <c r="H20" s="64"/>
      <c r="I20" s="53"/>
      <c r="J20" s="54"/>
      <c r="K20" s="54"/>
      <c r="L20" s="94">
        <f t="shared" si="0"/>
        <v>0</v>
      </c>
      <c r="M20" s="54">
        <f>J20*K20*$B$35*$B$33</f>
        <v>0</v>
      </c>
      <c r="N20" s="55"/>
      <c r="O20" s="55"/>
      <c r="P20" s="55">
        <f t="shared" si="1"/>
        <v>0</v>
      </c>
      <c r="Q20" s="55">
        <f>N20*O20*$B$35*$B$33</f>
        <v>0</v>
      </c>
      <c r="R20" s="56"/>
      <c r="S20" s="56"/>
      <c r="T20" s="56">
        <f t="shared" si="2"/>
        <v>0</v>
      </c>
      <c r="U20" s="56">
        <f>R20*S20*$B$35*$B$33</f>
        <v>0</v>
      </c>
      <c r="V20" s="57">
        <v>0</v>
      </c>
      <c r="W20" s="58"/>
      <c r="X20" s="58">
        <f t="shared" si="5"/>
        <v>0</v>
      </c>
      <c r="Y20" s="59"/>
      <c r="Z20" s="59">
        <f>M20*(Y20/100)</f>
        <v>0</v>
      </c>
      <c r="AA20" s="60"/>
      <c r="AB20" s="60">
        <f t="shared" si="3"/>
        <v>0</v>
      </c>
      <c r="AC20" s="60"/>
      <c r="AD20" s="60">
        <f t="shared" si="4"/>
        <v>0</v>
      </c>
      <c r="AE20" s="60">
        <f>(AA20*J20+AC20)*$B$35*$B$33</f>
        <v>0</v>
      </c>
      <c r="AF20" s="61"/>
      <c r="AG20" s="62">
        <f>AF20+AE20+(Z20*4)+(X20*4)+V20+U20+Q20+M20+I20</f>
        <v>0</v>
      </c>
    </row>
    <row r="21" spans="2:33" x14ac:dyDescent="0.25">
      <c r="B21" t="s">
        <v>152</v>
      </c>
      <c r="C21" s="27" t="s">
        <v>114</v>
      </c>
      <c r="D21" s="27" t="s">
        <v>114</v>
      </c>
      <c r="E21" s="50" t="s">
        <v>131</v>
      </c>
      <c r="F21" s="65" t="s">
        <v>167</v>
      </c>
      <c r="G21" s="64"/>
      <c r="H21" s="64"/>
      <c r="I21" s="53"/>
      <c r="J21" s="54"/>
      <c r="K21" s="54"/>
      <c r="L21" s="94">
        <f t="shared" si="0"/>
        <v>0</v>
      </c>
      <c r="M21" s="54">
        <f>J21*K21*$B$35*$B$33</f>
        <v>0</v>
      </c>
      <c r="N21" s="55"/>
      <c r="O21" s="55"/>
      <c r="P21" s="55">
        <f t="shared" si="1"/>
        <v>0</v>
      </c>
      <c r="Q21" s="55">
        <f>N21*O21*$B$35*$B$33</f>
        <v>0</v>
      </c>
      <c r="R21" s="56"/>
      <c r="S21" s="56"/>
      <c r="T21" s="56">
        <f t="shared" si="2"/>
        <v>0</v>
      </c>
      <c r="U21" s="56">
        <f>R21*S21*$B$35*$B$33</f>
        <v>0</v>
      </c>
      <c r="V21" s="57">
        <v>0</v>
      </c>
      <c r="W21" s="58"/>
      <c r="X21" s="58">
        <f t="shared" si="5"/>
        <v>0</v>
      </c>
      <c r="Y21" s="59"/>
      <c r="Z21" s="59">
        <f>M21*(Y21/100)</f>
        <v>0</v>
      </c>
      <c r="AA21" s="60"/>
      <c r="AB21" s="60">
        <f t="shared" si="3"/>
        <v>0</v>
      </c>
      <c r="AC21" s="60"/>
      <c r="AD21" s="60">
        <f t="shared" si="4"/>
        <v>0</v>
      </c>
      <c r="AE21" s="60">
        <f>(AA21*J21+AC21)*$B$35*$B$33</f>
        <v>0</v>
      </c>
      <c r="AF21" s="61"/>
      <c r="AG21" s="62">
        <f>AF21+AE21+(Z21*4)+(X21*4)+V21+U21+Q21+M21+I21</f>
        <v>0</v>
      </c>
    </row>
    <row r="22" spans="2:33" x14ac:dyDescent="0.25">
      <c r="B22" t="s">
        <v>153</v>
      </c>
      <c r="C22" s="27" t="s">
        <v>114</v>
      </c>
      <c r="D22" s="63" t="s">
        <v>114</v>
      </c>
      <c r="E22" s="50" t="s">
        <v>131</v>
      </c>
      <c r="F22" s="65" t="s">
        <v>167</v>
      </c>
      <c r="G22" s="64"/>
      <c r="H22" s="64"/>
      <c r="I22" s="53"/>
      <c r="J22" s="54"/>
      <c r="K22" s="54"/>
      <c r="L22" s="94">
        <f t="shared" si="0"/>
        <v>0</v>
      </c>
      <c r="M22" s="54">
        <f>J22*K22*$B$35*$B$33</f>
        <v>0</v>
      </c>
      <c r="N22" s="55"/>
      <c r="O22" s="55"/>
      <c r="P22" s="55">
        <f t="shared" si="1"/>
        <v>0</v>
      </c>
      <c r="Q22" s="55">
        <f>N22*O22*$B$35*$B$33</f>
        <v>0</v>
      </c>
      <c r="R22" s="56"/>
      <c r="S22" s="56"/>
      <c r="T22" s="56">
        <f t="shared" si="2"/>
        <v>0</v>
      </c>
      <c r="U22" s="56">
        <f>R22*S22*$B$35*$B$33</f>
        <v>0</v>
      </c>
      <c r="V22" s="57">
        <v>0</v>
      </c>
      <c r="W22" s="58"/>
      <c r="X22" s="58">
        <f t="shared" si="5"/>
        <v>0</v>
      </c>
      <c r="Y22" s="59"/>
      <c r="Z22" s="59">
        <f>M22*(Y22/100)</f>
        <v>0</v>
      </c>
      <c r="AA22" s="60"/>
      <c r="AB22" s="60">
        <f t="shared" si="3"/>
        <v>0</v>
      </c>
      <c r="AC22" s="60"/>
      <c r="AD22" s="60">
        <f t="shared" si="4"/>
        <v>0</v>
      </c>
      <c r="AE22" s="60">
        <f>(AA22*J22+AC22)*$B$35*$B$33</f>
        <v>0</v>
      </c>
      <c r="AF22" s="61"/>
      <c r="AG22" s="62">
        <f>AF22+AE22+(Z22*4)+(X22*4)+V22+U22+Q22+M22+I22</f>
        <v>0</v>
      </c>
    </row>
    <row r="23" spans="2:33" x14ac:dyDescent="0.25">
      <c r="B23" t="s">
        <v>63</v>
      </c>
      <c r="C23" s="27" t="s">
        <v>114</v>
      </c>
      <c r="D23" s="63" t="s">
        <v>114</v>
      </c>
      <c r="E23" s="50" t="s">
        <v>114</v>
      </c>
      <c r="F23" s="29" t="s">
        <v>154</v>
      </c>
      <c r="G23" s="64" t="s">
        <v>155</v>
      </c>
      <c r="H23" s="64"/>
      <c r="I23" s="53">
        <v>0</v>
      </c>
      <c r="J23" s="54">
        <v>3</v>
      </c>
      <c r="K23" s="54">
        <v>60</v>
      </c>
      <c r="L23" s="94">
        <f t="shared" si="0"/>
        <v>80</v>
      </c>
      <c r="M23" s="54">
        <f>J23*K23*$B$35*$B$33</f>
        <v>144000</v>
      </c>
      <c r="N23" s="55">
        <v>0</v>
      </c>
      <c r="O23" s="55">
        <v>0</v>
      </c>
      <c r="P23" s="55">
        <f t="shared" si="1"/>
        <v>0</v>
      </c>
      <c r="Q23" s="55">
        <f>N23*O23*$B$35*$B$33</f>
        <v>0</v>
      </c>
      <c r="R23" s="56">
        <v>1</v>
      </c>
      <c r="S23" s="56">
        <v>15</v>
      </c>
      <c r="T23" s="56">
        <f t="shared" si="2"/>
        <v>20</v>
      </c>
      <c r="U23" s="56">
        <f>R23*S23*$B$35*$B$33</f>
        <v>12000</v>
      </c>
      <c r="V23" s="57">
        <v>0</v>
      </c>
      <c r="W23" s="58">
        <v>10</v>
      </c>
      <c r="X23" s="58">
        <f t="shared" si="5"/>
        <v>14400</v>
      </c>
      <c r="Y23" s="59">
        <v>10</v>
      </c>
      <c r="Z23" s="59">
        <f>M23*(Y23/100)</f>
        <v>14400</v>
      </c>
      <c r="AA23" s="60">
        <v>8</v>
      </c>
      <c r="AB23" s="60">
        <f t="shared" si="3"/>
        <v>10.666666666666666</v>
      </c>
      <c r="AC23" s="60">
        <v>15</v>
      </c>
      <c r="AD23" s="60">
        <f t="shared" si="4"/>
        <v>20</v>
      </c>
      <c r="AE23" s="60">
        <f>(AA23*J23+AC23)*$B$35*$B$33</f>
        <v>31200</v>
      </c>
      <c r="AF23" s="61"/>
      <c r="AG23" s="62">
        <f>AF23+AE23+(Z23*4)+(X23*4)+V23+U23+Q23+M23+I23</f>
        <v>302400</v>
      </c>
    </row>
    <row r="24" spans="2:33" x14ac:dyDescent="0.25">
      <c r="B24" t="s">
        <v>156</v>
      </c>
      <c r="C24" s="27" t="s">
        <v>114</v>
      </c>
      <c r="D24" s="63" t="s">
        <v>114</v>
      </c>
      <c r="E24" s="50" t="s">
        <v>114</v>
      </c>
      <c r="F24" s="29" t="s">
        <v>154</v>
      </c>
      <c r="G24" s="64" t="s">
        <v>157</v>
      </c>
      <c r="H24" s="64"/>
      <c r="I24" s="53">
        <v>0</v>
      </c>
      <c r="J24" s="54">
        <v>3</v>
      </c>
      <c r="K24" s="54">
        <v>30</v>
      </c>
      <c r="L24" s="94">
        <f t="shared" si="0"/>
        <v>40</v>
      </c>
      <c r="M24" s="54">
        <f>J24*K24*$B$35*$B$33</f>
        <v>72000</v>
      </c>
      <c r="N24" s="55">
        <v>0</v>
      </c>
      <c r="O24" s="55">
        <v>0</v>
      </c>
      <c r="P24" s="55">
        <f t="shared" si="1"/>
        <v>0</v>
      </c>
      <c r="Q24" s="55">
        <f>N24*O24*$B$35*$B$33</f>
        <v>0</v>
      </c>
      <c r="R24" s="56">
        <v>10</v>
      </c>
      <c r="S24" s="56">
        <v>10</v>
      </c>
      <c r="T24" s="56">
        <f t="shared" si="2"/>
        <v>13.333333333333334</v>
      </c>
      <c r="U24" s="56">
        <f>R24*S24*$B$35*$B$33</f>
        <v>80000</v>
      </c>
      <c r="V24" s="57">
        <v>0</v>
      </c>
      <c r="W24" s="58">
        <v>10</v>
      </c>
      <c r="X24" s="58">
        <f>M24*(W24/100)</f>
        <v>7200</v>
      </c>
      <c r="Y24" s="59">
        <v>10</v>
      </c>
      <c r="Z24" s="59">
        <f>M24*(Y24/100)</f>
        <v>7200</v>
      </c>
      <c r="AA24" s="60">
        <v>4</v>
      </c>
      <c r="AB24" s="60">
        <f t="shared" si="3"/>
        <v>5.333333333333333</v>
      </c>
      <c r="AC24" s="60">
        <v>5</v>
      </c>
      <c r="AD24" s="60">
        <f t="shared" si="4"/>
        <v>6.666666666666667</v>
      </c>
      <c r="AE24" s="60">
        <f>(AA24*J24+AC24)*$B$35*$B$33</f>
        <v>13600</v>
      </c>
      <c r="AF24" s="61"/>
      <c r="AG24" s="62">
        <f>AF24+AE24+(Z24*4)+(X24*4)+V24+U24+Q24+M24+I24</f>
        <v>223200</v>
      </c>
    </row>
    <row r="25" spans="2:33" x14ac:dyDescent="0.25">
      <c r="B25" t="s">
        <v>158</v>
      </c>
      <c r="C25" s="27" t="s">
        <v>114</v>
      </c>
      <c r="D25" s="27" t="s">
        <v>131</v>
      </c>
      <c r="E25" s="50" t="s">
        <v>131</v>
      </c>
      <c r="F25" s="65" t="s">
        <v>167</v>
      </c>
      <c r="G25" s="64"/>
      <c r="H25" s="64"/>
      <c r="I25" s="53"/>
      <c r="J25" s="54"/>
      <c r="K25" s="54"/>
      <c r="L25" s="94">
        <f t="shared" si="0"/>
        <v>0</v>
      </c>
      <c r="M25" s="54">
        <f>J25*K25*$B$35*$B$33</f>
        <v>0</v>
      </c>
      <c r="N25" s="55"/>
      <c r="O25" s="55"/>
      <c r="P25" s="55">
        <f t="shared" si="1"/>
        <v>0</v>
      </c>
      <c r="Q25" s="55">
        <f>N25*O25*$B$35*$B$33</f>
        <v>0</v>
      </c>
      <c r="R25" s="56"/>
      <c r="S25" s="56"/>
      <c r="T25" s="56">
        <f t="shared" si="2"/>
        <v>0</v>
      </c>
      <c r="U25" s="56">
        <f>R25*S25*$B$35*$B$33</f>
        <v>0</v>
      </c>
      <c r="V25" s="57">
        <v>0</v>
      </c>
      <c r="W25" s="58"/>
      <c r="X25" s="58">
        <f t="shared" si="5"/>
        <v>0</v>
      </c>
      <c r="Y25" s="59"/>
      <c r="Z25" s="59">
        <f>M25*(Y25/100)</f>
        <v>0</v>
      </c>
      <c r="AA25" s="60"/>
      <c r="AB25" s="60">
        <f t="shared" si="3"/>
        <v>0</v>
      </c>
      <c r="AC25" s="60"/>
      <c r="AD25" s="60">
        <f t="shared" si="4"/>
        <v>0</v>
      </c>
      <c r="AE25" s="60">
        <f>(AA25*J25+AC25)*$B$35*$B$33</f>
        <v>0</v>
      </c>
      <c r="AF25" s="61"/>
      <c r="AG25" s="62">
        <f>AF25+AE25+(Z25*4)+(X25*4)+V25+U25+Q25+M25+I25</f>
        <v>0</v>
      </c>
    </row>
    <row r="26" spans="2:33" x14ac:dyDescent="0.25">
      <c r="B26" s="66" t="s">
        <v>159</v>
      </c>
      <c r="C26" s="27" t="s">
        <v>114</v>
      </c>
      <c r="D26" s="63" t="s">
        <v>114</v>
      </c>
      <c r="E26" s="50" t="s">
        <v>131</v>
      </c>
      <c r="F26" s="67" t="s">
        <v>160</v>
      </c>
      <c r="G26" s="64"/>
      <c r="H26" s="64"/>
      <c r="I26" s="53"/>
      <c r="J26" s="54"/>
      <c r="K26" s="54"/>
      <c r="L26" s="94">
        <f t="shared" si="0"/>
        <v>0</v>
      </c>
      <c r="M26" s="54">
        <f>J26*K26*$B$35*$B$33</f>
        <v>0</v>
      </c>
      <c r="N26" s="55"/>
      <c r="O26" s="55"/>
      <c r="P26" s="55">
        <f t="shared" si="1"/>
        <v>0</v>
      </c>
      <c r="Q26" s="55">
        <f>N26*O26*$B$35*$B$33</f>
        <v>0</v>
      </c>
      <c r="R26" s="56"/>
      <c r="S26" s="56"/>
      <c r="T26" s="56">
        <f t="shared" si="2"/>
        <v>0</v>
      </c>
      <c r="U26" s="56">
        <f>R26*S26*$B$35*$B$33</f>
        <v>0</v>
      </c>
      <c r="V26" s="57">
        <v>0</v>
      </c>
      <c r="W26" s="58"/>
      <c r="X26" s="58">
        <f t="shared" si="5"/>
        <v>0</v>
      </c>
      <c r="Y26" s="59"/>
      <c r="Z26" s="59">
        <f>M26*(Y26/100)</f>
        <v>0</v>
      </c>
      <c r="AA26" s="60"/>
      <c r="AB26" s="60">
        <f t="shared" si="3"/>
        <v>0</v>
      </c>
      <c r="AC26" s="60"/>
      <c r="AD26" s="60">
        <f t="shared" si="4"/>
        <v>0</v>
      </c>
      <c r="AE26" s="60">
        <f>(AA26*J26+AC26)*$B$35*$B$33</f>
        <v>0</v>
      </c>
      <c r="AF26" s="61"/>
      <c r="AG26" s="62">
        <f>AF26+AE26+(Z26*4)+(X26*4)+V26+U26+Q26+M26+I26</f>
        <v>0</v>
      </c>
    </row>
    <row r="27" spans="2:33" x14ac:dyDescent="0.25">
      <c r="B27" t="s">
        <v>161</v>
      </c>
      <c r="C27" s="27" t="s">
        <v>114</v>
      </c>
      <c r="D27" s="27" t="s">
        <v>114</v>
      </c>
      <c r="E27" s="50" t="s">
        <v>131</v>
      </c>
      <c r="F27" s="65" t="s">
        <v>167</v>
      </c>
      <c r="G27" s="64"/>
      <c r="H27" s="64"/>
      <c r="I27" s="53"/>
      <c r="J27" s="54"/>
      <c r="K27" s="54"/>
      <c r="L27" s="94">
        <f t="shared" si="0"/>
        <v>0</v>
      </c>
      <c r="M27" s="54">
        <f>J27*K27*$B$35*$B$33</f>
        <v>0</v>
      </c>
      <c r="N27" s="55"/>
      <c r="O27" s="55"/>
      <c r="P27" s="55">
        <f t="shared" si="1"/>
        <v>0</v>
      </c>
      <c r="Q27" s="55">
        <f>N27*O27*$B$35*$B$33</f>
        <v>0</v>
      </c>
      <c r="R27" s="56"/>
      <c r="S27" s="56"/>
      <c r="T27" s="56">
        <f t="shared" si="2"/>
        <v>0</v>
      </c>
      <c r="U27" s="56">
        <f>R27*S27*$B$35*$B$33</f>
        <v>0</v>
      </c>
      <c r="V27" s="57">
        <v>0</v>
      </c>
      <c r="W27" s="58"/>
      <c r="X27" s="58">
        <f t="shared" si="5"/>
        <v>0</v>
      </c>
      <c r="Y27" s="59"/>
      <c r="Z27" s="59">
        <f>M27*(Y27/100)</f>
        <v>0</v>
      </c>
      <c r="AA27" s="60"/>
      <c r="AB27" s="60">
        <f t="shared" si="3"/>
        <v>0</v>
      </c>
      <c r="AC27" s="60"/>
      <c r="AD27" s="60">
        <f t="shared" si="4"/>
        <v>0</v>
      </c>
      <c r="AE27" s="60">
        <f>(AA27*J27+AC27)*$B$35*$B$33</f>
        <v>0</v>
      </c>
      <c r="AF27" s="61"/>
      <c r="AG27" s="62">
        <f>AF27+AE27+(Z27*4)+(X27*4)+V27+U27+Q27+M27+I27</f>
        <v>0</v>
      </c>
    </row>
    <row r="28" spans="2:33" ht="30" x14ac:dyDescent="0.25">
      <c r="B28" t="s">
        <v>162</v>
      </c>
      <c r="C28" s="27" t="s">
        <v>114</v>
      </c>
      <c r="D28" s="27" t="s">
        <v>114</v>
      </c>
      <c r="E28" s="50" t="s">
        <v>114</v>
      </c>
      <c r="F28" s="29" t="s">
        <v>165</v>
      </c>
      <c r="G28" s="64" t="s">
        <v>166</v>
      </c>
      <c r="H28" s="64"/>
      <c r="I28" s="53">
        <v>0</v>
      </c>
      <c r="J28" s="54">
        <v>2</v>
      </c>
      <c r="K28" s="54">
        <v>35</v>
      </c>
      <c r="L28" s="94">
        <f t="shared" si="0"/>
        <v>46.666666666666664</v>
      </c>
      <c r="M28" s="54">
        <f>J28*K28*$B$35*$B$33</f>
        <v>56000</v>
      </c>
      <c r="N28" s="55">
        <v>2</v>
      </c>
      <c r="O28" s="55">
        <v>20</v>
      </c>
      <c r="P28" s="55">
        <f t="shared" si="1"/>
        <v>26.666666666666668</v>
      </c>
      <c r="Q28" s="55">
        <f>N28*O28*$B$35*$B$33</f>
        <v>32000</v>
      </c>
      <c r="R28" s="56">
        <v>1</v>
      </c>
      <c r="S28" s="56">
        <v>15</v>
      </c>
      <c r="T28" s="56">
        <f t="shared" si="2"/>
        <v>20</v>
      </c>
      <c r="U28" s="56">
        <f>R28*S28*$B$35*$B$33</f>
        <v>12000</v>
      </c>
      <c r="V28" s="57">
        <v>0</v>
      </c>
      <c r="W28" s="58">
        <v>10</v>
      </c>
      <c r="X28" s="58">
        <f t="shared" si="5"/>
        <v>5600</v>
      </c>
      <c r="Y28" s="59">
        <v>10</v>
      </c>
      <c r="Z28" s="59">
        <f>M28*(Y28/100)</f>
        <v>5600</v>
      </c>
      <c r="AA28" s="60">
        <v>5</v>
      </c>
      <c r="AB28" s="60">
        <f t="shared" si="3"/>
        <v>6.666666666666667</v>
      </c>
      <c r="AC28" s="60">
        <v>10</v>
      </c>
      <c r="AD28" s="60">
        <f t="shared" si="4"/>
        <v>13.333333333333334</v>
      </c>
      <c r="AE28" s="60">
        <f>(AA28*J28+AC28)*$B$35*$B$33</f>
        <v>16000</v>
      </c>
      <c r="AF28" s="61"/>
      <c r="AG28" s="62">
        <f>AF28+AE28+(Z28*4)+(X28*4)+V28+U28+Q28+M28+I28</f>
        <v>160800</v>
      </c>
    </row>
    <row r="29" spans="2:33" x14ac:dyDescent="0.25">
      <c r="AG29" s="68"/>
    </row>
    <row r="30" spans="2:33" x14ac:dyDescent="0.25">
      <c r="W30" s="82" t="s">
        <v>171</v>
      </c>
      <c r="X30" s="82"/>
      <c r="Y30" s="82"/>
      <c r="Z30" s="82"/>
      <c r="AA30" s="82"/>
      <c r="AB30" s="82"/>
      <c r="AC30" s="82"/>
      <c r="AD30" s="82"/>
      <c r="AE30" s="82"/>
      <c r="AF30" s="82"/>
      <c r="AG30" s="69" t="s">
        <v>173</v>
      </c>
    </row>
    <row r="31" spans="2:33" x14ac:dyDescent="0.25">
      <c r="W31" s="82" t="s">
        <v>172</v>
      </c>
      <c r="X31" s="82"/>
      <c r="Y31" s="82"/>
      <c r="Z31" s="82"/>
      <c r="AA31" s="82"/>
      <c r="AB31" s="82"/>
      <c r="AC31" s="82"/>
      <c r="AD31" s="82"/>
      <c r="AE31" s="82"/>
      <c r="AF31" s="82"/>
      <c r="AG31" s="69" t="s">
        <v>173</v>
      </c>
    </row>
    <row r="32" spans="2:33" x14ac:dyDescent="0.25">
      <c r="B32" s="70" t="s">
        <v>163</v>
      </c>
    </row>
    <row r="33" spans="2:10" x14ac:dyDescent="0.25">
      <c r="B33" s="70">
        <v>100</v>
      </c>
    </row>
    <row r="34" spans="2:10" x14ac:dyDescent="0.25">
      <c r="B34" s="71" t="s">
        <v>164</v>
      </c>
    </row>
    <row r="35" spans="2:10" x14ac:dyDescent="0.25">
      <c r="B35" s="71">
        <v>8</v>
      </c>
    </row>
    <row r="36" spans="2:10" x14ac:dyDescent="0.25">
      <c r="B36" s="93" t="s">
        <v>174</v>
      </c>
    </row>
    <row r="37" spans="2:10" x14ac:dyDescent="0.25">
      <c r="B37" s="93">
        <v>6</v>
      </c>
    </row>
    <row r="38" spans="2:10" x14ac:dyDescent="0.25">
      <c r="B38" s="100" t="s">
        <v>176</v>
      </c>
    </row>
    <row r="39" spans="2:10" x14ac:dyDescent="0.25">
      <c r="B39" s="101">
        <v>43831</v>
      </c>
    </row>
    <row r="41" spans="2:10" ht="60" x14ac:dyDescent="0.25">
      <c r="C41" s="35" t="s">
        <v>100</v>
      </c>
      <c r="D41" s="35" t="s">
        <v>101</v>
      </c>
      <c r="E41" s="36" t="s">
        <v>102</v>
      </c>
      <c r="F41" s="98" t="s">
        <v>176</v>
      </c>
      <c r="G41" s="98" t="s">
        <v>177</v>
      </c>
      <c r="H41" s="98" t="s">
        <v>105</v>
      </c>
      <c r="I41" s="98" t="s">
        <v>178</v>
      </c>
      <c r="J41" s="98" t="s">
        <v>179</v>
      </c>
    </row>
    <row r="42" spans="2:10" x14ac:dyDescent="0.25">
      <c r="B42" t="s">
        <v>113</v>
      </c>
      <c r="C42" s="27" t="s">
        <v>114</v>
      </c>
      <c r="D42" s="27" t="s">
        <v>114</v>
      </c>
      <c r="E42" s="50" t="s">
        <v>114</v>
      </c>
      <c r="F42" s="95">
        <f>$B$39+0</f>
        <v>43831</v>
      </c>
      <c r="G42" s="105">
        <f>WORKDAY(F42,I42)</f>
        <v>43910</v>
      </c>
      <c r="H42" s="99">
        <f>J3</f>
        <v>3</v>
      </c>
      <c r="I42" s="96">
        <f>$L3+$P3+$T3+$AB3+$AD3</f>
        <v>57.333333333333336</v>
      </c>
      <c r="J42" s="97">
        <f>I42*$B$37</f>
        <v>344</v>
      </c>
    </row>
    <row r="43" spans="2:10" hidden="1" x14ac:dyDescent="0.25">
      <c r="B43" t="s">
        <v>116</v>
      </c>
      <c r="C43" s="27" t="s">
        <v>114</v>
      </c>
      <c r="D43" s="63" t="s">
        <v>114</v>
      </c>
      <c r="E43" s="50" t="s">
        <v>114</v>
      </c>
      <c r="F43" s="95">
        <f t="shared" ref="F43" si="6">$B$39+0</f>
        <v>43831</v>
      </c>
      <c r="G43" s="95">
        <f t="shared" ref="G43" si="7">WORKDAY(F43,I43)</f>
        <v>43957</v>
      </c>
      <c r="H43" s="99">
        <f t="shared" ref="H43:H67" si="8">J4</f>
        <v>2</v>
      </c>
      <c r="I43" s="96">
        <f t="shared" ref="I43:I67" si="9">$L4+$P4+$T4+$AB4+$AD4</f>
        <v>90.666666666666671</v>
      </c>
      <c r="J43" s="97">
        <f t="shared" ref="J43:J67" si="10">I43*$B$37</f>
        <v>544</v>
      </c>
    </row>
    <row r="44" spans="2:10" x14ac:dyDescent="0.25">
      <c r="B44" t="s">
        <v>119</v>
      </c>
      <c r="C44" s="27" t="s">
        <v>114</v>
      </c>
      <c r="D44" s="63" t="s">
        <v>114</v>
      </c>
      <c r="E44" s="50" t="s">
        <v>114</v>
      </c>
      <c r="F44" s="106">
        <f>G47</f>
        <v>43938</v>
      </c>
      <c r="G44" s="108">
        <f>WORKDAY(F44,I44)</f>
        <v>44062</v>
      </c>
      <c r="H44" s="99">
        <f t="shared" si="8"/>
        <v>2</v>
      </c>
      <c r="I44" s="96">
        <f t="shared" si="9"/>
        <v>88</v>
      </c>
      <c r="J44" s="97">
        <f t="shared" si="10"/>
        <v>528</v>
      </c>
    </row>
    <row r="45" spans="2:10" hidden="1" x14ac:dyDescent="0.25">
      <c r="B45" t="s">
        <v>121</v>
      </c>
      <c r="C45" s="27" t="s">
        <v>114</v>
      </c>
      <c r="D45" s="63" t="s">
        <v>114</v>
      </c>
      <c r="E45" s="50" t="s">
        <v>114</v>
      </c>
      <c r="F45" s="95"/>
      <c r="G45" s="108">
        <f t="shared" ref="G45:G46" si="11">WORKDAY(F45,I45)</f>
        <v>93</v>
      </c>
      <c r="H45" s="99">
        <f t="shared" si="8"/>
        <v>2</v>
      </c>
      <c r="I45" s="96">
        <f t="shared" si="9"/>
        <v>66.666666666666671</v>
      </c>
      <c r="J45" s="97">
        <f t="shared" si="10"/>
        <v>400</v>
      </c>
    </row>
    <row r="46" spans="2:10" x14ac:dyDescent="0.25">
      <c r="B46" t="s">
        <v>124</v>
      </c>
      <c r="C46" s="27" t="s">
        <v>114</v>
      </c>
      <c r="D46" s="63" t="s">
        <v>114</v>
      </c>
      <c r="E46" s="50" t="s">
        <v>114</v>
      </c>
      <c r="F46" s="108">
        <f>G44</f>
        <v>44062</v>
      </c>
      <c r="G46" s="111">
        <f t="shared" si="11"/>
        <v>44148</v>
      </c>
      <c r="H46" s="99">
        <f t="shared" si="8"/>
        <v>2</v>
      </c>
      <c r="I46" s="96">
        <f t="shared" si="9"/>
        <v>62.666666666666671</v>
      </c>
      <c r="J46" s="97">
        <f t="shared" si="10"/>
        <v>376</v>
      </c>
    </row>
    <row r="47" spans="2:10" x14ac:dyDescent="0.25">
      <c r="B47" s="29" t="s">
        <v>126</v>
      </c>
      <c r="C47" s="27" t="s">
        <v>114</v>
      </c>
      <c r="D47" s="27" t="s">
        <v>127</v>
      </c>
      <c r="E47" s="50" t="s">
        <v>114</v>
      </c>
      <c r="F47" s="95">
        <f>$B$39+0</f>
        <v>43831</v>
      </c>
      <c r="G47" s="106">
        <f t="shared" ref="G47:G48" si="12">WORKDAY(F47,I47)</f>
        <v>43938</v>
      </c>
      <c r="H47" s="102">
        <f>J8/2</f>
        <v>1</v>
      </c>
      <c r="I47" s="103">
        <f>($L8+$P8+$T8+$AB8+$AD8) * 2</f>
        <v>77.333333333333343</v>
      </c>
      <c r="J47" s="104">
        <f>(I47*$B$37) / 2</f>
        <v>232.00000000000003</v>
      </c>
    </row>
    <row r="48" spans="2:10" hidden="1" x14ac:dyDescent="0.25">
      <c r="B48" s="29" t="s">
        <v>130</v>
      </c>
      <c r="C48" s="27" t="s">
        <v>131</v>
      </c>
      <c r="D48" s="27" t="s">
        <v>131</v>
      </c>
      <c r="E48" s="50" t="s">
        <v>114</v>
      </c>
      <c r="F48" s="95"/>
      <c r="G48" s="95">
        <f t="shared" si="12"/>
        <v>86</v>
      </c>
      <c r="H48" s="99">
        <f t="shared" si="8"/>
        <v>4</v>
      </c>
      <c r="I48" s="96">
        <f t="shared" si="9"/>
        <v>61.333333333333336</v>
      </c>
      <c r="J48" s="97">
        <f t="shared" si="10"/>
        <v>368</v>
      </c>
    </row>
    <row r="49" spans="2:10" x14ac:dyDescent="0.25">
      <c r="B49" s="29" t="s">
        <v>134</v>
      </c>
      <c r="C49" s="27" t="s">
        <v>131</v>
      </c>
      <c r="D49" s="27" t="s">
        <v>131</v>
      </c>
      <c r="E49" s="50" t="s">
        <v>114</v>
      </c>
      <c r="F49" s="95">
        <f>$B$39+0</f>
        <v>43831</v>
      </c>
      <c r="G49" s="108">
        <f>WORKDAY(F49,I49)</f>
        <v>44049</v>
      </c>
      <c r="H49" s="102">
        <f>J10/3</f>
        <v>1.3333333333333333</v>
      </c>
      <c r="I49" s="103">
        <f>($L10+$P10+$T10+$AB10+$AD10) * 3</f>
        <v>156.00000000000003</v>
      </c>
      <c r="J49" s="104">
        <f>(I49*$B$37) / 3</f>
        <v>312.00000000000006</v>
      </c>
    </row>
    <row r="50" spans="2:10" x14ac:dyDescent="0.25">
      <c r="B50" t="s">
        <v>136</v>
      </c>
      <c r="C50" s="27" t="s">
        <v>114</v>
      </c>
      <c r="D50" s="63" t="s">
        <v>114</v>
      </c>
      <c r="E50" s="50" t="s">
        <v>114</v>
      </c>
      <c r="F50" s="95">
        <f t="shared" ref="F50" si="13">$B$39+0</f>
        <v>43831</v>
      </c>
      <c r="G50" s="106">
        <f>WORKDAY(F50,I50)</f>
        <v>43938</v>
      </c>
      <c r="H50" s="102">
        <f>J11/2</f>
        <v>1</v>
      </c>
      <c r="I50" s="103">
        <f>($L11+$P11+$T11+$AB11+$AD11) * 2</f>
        <v>77.333333333333343</v>
      </c>
      <c r="J50" s="104">
        <f>(I50*$B$37)/2</f>
        <v>232.00000000000003</v>
      </c>
    </row>
    <row r="51" spans="2:10" x14ac:dyDescent="0.25">
      <c r="B51" t="s">
        <v>139</v>
      </c>
      <c r="C51" s="27" t="s">
        <v>114</v>
      </c>
      <c r="D51" s="63" t="s">
        <v>114</v>
      </c>
      <c r="E51" s="50" t="s">
        <v>114</v>
      </c>
      <c r="F51" s="105">
        <f>G42</f>
        <v>43910</v>
      </c>
      <c r="G51" s="111">
        <f>WORKDAY(F51,I51)</f>
        <v>44126</v>
      </c>
      <c r="H51" s="102">
        <f>J12/2</f>
        <v>1</v>
      </c>
      <c r="I51" s="103">
        <f>($L12+$P12+$T12+$AB12+$AD12) * 2</f>
        <v>154.66666666666666</v>
      </c>
      <c r="J51" s="104">
        <f>(I51*$B$37) / 2</f>
        <v>464</v>
      </c>
    </row>
    <row r="52" spans="2:10" x14ac:dyDescent="0.25">
      <c r="B52" t="s">
        <v>142</v>
      </c>
      <c r="C52" s="27" t="s">
        <v>114</v>
      </c>
      <c r="D52" s="63" t="s">
        <v>114</v>
      </c>
      <c r="E52" s="50" t="s">
        <v>131</v>
      </c>
      <c r="H52" s="99">
        <f t="shared" si="8"/>
        <v>0</v>
      </c>
      <c r="I52" s="96">
        <f t="shared" si="9"/>
        <v>0</v>
      </c>
      <c r="J52" s="97">
        <f t="shared" si="10"/>
        <v>0</v>
      </c>
    </row>
    <row r="53" spans="2:10" x14ac:dyDescent="0.25">
      <c r="B53" t="s">
        <v>143</v>
      </c>
      <c r="C53" s="27" t="s">
        <v>131</v>
      </c>
      <c r="D53" s="27" t="s">
        <v>131</v>
      </c>
      <c r="E53" s="50" t="s">
        <v>114</v>
      </c>
      <c r="F53" s="105">
        <f>G42</f>
        <v>43910</v>
      </c>
      <c r="G53" s="107">
        <f>WORKDAY(F53,I53)</f>
        <v>44019</v>
      </c>
      <c r="H53" s="99">
        <f t="shared" si="8"/>
        <v>2</v>
      </c>
      <c r="I53" s="96">
        <f t="shared" si="9"/>
        <v>77.333333333333329</v>
      </c>
      <c r="J53" s="97">
        <f t="shared" si="10"/>
        <v>464</v>
      </c>
    </row>
    <row r="54" spans="2:10" x14ac:dyDescent="0.25">
      <c r="B54" t="s">
        <v>146</v>
      </c>
      <c r="C54" s="27" t="s">
        <v>114</v>
      </c>
      <c r="D54" s="63" t="s">
        <v>114</v>
      </c>
      <c r="E54" s="50" t="s">
        <v>131</v>
      </c>
      <c r="F54" s="95"/>
      <c r="G54" s="95"/>
      <c r="H54" s="99">
        <f t="shared" si="8"/>
        <v>0</v>
      </c>
      <c r="I54" s="96">
        <f t="shared" si="9"/>
        <v>0</v>
      </c>
      <c r="J54" s="97">
        <f t="shared" si="10"/>
        <v>0</v>
      </c>
    </row>
    <row r="55" spans="2:10" x14ac:dyDescent="0.25">
      <c r="B55" t="s">
        <v>147</v>
      </c>
      <c r="C55" s="27" t="s">
        <v>114</v>
      </c>
      <c r="D55" s="63" t="s">
        <v>114</v>
      </c>
      <c r="E55" s="50" t="s">
        <v>114</v>
      </c>
      <c r="F55" s="95"/>
      <c r="G55" s="95"/>
      <c r="H55" s="99">
        <f t="shared" si="8"/>
        <v>0</v>
      </c>
      <c r="I55" s="96">
        <f t="shared" si="9"/>
        <v>0</v>
      </c>
      <c r="J55" s="97">
        <f t="shared" si="10"/>
        <v>0</v>
      </c>
    </row>
    <row r="56" spans="2:10" x14ac:dyDescent="0.25">
      <c r="B56" t="s">
        <v>148</v>
      </c>
      <c r="C56" s="27" t="s">
        <v>114</v>
      </c>
      <c r="D56" s="63" t="s">
        <v>114</v>
      </c>
      <c r="E56" s="50" t="s">
        <v>114</v>
      </c>
      <c r="F56" s="95"/>
      <c r="G56" s="95"/>
      <c r="H56" s="99">
        <f t="shared" si="8"/>
        <v>0</v>
      </c>
      <c r="I56" s="96">
        <f t="shared" si="9"/>
        <v>0</v>
      </c>
      <c r="J56" s="97">
        <f t="shared" si="10"/>
        <v>0</v>
      </c>
    </row>
    <row r="57" spans="2:10" x14ac:dyDescent="0.25">
      <c r="B57" s="29" t="s">
        <v>149</v>
      </c>
      <c r="C57" s="27" t="s">
        <v>114</v>
      </c>
      <c r="D57" s="27" t="s">
        <v>131</v>
      </c>
      <c r="E57" s="50" t="s">
        <v>131</v>
      </c>
      <c r="F57" s="95"/>
      <c r="G57" s="95"/>
      <c r="H57" s="99">
        <f t="shared" si="8"/>
        <v>0</v>
      </c>
      <c r="I57" s="96">
        <f t="shared" si="9"/>
        <v>0</v>
      </c>
      <c r="J57" s="97">
        <f t="shared" si="10"/>
        <v>0</v>
      </c>
    </row>
    <row r="58" spans="2:10" x14ac:dyDescent="0.25">
      <c r="B58" t="s">
        <v>150</v>
      </c>
      <c r="C58" s="27" t="s">
        <v>114</v>
      </c>
      <c r="D58" s="63" t="s">
        <v>114</v>
      </c>
      <c r="E58" s="50" t="s">
        <v>131</v>
      </c>
      <c r="F58" s="95"/>
      <c r="G58" s="95"/>
      <c r="H58" s="99">
        <f t="shared" si="8"/>
        <v>0</v>
      </c>
      <c r="I58" s="96">
        <f t="shared" si="9"/>
        <v>0</v>
      </c>
      <c r="J58" s="97">
        <f t="shared" si="10"/>
        <v>0</v>
      </c>
    </row>
    <row r="59" spans="2:10" x14ac:dyDescent="0.25">
      <c r="B59" t="s">
        <v>151</v>
      </c>
      <c r="C59" s="27" t="s">
        <v>114</v>
      </c>
      <c r="D59" s="63" t="s">
        <v>114</v>
      </c>
      <c r="E59" s="50" t="s">
        <v>131</v>
      </c>
      <c r="F59" s="95"/>
      <c r="G59" s="95"/>
      <c r="H59" s="99">
        <f t="shared" si="8"/>
        <v>0</v>
      </c>
      <c r="I59" s="96">
        <f t="shared" si="9"/>
        <v>0</v>
      </c>
      <c r="J59" s="97">
        <f t="shared" si="10"/>
        <v>0</v>
      </c>
    </row>
    <row r="60" spans="2:10" x14ac:dyDescent="0.25">
      <c r="B60" t="s">
        <v>152</v>
      </c>
      <c r="C60" s="27" t="s">
        <v>114</v>
      </c>
      <c r="D60" s="27" t="s">
        <v>114</v>
      </c>
      <c r="E60" s="50" t="s">
        <v>131</v>
      </c>
      <c r="F60" s="95"/>
      <c r="G60" s="95"/>
      <c r="H60" s="99">
        <f t="shared" si="8"/>
        <v>0</v>
      </c>
      <c r="I60" s="96">
        <f t="shared" si="9"/>
        <v>0</v>
      </c>
      <c r="J60" s="97">
        <f t="shared" si="10"/>
        <v>0</v>
      </c>
    </row>
    <row r="61" spans="2:10" x14ac:dyDescent="0.25">
      <c r="B61" t="s">
        <v>153</v>
      </c>
      <c r="C61" s="27" t="s">
        <v>114</v>
      </c>
      <c r="D61" s="63" t="s">
        <v>114</v>
      </c>
      <c r="E61" s="50" t="s">
        <v>131</v>
      </c>
      <c r="F61" s="95"/>
      <c r="G61" s="95"/>
      <c r="H61" s="99">
        <f t="shared" si="8"/>
        <v>0</v>
      </c>
      <c r="I61" s="96">
        <f t="shared" si="9"/>
        <v>0</v>
      </c>
      <c r="J61" s="97">
        <f t="shared" si="10"/>
        <v>0</v>
      </c>
    </row>
    <row r="62" spans="2:10" x14ac:dyDescent="0.25">
      <c r="B62" t="s">
        <v>63</v>
      </c>
      <c r="C62" s="27" t="s">
        <v>114</v>
      </c>
      <c r="D62" s="63" t="s">
        <v>114</v>
      </c>
      <c r="E62" s="50" t="s">
        <v>114</v>
      </c>
      <c r="F62" s="111">
        <f>G46</f>
        <v>44148</v>
      </c>
      <c r="G62" s="109">
        <f>WORKDAY(F62,I62)</f>
        <v>44330</v>
      </c>
      <c r="H62" s="99">
        <f t="shared" si="8"/>
        <v>3</v>
      </c>
      <c r="I62" s="96">
        <f t="shared" si="9"/>
        <v>130.66666666666669</v>
      </c>
      <c r="J62" s="97">
        <f t="shared" si="10"/>
        <v>784.00000000000011</v>
      </c>
    </row>
    <row r="63" spans="2:10" x14ac:dyDescent="0.25">
      <c r="B63" t="s">
        <v>156</v>
      </c>
      <c r="C63" s="27" t="s">
        <v>114</v>
      </c>
      <c r="D63" s="63" t="s">
        <v>114</v>
      </c>
      <c r="E63" s="50" t="s">
        <v>114</v>
      </c>
      <c r="F63" s="107">
        <f>G53</f>
        <v>44019</v>
      </c>
      <c r="G63" s="110">
        <f>WORKDAY(F63,I63)</f>
        <v>44110</v>
      </c>
      <c r="H63" s="99">
        <f t="shared" si="8"/>
        <v>3</v>
      </c>
      <c r="I63" s="96">
        <f t="shared" si="9"/>
        <v>65.333333333333343</v>
      </c>
      <c r="J63" s="97">
        <f t="shared" si="10"/>
        <v>392.00000000000006</v>
      </c>
    </row>
    <row r="64" spans="2:10" x14ac:dyDescent="0.25">
      <c r="B64" t="s">
        <v>158</v>
      </c>
      <c r="C64" s="27" t="s">
        <v>114</v>
      </c>
      <c r="D64" s="27" t="s">
        <v>131</v>
      </c>
      <c r="E64" s="50" t="s">
        <v>131</v>
      </c>
      <c r="F64" s="95"/>
      <c r="G64" s="95"/>
      <c r="H64" s="99">
        <f t="shared" si="8"/>
        <v>0</v>
      </c>
      <c r="I64" s="96">
        <f t="shared" si="9"/>
        <v>0</v>
      </c>
      <c r="J64" s="97">
        <f t="shared" si="10"/>
        <v>0</v>
      </c>
    </row>
    <row r="65" spans="2:10" x14ac:dyDescent="0.25">
      <c r="B65" s="66" t="s">
        <v>159</v>
      </c>
      <c r="C65" s="27" t="s">
        <v>114</v>
      </c>
      <c r="D65" s="63" t="s">
        <v>114</v>
      </c>
      <c r="E65" s="50" t="s">
        <v>131</v>
      </c>
      <c r="F65" s="95"/>
      <c r="G65" s="95"/>
      <c r="H65" s="99">
        <f t="shared" si="8"/>
        <v>0</v>
      </c>
      <c r="I65" s="96">
        <f t="shared" si="9"/>
        <v>0</v>
      </c>
      <c r="J65" s="97">
        <f t="shared" si="10"/>
        <v>0</v>
      </c>
    </row>
    <row r="66" spans="2:10" x14ac:dyDescent="0.25">
      <c r="B66" t="s">
        <v>161</v>
      </c>
      <c r="C66" s="27" t="s">
        <v>114</v>
      </c>
      <c r="D66" s="27" t="s">
        <v>114</v>
      </c>
      <c r="E66" s="50" t="s">
        <v>131</v>
      </c>
      <c r="F66" s="95"/>
      <c r="G66" s="95"/>
      <c r="H66" s="99">
        <f t="shared" si="8"/>
        <v>0</v>
      </c>
      <c r="I66" s="96">
        <f t="shared" si="9"/>
        <v>0</v>
      </c>
      <c r="J66" s="97">
        <f t="shared" si="10"/>
        <v>0</v>
      </c>
    </row>
    <row r="67" spans="2:10" x14ac:dyDescent="0.25">
      <c r="B67" t="s">
        <v>162</v>
      </c>
      <c r="C67" s="27" t="s">
        <v>114</v>
      </c>
      <c r="D67" s="27" t="s">
        <v>114</v>
      </c>
      <c r="E67" s="50" t="s">
        <v>114</v>
      </c>
      <c r="F67" s="108">
        <f>G44</f>
        <v>44062</v>
      </c>
      <c r="G67" s="95">
        <f>WORKDAY(F67,I67)</f>
        <v>44378</v>
      </c>
      <c r="H67" s="102">
        <f>J28/2</f>
        <v>1</v>
      </c>
      <c r="I67" s="103">
        <f>($L28+$P28+$T28+$AB28+$AD28) * 2</f>
        <v>226.66666666666666</v>
      </c>
      <c r="J67" s="104">
        <f>(I67*$B$37) / 2</f>
        <v>680</v>
      </c>
    </row>
  </sheetData>
  <mergeCells count="9">
    <mergeCell ref="AG1:AG2"/>
    <mergeCell ref="W30:AF30"/>
    <mergeCell ref="W31:AF31"/>
    <mergeCell ref="J1:M1"/>
    <mergeCell ref="N1:Q1"/>
    <mergeCell ref="R1:U1"/>
    <mergeCell ref="W1:X1"/>
    <mergeCell ref="Y1:Z1"/>
    <mergeCell ref="AA1:AE1"/>
  </mergeCells>
  <conditionalFormatting sqref="C3:D3 C5:D6 C8:D8 C10:D10 C25:D26 C12:D23">
    <cfRule type="cellIs" dxfId="63" priority="63" operator="equal">
      <formula>$A$3</formula>
    </cfRule>
    <cfRule type="cellIs" dxfId="62" priority="64" operator="equal">
      <formula>"-"</formula>
    </cfRule>
  </conditionalFormatting>
  <conditionalFormatting sqref="E3 E5:E6 E8 E10 E25:E26 E12:E23">
    <cfRule type="cellIs" dxfId="61" priority="61" operator="equal">
      <formula>"-"</formula>
    </cfRule>
    <cfRule type="cellIs" dxfId="60" priority="62" operator="equal">
      <formula>$A$3</formula>
    </cfRule>
  </conditionalFormatting>
  <conditionalFormatting sqref="E27">
    <cfRule type="cellIs" dxfId="59" priority="59" operator="equal">
      <formula>"-"</formula>
    </cfRule>
    <cfRule type="cellIs" dxfId="58" priority="60" operator="equal">
      <formula>$A$3</formula>
    </cfRule>
  </conditionalFormatting>
  <conditionalFormatting sqref="E28">
    <cfRule type="cellIs" dxfId="57" priority="57" operator="equal">
      <formula>"-"</formula>
    </cfRule>
    <cfRule type="cellIs" dxfId="56" priority="58" operator="equal">
      <formula>$A$3</formula>
    </cfRule>
  </conditionalFormatting>
  <conditionalFormatting sqref="D28">
    <cfRule type="cellIs" dxfId="55" priority="55" operator="equal">
      <formula>$A$3</formula>
    </cfRule>
    <cfRule type="cellIs" dxfId="54" priority="56" operator="equal">
      <formula>"-"</formula>
    </cfRule>
  </conditionalFormatting>
  <conditionalFormatting sqref="D27">
    <cfRule type="cellIs" dxfId="53" priority="53" operator="equal">
      <formula>$A$3</formula>
    </cfRule>
    <cfRule type="cellIs" dxfId="52" priority="54" operator="equal">
      <formula>"-"</formula>
    </cfRule>
  </conditionalFormatting>
  <conditionalFormatting sqref="C4:D4">
    <cfRule type="cellIs" dxfId="51" priority="51" operator="equal">
      <formula>$A$3</formula>
    </cfRule>
    <cfRule type="cellIs" dxfId="50" priority="52" operator="equal">
      <formula>"-"</formula>
    </cfRule>
  </conditionalFormatting>
  <conditionalFormatting sqref="E4">
    <cfRule type="cellIs" dxfId="49" priority="49" operator="equal">
      <formula>"-"</formula>
    </cfRule>
    <cfRule type="cellIs" dxfId="48" priority="50" operator="equal">
      <formula>$A$3</formula>
    </cfRule>
  </conditionalFormatting>
  <conditionalFormatting sqref="C7:D7">
    <cfRule type="cellIs" dxfId="47" priority="47" operator="equal">
      <formula>$A$3</formula>
    </cfRule>
    <cfRule type="cellIs" dxfId="46" priority="48" operator="equal">
      <formula>"-"</formula>
    </cfRule>
  </conditionalFormatting>
  <conditionalFormatting sqref="E7">
    <cfRule type="cellIs" dxfId="45" priority="45" operator="equal">
      <formula>"-"</formula>
    </cfRule>
    <cfRule type="cellIs" dxfId="44" priority="46" operator="equal">
      <formula>$A$3</formula>
    </cfRule>
  </conditionalFormatting>
  <conditionalFormatting sqref="C9:D9">
    <cfRule type="cellIs" dxfId="43" priority="43" operator="equal">
      <formula>$A$3</formula>
    </cfRule>
    <cfRule type="cellIs" dxfId="42" priority="44" operator="equal">
      <formula>"-"</formula>
    </cfRule>
  </conditionalFormatting>
  <conditionalFormatting sqref="E9">
    <cfRule type="cellIs" dxfId="41" priority="41" operator="equal">
      <formula>"-"</formula>
    </cfRule>
    <cfRule type="cellIs" dxfId="40" priority="42" operator="equal">
      <formula>$A$3</formula>
    </cfRule>
  </conditionalFormatting>
  <conditionalFormatting sqref="C24:D24">
    <cfRule type="cellIs" dxfId="39" priority="39" operator="equal">
      <formula>$A$3</formula>
    </cfRule>
    <cfRule type="cellIs" dxfId="38" priority="40" operator="equal">
      <formula>"-"</formula>
    </cfRule>
  </conditionalFormatting>
  <conditionalFormatting sqref="E24">
    <cfRule type="cellIs" dxfId="37" priority="37" operator="equal">
      <formula>"-"</formula>
    </cfRule>
    <cfRule type="cellIs" dxfId="36" priority="38" operator="equal">
      <formula>$A$3</formula>
    </cfRule>
  </conditionalFormatting>
  <conditionalFormatting sqref="C11:D11">
    <cfRule type="cellIs" dxfId="35" priority="35" operator="equal">
      <formula>$A$3</formula>
    </cfRule>
    <cfRule type="cellIs" dxfId="34" priority="36" operator="equal">
      <formula>"-"</formula>
    </cfRule>
  </conditionalFormatting>
  <conditionalFormatting sqref="E11">
    <cfRule type="cellIs" dxfId="33" priority="33" operator="equal">
      <formula>"-"</formula>
    </cfRule>
    <cfRule type="cellIs" dxfId="32" priority="34" operator="equal">
      <formula>$A$3</formula>
    </cfRule>
  </conditionalFormatting>
  <conditionalFormatting sqref="E50">
    <cfRule type="cellIs" dxfId="31" priority="1" operator="equal">
      <formula>"-"</formula>
    </cfRule>
    <cfRule type="cellIs" dxfId="30" priority="2" operator="equal">
      <formula>$A$3</formula>
    </cfRule>
  </conditionalFormatting>
  <conditionalFormatting sqref="C42:D42 C44:D45 C47:D47 C49:D49 C64:D65 C51:D62">
    <cfRule type="cellIs" dxfId="29" priority="31" operator="equal">
      <formula>$A$3</formula>
    </cfRule>
    <cfRule type="cellIs" dxfId="28" priority="32" operator="equal">
      <formula>"-"</formula>
    </cfRule>
  </conditionalFormatting>
  <conditionalFormatting sqref="E42 E44:E45 E47 E49 E64:E65 E51:E62">
    <cfRule type="cellIs" dxfId="27" priority="29" operator="equal">
      <formula>"-"</formula>
    </cfRule>
    <cfRule type="cellIs" dxfId="26" priority="30" operator="equal">
      <formula>$A$3</formula>
    </cfRule>
  </conditionalFormatting>
  <conditionalFormatting sqref="E66">
    <cfRule type="cellIs" dxfId="25" priority="27" operator="equal">
      <formula>"-"</formula>
    </cfRule>
    <cfRule type="cellIs" dxfId="24" priority="28" operator="equal">
      <formula>$A$3</formula>
    </cfRule>
  </conditionalFormatting>
  <conditionalFormatting sqref="E67">
    <cfRule type="cellIs" dxfId="23" priority="25" operator="equal">
      <formula>"-"</formula>
    </cfRule>
    <cfRule type="cellIs" dxfId="22" priority="26" operator="equal">
      <formula>$A$3</formula>
    </cfRule>
  </conditionalFormatting>
  <conditionalFormatting sqref="D67">
    <cfRule type="cellIs" dxfId="21" priority="23" operator="equal">
      <formula>$A$3</formula>
    </cfRule>
    <cfRule type="cellIs" dxfId="20" priority="24" operator="equal">
      <formula>"-"</formula>
    </cfRule>
  </conditionalFormatting>
  <conditionalFormatting sqref="D66">
    <cfRule type="cellIs" dxfId="19" priority="21" operator="equal">
      <formula>$A$3</formula>
    </cfRule>
    <cfRule type="cellIs" dxfId="18" priority="22" operator="equal">
      <formula>"-"</formula>
    </cfRule>
  </conditionalFormatting>
  <conditionalFormatting sqref="C43:D43">
    <cfRule type="cellIs" dxfId="17" priority="19" operator="equal">
      <formula>$A$3</formula>
    </cfRule>
    <cfRule type="cellIs" dxfId="16" priority="20" operator="equal">
      <formula>"-"</formula>
    </cfRule>
  </conditionalFormatting>
  <conditionalFormatting sqref="E43">
    <cfRule type="cellIs" dxfId="15" priority="17" operator="equal">
      <formula>"-"</formula>
    </cfRule>
    <cfRule type="cellIs" dxfId="14" priority="18" operator="equal">
      <formula>$A$3</formula>
    </cfRule>
  </conditionalFormatting>
  <conditionalFormatting sqref="C46:D46">
    <cfRule type="cellIs" dxfId="13" priority="15" operator="equal">
      <formula>$A$3</formula>
    </cfRule>
    <cfRule type="cellIs" dxfId="12" priority="16" operator="equal">
      <formula>"-"</formula>
    </cfRule>
  </conditionalFormatting>
  <conditionalFormatting sqref="E46">
    <cfRule type="cellIs" dxfId="11" priority="13" operator="equal">
      <formula>"-"</formula>
    </cfRule>
    <cfRule type="cellIs" dxfId="10" priority="14" operator="equal">
      <formula>$A$3</formula>
    </cfRule>
  </conditionalFormatting>
  <conditionalFormatting sqref="C48:D48">
    <cfRule type="cellIs" dxfId="9" priority="11" operator="equal">
      <formula>$A$3</formula>
    </cfRule>
    <cfRule type="cellIs" dxfId="8" priority="12" operator="equal">
      <formula>"-"</formula>
    </cfRule>
  </conditionalFormatting>
  <conditionalFormatting sqref="E48">
    <cfRule type="cellIs" dxfId="7" priority="9" operator="equal">
      <formula>"-"</formula>
    </cfRule>
    <cfRule type="cellIs" dxfId="6" priority="10" operator="equal">
      <formula>$A$3</formula>
    </cfRule>
  </conditionalFormatting>
  <conditionalFormatting sqref="C63:D63">
    <cfRule type="cellIs" dxfId="5" priority="7" operator="equal">
      <formula>$A$3</formula>
    </cfRule>
    <cfRule type="cellIs" dxfId="4" priority="8" operator="equal">
      <formula>"-"</formula>
    </cfRule>
  </conditionalFormatting>
  <conditionalFormatting sqref="E63">
    <cfRule type="cellIs" dxfId="3" priority="5" operator="equal">
      <formula>"-"</formula>
    </cfRule>
    <cfRule type="cellIs" dxfId="2" priority="6" operator="equal">
      <formula>$A$3</formula>
    </cfRule>
  </conditionalFormatting>
  <conditionalFormatting sqref="C50:D50">
    <cfRule type="cellIs" dxfId="1" priority="3" operator="equal">
      <formula>$A$3</formula>
    </cfRule>
    <cfRule type="cellIs" dxfId="0" priority="4" operator="equal">
      <formula>"-"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7057-A7C1-475C-AEF0-1E66BA8CA963}">
  <dimension ref="A1:J35"/>
  <sheetViews>
    <sheetView zoomScale="80" zoomScaleNormal="80" workbookViewId="0"/>
  </sheetViews>
  <sheetFormatPr defaultRowHeight="15" x14ac:dyDescent="0.25"/>
  <cols>
    <col min="1" max="1" width="42.140625" style="17" bestFit="1" customWidth="1"/>
    <col min="2" max="2" width="80.140625" style="7" bestFit="1" customWidth="1"/>
    <col min="3" max="3" width="19.140625" customWidth="1"/>
    <col min="4" max="4" width="19.28515625" customWidth="1"/>
    <col min="5" max="5" width="11.7109375" style="13" bestFit="1" customWidth="1"/>
    <col min="6" max="10" width="9.140625" style="13"/>
  </cols>
  <sheetData>
    <row r="1" spans="1:10" ht="45" x14ac:dyDescent="0.25">
      <c r="A1" s="15" t="s">
        <v>0</v>
      </c>
      <c r="B1" s="15" t="s">
        <v>18</v>
      </c>
      <c r="C1" s="4" t="s">
        <v>45</v>
      </c>
      <c r="D1" s="4" t="s">
        <v>32</v>
      </c>
      <c r="E1" s="9" t="s">
        <v>37</v>
      </c>
      <c r="F1" s="9" t="s">
        <v>1</v>
      </c>
      <c r="G1" s="9" t="s">
        <v>38</v>
      </c>
      <c r="H1" s="9" t="s">
        <v>3</v>
      </c>
      <c r="I1" s="9" t="s">
        <v>4</v>
      </c>
      <c r="J1" s="9" t="s">
        <v>92</v>
      </c>
    </row>
    <row r="2" spans="1:10" x14ac:dyDescent="0.25">
      <c r="A2" s="80" t="s">
        <v>35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x14ac:dyDescent="0.25">
      <c r="A3" s="16" t="s">
        <v>11</v>
      </c>
      <c r="B3" s="3" t="s">
        <v>33</v>
      </c>
      <c r="C3" s="1"/>
      <c r="D3" s="1"/>
      <c r="E3" s="10"/>
      <c r="F3" s="10"/>
      <c r="G3" s="10"/>
      <c r="H3" s="10"/>
      <c r="I3" s="10"/>
      <c r="J3" s="10"/>
    </row>
    <row r="4" spans="1:10" x14ac:dyDescent="0.25">
      <c r="A4" s="16" t="s">
        <v>34</v>
      </c>
      <c r="B4" s="3"/>
      <c r="C4" s="1"/>
      <c r="D4" s="1"/>
      <c r="E4" s="12">
        <f>C4*D4</f>
        <v>0</v>
      </c>
      <c r="F4" s="12"/>
      <c r="G4" s="12"/>
      <c r="H4" s="12"/>
      <c r="I4" s="12"/>
      <c r="J4" s="12"/>
    </row>
    <row r="5" spans="1:10" x14ac:dyDescent="0.25">
      <c r="A5" s="16" t="s">
        <v>12</v>
      </c>
      <c r="B5" s="3"/>
      <c r="C5" s="1"/>
      <c r="D5" s="1"/>
      <c r="E5" s="12">
        <f t="shared" ref="E5:E6" si="0">C5*D5</f>
        <v>0</v>
      </c>
      <c r="F5" s="12"/>
      <c r="G5" s="12"/>
      <c r="H5" s="12"/>
      <c r="I5" s="12"/>
      <c r="J5" s="12"/>
    </row>
    <row r="6" spans="1:10" x14ac:dyDescent="0.25">
      <c r="A6" s="16" t="s">
        <v>36</v>
      </c>
      <c r="B6" s="3"/>
      <c r="C6" s="1"/>
      <c r="D6" s="1"/>
      <c r="E6" s="12">
        <f t="shared" si="0"/>
        <v>0</v>
      </c>
      <c r="F6" s="12"/>
      <c r="G6" s="12"/>
      <c r="H6" s="12"/>
      <c r="I6" s="12"/>
      <c r="J6" s="12"/>
    </row>
    <row r="7" spans="1:10" x14ac:dyDescent="0.25">
      <c r="A7" s="16"/>
      <c r="B7" s="6" t="s">
        <v>5</v>
      </c>
      <c r="C7" s="5"/>
      <c r="D7" s="5"/>
      <c r="E7" s="14">
        <f t="shared" ref="E7:J7" si="1">SUBTOTAL(9,E4:E6)</f>
        <v>0</v>
      </c>
      <c r="F7" s="14">
        <f t="shared" si="1"/>
        <v>0</v>
      </c>
      <c r="G7" s="14">
        <f t="shared" si="1"/>
        <v>0</v>
      </c>
      <c r="H7" s="14">
        <f t="shared" si="1"/>
        <v>0</v>
      </c>
      <c r="I7" s="14">
        <f t="shared" si="1"/>
        <v>0</v>
      </c>
      <c r="J7" s="14">
        <f t="shared" si="1"/>
        <v>0</v>
      </c>
    </row>
    <row r="8" spans="1:10" x14ac:dyDescent="0.25">
      <c r="A8" s="80" t="s">
        <v>64</v>
      </c>
      <c r="B8" s="80"/>
      <c r="C8" s="80"/>
      <c r="D8" s="80"/>
      <c r="E8" s="80"/>
      <c r="F8" s="80"/>
      <c r="G8" s="80"/>
      <c r="H8" s="80"/>
      <c r="I8" s="80"/>
      <c r="J8" s="80"/>
    </row>
    <row r="9" spans="1:10" x14ac:dyDescent="0.25">
      <c r="A9" s="16" t="s">
        <v>39</v>
      </c>
      <c r="B9" s="3" t="s">
        <v>40</v>
      </c>
      <c r="C9" s="2"/>
      <c r="D9" s="2"/>
      <c r="E9" s="12">
        <f>C9*D9</f>
        <v>0</v>
      </c>
      <c r="F9" s="12"/>
      <c r="G9" s="12"/>
      <c r="H9" s="12"/>
      <c r="I9" s="12"/>
      <c r="J9" s="12"/>
    </row>
    <row r="10" spans="1:10" x14ac:dyDescent="0.25">
      <c r="A10" s="16" t="s">
        <v>58</v>
      </c>
      <c r="B10" s="3" t="s">
        <v>60</v>
      </c>
      <c r="C10" s="2"/>
      <c r="D10" s="2"/>
      <c r="E10" s="12">
        <f>SUM(Costs_details!C4:C8)</f>
        <v>0</v>
      </c>
      <c r="F10" s="12"/>
      <c r="G10" s="12"/>
      <c r="H10" s="12"/>
      <c r="I10" s="12"/>
      <c r="J10" s="12"/>
    </row>
    <row r="12" spans="1:10" x14ac:dyDescent="0.25">
      <c r="A12" s="16"/>
      <c r="B12" s="6" t="s">
        <v>6</v>
      </c>
      <c r="C12" s="2"/>
      <c r="D12" s="2"/>
      <c r="E12" s="14">
        <f>SUBTOTAL(9,E9:E11)</f>
        <v>0</v>
      </c>
      <c r="F12" s="14">
        <f t="shared" ref="F12:J12" si="2">SUBTOTAL(9,F9:F11)</f>
        <v>0</v>
      </c>
      <c r="G12" s="14">
        <f t="shared" si="2"/>
        <v>0</v>
      </c>
      <c r="H12" s="14">
        <f t="shared" si="2"/>
        <v>0</v>
      </c>
      <c r="I12" s="14">
        <f t="shared" si="2"/>
        <v>0</v>
      </c>
      <c r="J12" s="14">
        <f t="shared" si="2"/>
        <v>0</v>
      </c>
    </row>
    <row r="13" spans="1:10" x14ac:dyDescent="0.25">
      <c r="A13" s="80" t="s">
        <v>65</v>
      </c>
      <c r="B13" s="80"/>
      <c r="C13" s="80"/>
      <c r="D13" s="80"/>
      <c r="E13" s="80"/>
      <c r="F13" s="80"/>
      <c r="G13" s="80"/>
      <c r="H13" s="80"/>
      <c r="I13" s="80"/>
      <c r="J13" s="80"/>
    </row>
    <row r="14" spans="1:10" x14ac:dyDescent="0.25">
      <c r="A14" s="16" t="s">
        <v>19</v>
      </c>
      <c r="B14" s="3" t="s">
        <v>29</v>
      </c>
      <c r="C14" s="1"/>
      <c r="D14" s="1"/>
      <c r="E14" s="10"/>
      <c r="F14" s="10"/>
      <c r="G14" s="10"/>
      <c r="H14" s="10"/>
      <c r="I14" s="10"/>
      <c r="J14" s="10"/>
    </row>
    <row r="15" spans="1:10" ht="25.5" x14ac:dyDescent="0.25">
      <c r="A15" s="16" t="s">
        <v>68</v>
      </c>
      <c r="B15" s="3" t="s">
        <v>69</v>
      </c>
      <c r="C15" s="1"/>
      <c r="D15" s="1"/>
      <c r="E15" s="12">
        <f>SUM(Costs_details!C14:E14)+SUM(Costs_details!C19:E19)+SUM(Additional_functionalities!C7:G7)</f>
        <v>10000</v>
      </c>
      <c r="F15" s="12"/>
      <c r="G15" s="12"/>
      <c r="H15" s="12"/>
      <c r="I15" s="12"/>
      <c r="J15" s="12"/>
    </row>
    <row r="16" spans="1:10" x14ac:dyDescent="0.25">
      <c r="A16" s="16" t="s">
        <v>20</v>
      </c>
      <c r="B16" s="3" t="s">
        <v>73</v>
      </c>
      <c r="C16" s="1"/>
      <c r="D16" s="1"/>
      <c r="E16" s="12">
        <f>SUM(Costs_details!C34:F34)</f>
        <v>0</v>
      </c>
      <c r="F16" s="12"/>
      <c r="G16" s="12"/>
      <c r="H16" s="12"/>
      <c r="I16" s="12"/>
      <c r="J16" s="12"/>
    </row>
    <row r="17" spans="1:10" x14ac:dyDescent="0.25">
      <c r="A17" s="16" t="s">
        <v>21</v>
      </c>
      <c r="B17" s="3" t="s">
        <v>59</v>
      </c>
      <c r="C17" s="1"/>
      <c r="D17" s="1"/>
      <c r="E17" s="12">
        <f>Costs_details!C24</f>
        <v>0</v>
      </c>
      <c r="F17" s="12"/>
      <c r="G17" s="12"/>
      <c r="H17" s="12"/>
      <c r="I17" s="12"/>
      <c r="J17" s="12"/>
    </row>
    <row r="18" spans="1:10" x14ac:dyDescent="0.25">
      <c r="A18" s="16" t="s">
        <v>57</v>
      </c>
      <c r="B18" s="3" t="s">
        <v>30</v>
      </c>
      <c r="C18" s="1"/>
      <c r="D18" s="1"/>
      <c r="E18" s="12">
        <v>0</v>
      </c>
      <c r="F18" s="12"/>
      <c r="G18" s="12"/>
      <c r="H18" s="12"/>
      <c r="I18" s="12"/>
      <c r="J18" s="12"/>
    </row>
    <row r="19" spans="1:10" x14ac:dyDescent="0.25">
      <c r="A19" s="16" t="s">
        <v>17</v>
      </c>
      <c r="B19" s="3" t="s">
        <v>76</v>
      </c>
      <c r="C19" s="1"/>
      <c r="D19" s="1"/>
      <c r="E19" s="12">
        <v>0</v>
      </c>
      <c r="F19" s="12"/>
      <c r="G19" s="12"/>
      <c r="H19" s="12"/>
      <c r="I19" s="12"/>
      <c r="J19" s="12"/>
    </row>
    <row r="20" spans="1:10" x14ac:dyDescent="0.25">
      <c r="A20" s="16" t="s">
        <v>15</v>
      </c>
      <c r="B20" s="3" t="s">
        <v>56</v>
      </c>
      <c r="C20" s="1"/>
      <c r="D20" s="1"/>
      <c r="E20" s="12">
        <f>Costs_details!C29</f>
        <v>0</v>
      </c>
      <c r="F20" s="12"/>
      <c r="G20" s="12"/>
      <c r="H20" s="12"/>
      <c r="I20" s="12"/>
      <c r="J20" s="12"/>
    </row>
    <row r="21" spans="1:10" x14ac:dyDescent="0.25">
      <c r="A21" s="16" t="s">
        <v>75</v>
      </c>
      <c r="B21" s="3" t="s">
        <v>74</v>
      </c>
      <c r="C21" s="1"/>
      <c r="D21" s="1"/>
      <c r="E21" s="12">
        <v>0</v>
      </c>
      <c r="F21" s="12"/>
      <c r="G21" s="12"/>
      <c r="H21" s="12"/>
      <c r="I21" s="12"/>
      <c r="J21" s="12"/>
    </row>
    <row r="22" spans="1:10" x14ac:dyDescent="0.25">
      <c r="A22" s="16"/>
      <c r="B22" s="6" t="s">
        <v>80</v>
      </c>
      <c r="C22" s="2"/>
      <c r="D22" s="2"/>
      <c r="E22" s="14">
        <f t="shared" ref="E22:J22" si="3">SUM(E14:E21)</f>
        <v>10000</v>
      </c>
      <c r="F22" s="11">
        <f t="shared" si="3"/>
        <v>0</v>
      </c>
      <c r="G22" s="11">
        <f t="shared" si="3"/>
        <v>0</v>
      </c>
      <c r="H22" s="11">
        <f t="shared" si="3"/>
        <v>0</v>
      </c>
      <c r="I22" s="11">
        <f t="shared" si="3"/>
        <v>0</v>
      </c>
      <c r="J22" s="11">
        <f t="shared" si="3"/>
        <v>0</v>
      </c>
    </row>
    <row r="23" spans="1:10" x14ac:dyDescent="0.25">
      <c r="A23" s="80" t="s">
        <v>16</v>
      </c>
      <c r="B23" s="80"/>
      <c r="C23" s="80"/>
      <c r="D23" s="80"/>
      <c r="E23" s="80"/>
      <c r="F23" s="80"/>
      <c r="G23" s="80"/>
      <c r="H23" s="80"/>
      <c r="I23" s="80"/>
      <c r="J23" s="80"/>
    </row>
    <row r="24" spans="1:10" x14ac:dyDescent="0.25">
      <c r="A24" s="16" t="s">
        <v>7</v>
      </c>
      <c r="B24" s="3"/>
      <c r="C24" s="2"/>
      <c r="D24" s="2"/>
      <c r="E24" s="12"/>
      <c r="F24" s="12"/>
      <c r="G24" s="12"/>
      <c r="H24" s="12"/>
      <c r="I24" s="12"/>
      <c r="J24" s="12"/>
    </row>
    <row r="25" spans="1:10" x14ac:dyDescent="0.25">
      <c r="A25" s="16" t="s">
        <v>8</v>
      </c>
      <c r="B25" s="3"/>
      <c r="C25" s="2"/>
      <c r="D25" s="2"/>
      <c r="E25" s="12"/>
      <c r="F25" s="12"/>
      <c r="G25" s="12"/>
      <c r="H25" s="12"/>
      <c r="I25" s="12"/>
      <c r="J25" s="12"/>
    </row>
    <row r="26" spans="1:10" x14ac:dyDescent="0.25">
      <c r="A26" s="16" t="s">
        <v>78</v>
      </c>
      <c r="B26" s="3"/>
      <c r="C26" s="2"/>
      <c r="D26" s="2"/>
      <c r="E26" s="12"/>
      <c r="F26" s="12"/>
      <c r="G26" s="12"/>
      <c r="H26" s="12"/>
      <c r="I26" s="12"/>
      <c r="J26" s="12"/>
    </row>
    <row r="27" spans="1:10" x14ac:dyDescent="0.25">
      <c r="A27" s="16" t="s">
        <v>77</v>
      </c>
      <c r="B27" s="3" t="s">
        <v>79</v>
      </c>
      <c r="C27" s="2"/>
      <c r="D27" s="2"/>
      <c r="E27" s="12"/>
      <c r="F27" s="12"/>
      <c r="G27" s="12"/>
      <c r="H27" s="12"/>
      <c r="I27" s="12"/>
      <c r="J27" s="12"/>
    </row>
    <row r="28" spans="1:10" x14ac:dyDescent="0.25">
      <c r="A28" s="16" t="s">
        <v>14</v>
      </c>
      <c r="B28" s="3" t="s">
        <v>31</v>
      </c>
      <c r="C28" s="2"/>
      <c r="D28" s="2"/>
      <c r="E28" s="12"/>
      <c r="F28" s="12"/>
      <c r="G28" s="12"/>
      <c r="H28" s="12"/>
      <c r="I28" s="12"/>
      <c r="J28" s="12"/>
    </row>
    <row r="29" spans="1:10" x14ac:dyDescent="0.25">
      <c r="A29" s="16"/>
      <c r="B29" s="6" t="s">
        <v>9</v>
      </c>
      <c r="C29" s="2"/>
      <c r="D29" s="2"/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</row>
    <row r="30" spans="1:10" x14ac:dyDescent="0.25">
      <c r="A30" s="80" t="s">
        <v>13</v>
      </c>
      <c r="B30" s="80"/>
      <c r="C30" s="80"/>
      <c r="D30" s="80"/>
      <c r="E30" s="80"/>
      <c r="F30" s="80"/>
      <c r="G30" s="80"/>
      <c r="H30" s="80"/>
      <c r="I30" s="80"/>
      <c r="J30" s="80"/>
    </row>
    <row r="31" spans="1:10" x14ac:dyDescent="0.25">
      <c r="A31" s="16" t="s">
        <v>23</v>
      </c>
      <c r="B31" s="8" t="s">
        <v>24</v>
      </c>
      <c r="C31" s="2"/>
      <c r="D31" s="2"/>
      <c r="E31" s="11"/>
      <c r="F31" s="11"/>
      <c r="G31" s="11"/>
      <c r="H31" s="11"/>
      <c r="I31" s="11"/>
      <c r="J31" s="11"/>
    </row>
    <row r="32" spans="1:10" x14ac:dyDescent="0.25">
      <c r="A32" s="16" t="s">
        <v>25</v>
      </c>
      <c r="B32" s="8" t="s">
        <v>26</v>
      </c>
      <c r="C32" s="2"/>
      <c r="D32" s="2"/>
      <c r="E32" s="11"/>
      <c r="F32" s="11"/>
      <c r="G32" s="11"/>
      <c r="H32" s="11"/>
      <c r="I32" s="11"/>
      <c r="J32" s="11"/>
    </row>
    <row r="33" spans="1:10" x14ac:dyDescent="0.25">
      <c r="A33" s="16" t="s">
        <v>22</v>
      </c>
      <c r="B33" s="8" t="s">
        <v>27</v>
      </c>
      <c r="C33" s="2"/>
      <c r="D33" s="2"/>
      <c r="E33" s="11"/>
      <c r="F33" s="11"/>
      <c r="G33" s="11"/>
      <c r="H33" s="11"/>
      <c r="I33" s="11"/>
      <c r="J33" s="11"/>
    </row>
    <row r="34" spans="1:10" x14ac:dyDescent="0.25">
      <c r="A34" s="16"/>
      <c r="B34" s="6" t="s">
        <v>28</v>
      </c>
      <c r="C34" s="2"/>
      <c r="D34" s="2"/>
      <c r="E34" s="14">
        <f>SUM(E31:E33)</f>
        <v>0</v>
      </c>
      <c r="F34" s="14">
        <f t="shared" ref="F34:J34" si="4">SUM(F31:F33)</f>
        <v>0</v>
      </c>
      <c r="G34" s="14">
        <f t="shared" si="4"/>
        <v>0</v>
      </c>
      <c r="H34" s="14">
        <f t="shared" si="4"/>
        <v>0</v>
      </c>
      <c r="I34" s="14">
        <f t="shared" si="4"/>
        <v>0</v>
      </c>
      <c r="J34" s="14">
        <f t="shared" si="4"/>
        <v>0</v>
      </c>
    </row>
    <row r="35" spans="1:10" x14ac:dyDescent="0.25">
      <c r="A35" s="80" t="s">
        <v>10</v>
      </c>
      <c r="B35" s="80"/>
      <c r="C35" s="80"/>
      <c r="D35" s="1"/>
      <c r="E35" s="14">
        <f>E7+E12+E22+E29+E34</f>
        <v>10000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</row>
  </sheetData>
  <mergeCells count="6">
    <mergeCell ref="A35:C35"/>
    <mergeCell ref="A2:J2"/>
    <mergeCell ref="A8:J8"/>
    <mergeCell ref="A13:J13"/>
    <mergeCell ref="A23:J23"/>
    <mergeCell ref="A30:J3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C1757-79CD-485D-862F-6555AAD384A8}">
  <dimension ref="B2:I34"/>
  <sheetViews>
    <sheetView zoomScale="90" zoomScaleNormal="90" workbookViewId="0">
      <selection activeCell="F32" sqref="F32"/>
    </sheetView>
  </sheetViews>
  <sheetFormatPr defaultColWidth="22.85546875" defaultRowHeight="15" x14ac:dyDescent="0.25"/>
  <cols>
    <col min="1" max="1" width="8.28515625" bestFit="1" customWidth="1"/>
    <col min="2" max="2" width="45.5703125" bestFit="1" customWidth="1"/>
    <col min="3" max="3" width="32" bestFit="1" customWidth="1"/>
    <col min="4" max="4" width="25.7109375" bestFit="1" customWidth="1"/>
  </cols>
  <sheetData>
    <row r="2" spans="2:9" x14ac:dyDescent="0.25">
      <c r="B2" t="s">
        <v>81</v>
      </c>
      <c r="D2" s="92" t="s">
        <v>47</v>
      </c>
      <c r="E2" s="92"/>
      <c r="F2" s="92"/>
      <c r="G2" s="92"/>
    </row>
    <row r="3" spans="2:9" x14ac:dyDescent="0.25">
      <c r="C3" s="23" t="s">
        <v>46</v>
      </c>
      <c r="D3" s="21" t="s">
        <v>1</v>
      </c>
      <c r="E3" s="21" t="s">
        <v>2</v>
      </c>
      <c r="F3" s="21" t="s">
        <v>3</v>
      </c>
      <c r="G3" s="21" t="s">
        <v>4</v>
      </c>
      <c r="H3" s="19"/>
      <c r="I3" s="19"/>
    </row>
    <row r="4" spans="2:9" x14ac:dyDescent="0.25">
      <c r="B4" t="s">
        <v>42</v>
      </c>
      <c r="D4">
        <v>17500</v>
      </c>
      <c r="E4">
        <f>D4</f>
        <v>17500</v>
      </c>
      <c r="F4">
        <f>E4</f>
        <v>17500</v>
      </c>
      <c r="G4">
        <f>F4</f>
        <v>17500</v>
      </c>
    </row>
    <row r="5" spans="2:9" x14ac:dyDescent="0.25">
      <c r="B5" t="s">
        <v>84</v>
      </c>
    </row>
    <row r="6" spans="2:9" x14ac:dyDescent="0.25">
      <c r="B6" t="s">
        <v>44</v>
      </c>
      <c r="D6">
        <v>6000</v>
      </c>
      <c r="E6">
        <f>D6</f>
        <v>6000</v>
      </c>
      <c r="F6">
        <f>E6</f>
        <v>6000</v>
      </c>
      <c r="G6">
        <f>F6</f>
        <v>6000</v>
      </c>
    </row>
    <row r="7" spans="2:9" x14ac:dyDescent="0.25">
      <c r="B7" t="s">
        <v>85</v>
      </c>
    </row>
    <row r="8" spans="2:9" x14ac:dyDescent="0.25">
      <c r="B8" t="s">
        <v>48</v>
      </c>
    </row>
    <row r="10" spans="2:9" x14ac:dyDescent="0.25">
      <c r="B10" s="18" t="s">
        <v>86</v>
      </c>
      <c r="C10" s="19" t="s">
        <v>70</v>
      </c>
      <c r="D10" s="19" t="s">
        <v>71</v>
      </c>
      <c r="E10" s="19" t="s">
        <v>43</v>
      </c>
    </row>
    <row r="11" spans="2:9" x14ac:dyDescent="0.25">
      <c r="B11" t="s">
        <v>49</v>
      </c>
    </row>
    <row r="12" spans="2:9" x14ac:dyDescent="0.25">
      <c r="B12" t="s">
        <v>50</v>
      </c>
      <c r="D12">
        <v>100</v>
      </c>
    </row>
    <row r="13" spans="2:9" x14ac:dyDescent="0.25">
      <c r="B13" t="s">
        <v>51</v>
      </c>
      <c r="C13">
        <v>1</v>
      </c>
      <c r="D13">
        <v>1</v>
      </c>
    </row>
    <row r="14" spans="2:9" x14ac:dyDescent="0.25">
      <c r="C14">
        <f>SUM(C11*C12*C13)</f>
        <v>0</v>
      </c>
      <c r="D14">
        <f>SUM(D11*D12*D13)</f>
        <v>0</v>
      </c>
      <c r="E14">
        <f>SUM(E11*E12*E13)</f>
        <v>0</v>
      </c>
    </row>
    <row r="15" spans="2:9" x14ac:dyDescent="0.25">
      <c r="B15" s="18"/>
      <c r="C15" s="18"/>
    </row>
    <row r="16" spans="2:9" x14ac:dyDescent="0.25">
      <c r="B16" s="18" t="s">
        <v>52</v>
      </c>
      <c r="C16" s="19" t="s">
        <v>54</v>
      </c>
      <c r="D16" s="19" t="s">
        <v>41</v>
      </c>
      <c r="E16" s="19" t="s">
        <v>55</v>
      </c>
    </row>
    <row r="17" spans="2:6" x14ac:dyDescent="0.25">
      <c r="B17" t="s">
        <v>49</v>
      </c>
      <c r="E17">
        <v>100</v>
      </c>
    </row>
    <row r="18" spans="2:6" x14ac:dyDescent="0.25">
      <c r="B18" t="s">
        <v>53</v>
      </c>
      <c r="C18">
        <v>100</v>
      </c>
      <c r="D18">
        <v>100</v>
      </c>
      <c r="E18">
        <v>100</v>
      </c>
    </row>
    <row r="19" spans="2:6" x14ac:dyDescent="0.25">
      <c r="C19">
        <f>C17*C18</f>
        <v>0</v>
      </c>
      <c r="D19">
        <f t="shared" ref="D19:E19" si="0">D17*D18</f>
        <v>0</v>
      </c>
      <c r="E19">
        <f t="shared" si="0"/>
        <v>10000</v>
      </c>
    </row>
    <row r="21" spans="2:6" x14ac:dyDescent="0.25">
      <c r="B21" s="18" t="s">
        <v>82</v>
      </c>
    </row>
    <row r="22" spans="2:6" x14ac:dyDescent="0.25">
      <c r="B22" t="s">
        <v>49</v>
      </c>
    </row>
    <row r="23" spans="2:6" x14ac:dyDescent="0.25">
      <c r="B23" t="s">
        <v>50</v>
      </c>
      <c r="C23">
        <v>100</v>
      </c>
    </row>
    <row r="24" spans="2:6" x14ac:dyDescent="0.25">
      <c r="C24">
        <f>C22*C23</f>
        <v>0</v>
      </c>
    </row>
    <row r="26" spans="2:6" ht="30" x14ac:dyDescent="0.25">
      <c r="B26" s="22" t="s">
        <v>83</v>
      </c>
    </row>
    <row r="27" spans="2:6" x14ac:dyDescent="0.25">
      <c r="B27" t="s">
        <v>49</v>
      </c>
    </row>
    <row r="28" spans="2:6" x14ac:dyDescent="0.25">
      <c r="B28" t="s">
        <v>50</v>
      </c>
      <c r="C28">
        <v>100</v>
      </c>
    </row>
    <row r="29" spans="2:6" x14ac:dyDescent="0.25">
      <c r="C29">
        <f>C27*C28</f>
        <v>0</v>
      </c>
    </row>
    <row r="31" spans="2:6" x14ac:dyDescent="0.25">
      <c r="B31" s="18" t="s">
        <v>87</v>
      </c>
      <c r="C31" s="19" t="s">
        <v>91</v>
      </c>
      <c r="D31" s="19" t="s">
        <v>88</v>
      </c>
      <c r="E31" s="19" t="s">
        <v>89</v>
      </c>
      <c r="F31" s="19" t="s">
        <v>90</v>
      </c>
    </row>
    <row r="32" spans="2:6" x14ac:dyDescent="0.25">
      <c r="B32" t="s">
        <v>49</v>
      </c>
    </row>
    <row r="33" spans="2:6" x14ac:dyDescent="0.25">
      <c r="B33" t="s">
        <v>50</v>
      </c>
      <c r="C33">
        <v>100</v>
      </c>
      <c r="D33">
        <v>100</v>
      </c>
      <c r="E33">
        <v>100</v>
      </c>
      <c r="F33">
        <v>100</v>
      </c>
    </row>
    <row r="34" spans="2:6" x14ac:dyDescent="0.25">
      <c r="C34">
        <f>C32*C33</f>
        <v>0</v>
      </c>
      <c r="D34">
        <f t="shared" ref="D34:F34" si="1">D32*D33</f>
        <v>0</v>
      </c>
      <c r="E34">
        <f t="shared" si="1"/>
        <v>0</v>
      </c>
      <c r="F34">
        <f t="shared" si="1"/>
        <v>0</v>
      </c>
    </row>
  </sheetData>
  <mergeCells count="1">
    <mergeCell ref="D2:G2"/>
  </mergeCells>
  <phoneticPr fontId="9" type="noConversion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65359-537C-4DA2-AFC3-BAC936C75FD4}">
  <dimension ref="B3:G7"/>
  <sheetViews>
    <sheetView zoomScale="90" zoomScaleNormal="90" workbookViewId="0"/>
  </sheetViews>
  <sheetFormatPr defaultColWidth="20" defaultRowHeight="15" x14ac:dyDescent="0.25"/>
  <cols>
    <col min="2" max="2" width="28" customWidth="1"/>
    <col min="5" max="5" width="20.85546875" bestFit="1" customWidth="1"/>
  </cols>
  <sheetData>
    <row r="3" spans="2:7" ht="30" x14ac:dyDescent="0.25">
      <c r="B3" s="24" t="s">
        <v>61</v>
      </c>
      <c r="C3" s="20" t="s">
        <v>62</v>
      </c>
      <c r="D3" s="20" t="s">
        <v>63</v>
      </c>
      <c r="E3" s="25" t="s">
        <v>66</v>
      </c>
      <c r="F3" s="20" t="s">
        <v>67</v>
      </c>
      <c r="G3" s="20" t="s">
        <v>72</v>
      </c>
    </row>
    <row r="4" spans="2:7" x14ac:dyDescent="0.25">
      <c r="B4" t="s">
        <v>50</v>
      </c>
    </row>
    <row r="5" spans="2:7" x14ac:dyDescent="0.25">
      <c r="B5" t="s">
        <v>49</v>
      </c>
    </row>
    <row r="6" spans="2:7" x14ac:dyDescent="0.25">
      <c r="B6" t="s">
        <v>51</v>
      </c>
    </row>
    <row r="7" spans="2:7" x14ac:dyDescent="0.25">
      <c r="C7">
        <f>C4*C5*C6</f>
        <v>0</v>
      </c>
      <c r="D7">
        <f t="shared" ref="D7:G7" si="0">D4*D5*D6</f>
        <v>0</v>
      </c>
      <c r="E7">
        <f t="shared" si="0"/>
        <v>0</v>
      </c>
      <c r="F7">
        <f t="shared" si="0"/>
        <v>0</v>
      </c>
      <c r="G7">
        <f t="shared" si="0"/>
        <v>0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358BDE2B25754D896149302446BD81" ma:contentTypeVersion="2" ma:contentTypeDescription="Create a new document." ma:contentTypeScope="" ma:versionID="d5a0e44493c19754df5a2ed4d592dd2e">
  <xsd:schema xmlns:xsd="http://www.w3.org/2001/XMLSchema" xmlns:xs="http://www.w3.org/2001/XMLSchema" xmlns:p="http://schemas.microsoft.com/office/2006/metadata/properties" xmlns:ns2="04433624-1a94-42fa-84d2-280d3af2e600" targetNamespace="http://schemas.microsoft.com/office/2006/metadata/properties" ma:root="true" ma:fieldsID="53d7f2da3fdec28bd1561de9b0e7e0e8" ns2:_="">
    <xsd:import namespace="04433624-1a94-42fa-84d2-280d3af2e6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33624-1a94-42fa-84d2-280d3af2e6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4605F4-4F00-4B93-9A88-D888111CD7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433624-1a94-42fa-84d2-280d3af2e6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3FC899-6FF8-4A7A-A2A4-32309988D3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A47D9D-B90A-4969-BCDD-42FD2310D1B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BC_Cost - MinimalGARD</vt:lpstr>
      <vt:lpstr>BC_Cost - FullGARD</vt:lpstr>
      <vt:lpstr>FeaturesMinimalGARD</vt:lpstr>
      <vt:lpstr>FeaturesFullGARD</vt:lpstr>
      <vt:lpstr>WiP - TimeLineFullGARD</vt:lpstr>
      <vt:lpstr>BC_Cost</vt:lpstr>
      <vt:lpstr>Costs_details</vt:lpstr>
      <vt:lpstr>Additional_functionalities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Gupta</dc:creator>
  <cp:lastModifiedBy>Vatroslav Sobot</cp:lastModifiedBy>
  <dcterms:created xsi:type="dcterms:W3CDTF">2019-11-21T10:00:45Z</dcterms:created>
  <dcterms:modified xsi:type="dcterms:W3CDTF">2019-12-02T17:36:30Z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0x01010046358BDE2B25754D896149302446BD81</vt:lpwstr>
  </property>
</Properties>
</file>