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89ffd9498d24f4/_Next-Door Rental Inc/1010 - Financial/"/>
    </mc:Choice>
  </mc:AlternateContent>
  <xr:revisionPtr revIDLastSave="253" documentId="8_{BD4072BC-B00A-4916-8494-F2E85B3B78DF}" xr6:coauthVersionLast="47" xr6:coauthVersionMax="47" xr10:uidLastSave="{BAB4B7E2-118B-418D-91A2-E5D12019231A}"/>
  <bookViews>
    <workbookView xWindow="-120" yWindow="-120" windowWidth="29040" windowHeight="15720" xr2:uid="{CEB32C1F-B63E-4DAB-90E4-1CB78EA61E90}"/>
  </bookViews>
  <sheets>
    <sheet name="Pers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48" i="1"/>
  <c r="B21" i="1"/>
  <c r="B68" i="1" s="1"/>
  <c r="A29" i="1"/>
  <c r="B18" i="1"/>
  <c r="B39" i="1"/>
  <c r="B17" i="1"/>
  <c r="F8" i="1"/>
  <c r="B79" i="1" l="1"/>
  <c r="B19" i="1"/>
  <c r="B84" i="1" s="1"/>
  <c r="B29" i="1" l="1"/>
  <c r="B88" i="1" s="1"/>
  <c r="B67" i="1"/>
  <c r="B69" i="1" s="1"/>
  <c r="B22" i="1"/>
  <c r="B27" i="1" s="1"/>
  <c r="B28" i="1"/>
  <c r="B24" i="1"/>
  <c r="B85" i="1" s="1"/>
  <c r="B54" i="1" l="1"/>
  <c r="B37" i="1"/>
  <c r="B49" i="1" s="1"/>
  <c r="B50" i="1" s="1"/>
  <c r="B80" i="1"/>
  <c r="B81" i="1" s="1"/>
  <c r="B25" i="1"/>
  <c r="B30" i="1" s="1"/>
  <c r="B32" i="1" s="1"/>
  <c r="B87" i="1" s="1"/>
  <c r="B70" i="1"/>
  <c r="B55" i="1"/>
  <c r="B33" i="1" l="1"/>
  <c r="B86" i="1" s="1"/>
  <c r="B89" i="1" s="1"/>
  <c r="B91" i="1" s="1"/>
  <c r="B52" i="1"/>
  <c r="B71" i="1" l="1"/>
  <c r="B72" i="1" s="1"/>
  <c r="B35" i="1"/>
  <c r="B56" i="1"/>
  <c r="B58" i="1" s="1"/>
</calcChain>
</file>

<file path=xl/sharedStrings.xml><?xml version="1.0" encoding="utf-8"?>
<sst xmlns="http://schemas.openxmlformats.org/spreadsheetml/2006/main" count="94" uniqueCount="89">
  <si>
    <t>Days Rented</t>
  </si>
  <si>
    <t>Example for a product rented for:</t>
  </si>
  <si>
    <t>Rental Period Chosen</t>
  </si>
  <si>
    <t>Product Week Rate Choosen (8/7xWeekrate)</t>
  </si>
  <si>
    <t>Renter Charges</t>
  </si>
  <si>
    <t>NDR Charge</t>
  </si>
  <si>
    <t>Service &amp; Maintenance Charge Per Transaction</t>
  </si>
  <si>
    <t>Security Deposit</t>
  </si>
  <si>
    <t>Tax Rate</t>
  </si>
  <si>
    <t>Canadian HST</t>
  </si>
  <si>
    <t>Product Daily Listed Rate</t>
  </si>
  <si>
    <t>Product Day Rate Choosen Including Taxes</t>
  </si>
  <si>
    <t>Service and Maintenance Fee</t>
  </si>
  <si>
    <t>3 Days Rented, from "StartDate" to "EndDate" @ $100 per day</t>
  </si>
  <si>
    <t>Security Deposit Reservation (since reservation ends less than 30 days from now)</t>
  </si>
  <si>
    <t>NDR Credit Card Charge</t>
  </si>
  <si>
    <t>Points Earned Rate</t>
  </si>
  <si>
    <t>Default amount associated with the lender (user).  This may change over time.</t>
  </si>
  <si>
    <t>Lender Receives</t>
  </si>
  <si>
    <t>Less NDR Credit Card Charge</t>
  </si>
  <si>
    <t>Renter Credit Card Charge</t>
  </si>
  <si>
    <t>% paid by credit card company by NDR</t>
  </si>
  <si>
    <t>% paid by credit card company by Renter</t>
  </si>
  <si>
    <t>Less Renter Credit Card Charge</t>
  </si>
  <si>
    <t>Bill Not Including Taxes</t>
  </si>
  <si>
    <t>Renter Total Bill</t>
  </si>
  <si>
    <t>Charge is based on Renter Total Bill</t>
  </si>
  <si>
    <t>Charge is based on Lender Total Bill</t>
  </si>
  <si>
    <t>Fee paid to NDR, Minimum fee of @$2</t>
  </si>
  <si>
    <t>Cash value earned by Renter on Renter Total Bill</t>
  </si>
  <si>
    <t>Subtotal</t>
  </si>
  <si>
    <t>This is what the Lender will see</t>
  </si>
  <si>
    <t>This is what the Renter will See  Processing Fees Apply</t>
  </si>
  <si>
    <t>Total Fees to Stripe:</t>
  </si>
  <si>
    <t>This is total paid to Stripe (Payment Processor)</t>
  </si>
  <si>
    <t>Cash Equivalent</t>
  </si>
  <si>
    <t>Less HST From Orig Bill</t>
  </si>
  <si>
    <t>We need to show this on Renter's Bill for Deduction purposes</t>
  </si>
  <si>
    <t>We need to show this on Renter's Bill for Govt Audit Purposes</t>
  </si>
  <si>
    <t>Actual Payment By Renter</t>
  </si>
  <si>
    <t>Point Earned on this transaction</t>
  </si>
  <si>
    <t>Renter Bill Calculation</t>
  </si>
  <si>
    <t>Renter Redeems Rewards Points (Optional)</t>
  </si>
  <si>
    <t>Description</t>
  </si>
  <si>
    <t>From YYYY/MM/DD HH To YYYY/MM/DD HH</t>
  </si>
  <si>
    <t>Reward Points</t>
  </si>
  <si>
    <t>Used on this Transaction:</t>
  </si>
  <si>
    <t>Balance Remaining:</t>
  </si>
  <si>
    <t>Renter Receipt (Request a Suggestion from Augurs if they have a better format, or information missing?)</t>
  </si>
  <si>
    <t>Paid To Lender</t>
  </si>
  <si>
    <t>Fees</t>
  </si>
  <si>
    <t>HST Collected:</t>
  </si>
  <si>
    <t>To Payment Processor:</t>
  </si>
  <si>
    <t>To NDR:</t>
  </si>
  <si>
    <t>To Govt (HST/VAT Collected):</t>
  </si>
  <si>
    <t>Total Paid by Renter:</t>
  </si>
  <si>
    <t>Transaction QRCode:</t>
  </si>
  <si>
    <t>Lender QRCode:</t>
  </si>
  <si>
    <t>Item Rental Period:</t>
  </si>
  <si>
    <t>Lender Receipt (Request a Suggestion from Augurs if they have a better format, or information missing?)</t>
  </si>
  <si>
    <t>This assumes the person started with 10,000 points before this transaction was made</t>
  </si>
  <si>
    <t>Renter QRCode:</t>
  </si>
  <si>
    <t>Paid by Renter:</t>
  </si>
  <si>
    <t>Gained on this Transaction:</t>
  </si>
  <si>
    <t>Total Bill:</t>
  </si>
  <si>
    <t>Paid by NDR (from Renter Reward Points):</t>
  </si>
  <si>
    <t>HST Collected and Submitted by NDR</t>
  </si>
  <si>
    <t>NDR/Payment Processor Fees:</t>
  </si>
  <si>
    <t>Total to Lender:</t>
  </si>
  <si>
    <r>
      <t xml:space="preserve">From YYYY/MM/DD HH </t>
    </r>
    <r>
      <rPr>
        <b/>
        <sz val="12"/>
        <color theme="1"/>
        <rFont val="Calibri"/>
        <family val="2"/>
        <scheme val="minor"/>
      </rPr>
      <t>To</t>
    </r>
    <r>
      <rPr>
        <sz val="12"/>
        <color theme="1"/>
        <rFont val="Calibri"/>
        <family val="2"/>
        <scheme val="minor"/>
      </rPr>
      <t xml:space="preserve"> YYYY/MM/DD HH</t>
    </r>
  </si>
  <si>
    <t>User Rewards Account</t>
  </si>
  <si>
    <t>User Accumulated:</t>
  </si>
  <si>
    <t>Net Cash Change:</t>
  </si>
  <si>
    <t>NDR</t>
  </si>
  <si>
    <t>Gross Revenue:</t>
  </si>
  <si>
    <t>Payment Processor Fees:</t>
  </si>
  <si>
    <t>Fee to Lender:</t>
  </si>
  <si>
    <t>Net Revenue:</t>
  </si>
  <si>
    <t>Net Cash:</t>
  </si>
  <si>
    <t>User Reward funds held in Trust:</t>
  </si>
  <si>
    <t>NDR Transaction Balance</t>
  </si>
  <si>
    <t>Renter decides to redeem these Points that they have "accumulated" in their NDR account</t>
  </si>
  <si>
    <t>Items in Blue are changed by NDR only</t>
  </si>
  <si>
    <t>User Chose to Spend:</t>
  </si>
  <si>
    <t>Tax Conversion Rate to Get Pre-Tax value</t>
  </si>
  <si>
    <t xml:space="preserve">Renter is renting from a Non-Business lender (paid at reservation) </t>
  </si>
  <si>
    <t>Notes</t>
  </si>
  <si>
    <r>
      <t xml:space="preserve">Items in </t>
    </r>
    <r>
      <rPr>
        <b/>
        <sz val="12"/>
        <rFont val="Calibri"/>
        <family val="2"/>
        <scheme val="minor"/>
      </rPr>
      <t>Yellow</t>
    </r>
    <r>
      <rPr>
        <b/>
        <sz val="12"/>
        <color theme="1"/>
        <rFont val="Calibri"/>
        <family val="2"/>
        <scheme val="minor"/>
      </rPr>
      <t xml:space="preserve"> are entered by the Renter or Lender</t>
    </r>
  </si>
  <si>
    <t>% points based on what Renter has paid (100 points for $1 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</si>
</sst>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44" fontId="0" fillId="0" borderId="0" xfId="2" applyFont="1"/>
    <xf numFmtId="44" fontId="0" fillId="0" borderId="0" xfId="0" applyNumberFormat="1"/>
    <xf numFmtId="44" fontId="0" fillId="0" borderId="2" xfId="2" applyFont="1" applyBorder="1"/>
    <xf numFmtId="0" fontId="0" fillId="0" borderId="3" xfId="0" applyBorder="1"/>
    <xf numFmtId="0" fontId="0" fillId="0" borderId="4" xfId="0" applyBorder="1"/>
    <xf numFmtId="44" fontId="0" fillId="0" borderId="0" xfId="2" applyFont="1" applyBorder="1"/>
    <xf numFmtId="0" fontId="0" fillId="0" borderId="5" xfId="0" applyBorder="1"/>
    <xf numFmtId="0" fontId="0" fillId="0" borderId="6" xfId="0" applyBorder="1"/>
    <xf numFmtId="44" fontId="0" fillId="0" borderId="7" xfId="2" applyFont="1" applyBorder="1"/>
    <xf numFmtId="0" fontId="0" fillId="0" borderId="8" xfId="0" applyBorder="1"/>
    <xf numFmtId="0" fontId="2" fillId="0" borderId="1" xfId="0" applyFont="1" applyBorder="1"/>
    <xf numFmtId="0" fontId="3" fillId="0" borderId="0" xfId="0" applyFont="1"/>
    <xf numFmtId="164" fontId="0" fillId="2" borderId="0" xfId="1" applyNumberFormat="1" applyFont="1" applyFill="1" applyBorder="1"/>
    <xf numFmtId="44" fontId="0" fillId="2" borderId="0" xfId="2" applyFont="1" applyFill="1"/>
    <xf numFmtId="164" fontId="0" fillId="0" borderId="0" xfId="1" applyNumberFormat="1" applyFont="1" applyFill="1" applyBorder="1"/>
    <xf numFmtId="44" fontId="0" fillId="0" borderId="0" xfId="2" applyFont="1" applyFill="1" applyBorder="1"/>
    <xf numFmtId="44" fontId="0" fillId="0" borderId="5" xfId="0" applyNumberFormat="1" applyBorder="1"/>
    <xf numFmtId="44" fontId="2" fillId="0" borderId="0" xfId="2" applyFont="1" applyBorder="1"/>
    <xf numFmtId="44" fontId="2" fillId="0" borderId="0" xfId="2" applyFont="1" applyFill="1" applyBorder="1"/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4" xfId="0" applyFont="1" applyBorder="1" applyAlignment="1">
      <alignment horizontal="right"/>
    </xf>
    <xf numFmtId="164" fontId="0" fillId="0" borderId="0" xfId="1" applyNumberFormat="1" applyFont="1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right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44" fontId="2" fillId="0" borderId="7" xfId="2" applyFont="1" applyBorder="1"/>
    <xf numFmtId="165" fontId="0" fillId="3" borderId="0" xfId="3" applyNumberFormat="1" applyFont="1" applyFill="1"/>
    <xf numFmtId="9" fontId="0" fillId="3" borderId="0" xfId="0" applyNumberFormat="1" applyFill="1"/>
    <xf numFmtId="165" fontId="0" fillId="0" borderId="0" xfId="3" applyNumberFormat="1" applyFont="1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90ED-7ED6-4B40-83E8-05A6958FB1E8}">
  <dimension ref="A1:G94"/>
  <sheetViews>
    <sheetView tabSelected="1" topLeftCell="A73" zoomScale="115" zoomScaleNormal="115" workbookViewId="0">
      <selection activeCell="D12" sqref="D12"/>
    </sheetView>
  </sheetViews>
  <sheetFormatPr defaultRowHeight="15.75" x14ac:dyDescent="0.25"/>
  <cols>
    <col min="1" max="1" width="55.375" customWidth="1"/>
    <col min="2" max="2" width="10.125" bestFit="1" customWidth="1"/>
    <col min="3" max="3" width="72.875" customWidth="1"/>
    <col min="4" max="4" width="55" customWidth="1"/>
  </cols>
  <sheetData>
    <row r="1" spans="1:7" s="13" customFormat="1" x14ac:dyDescent="0.25">
      <c r="A1" s="13" t="s">
        <v>43</v>
      </c>
      <c r="C1" s="13" t="s">
        <v>86</v>
      </c>
    </row>
    <row r="2" spans="1:7" x14ac:dyDescent="0.25">
      <c r="A2" s="34" t="s">
        <v>1</v>
      </c>
      <c r="C2" s="35" t="s">
        <v>87</v>
      </c>
    </row>
    <row r="3" spans="1:7" x14ac:dyDescent="0.25">
      <c r="A3" s="34" t="s">
        <v>85</v>
      </c>
      <c r="C3" s="36" t="s">
        <v>82</v>
      </c>
    </row>
    <row r="4" spans="1:7" x14ac:dyDescent="0.25">
      <c r="A4" s="34"/>
      <c r="C4" s="37"/>
    </row>
    <row r="5" spans="1:7" x14ac:dyDescent="0.25">
      <c r="A5" t="s">
        <v>4</v>
      </c>
    </row>
    <row r="6" spans="1:7" x14ac:dyDescent="0.25">
      <c r="A6" t="s">
        <v>2</v>
      </c>
      <c r="B6" s="1">
        <v>3</v>
      </c>
      <c r="C6" t="s">
        <v>0</v>
      </c>
      <c r="F6">
        <v>8</v>
      </c>
      <c r="G6" t="s">
        <v>0</v>
      </c>
    </row>
    <row r="7" spans="1:7" x14ac:dyDescent="0.25">
      <c r="A7" t="s">
        <v>10</v>
      </c>
      <c r="B7" s="15">
        <v>100</v>
      </c>
      <c r="C7" t="s">
        <v>11</v>
      </c>
      <c r="F7">
        <v>500</v>
      </c>
      <c r="G7" t="s">
        <v>3</v>
      </c>
    </row>
    <row r="8" spans="1:7" x14ac:dyDescent="0.25">
      <c r="A8" t="s">
        <v>6</v>
      </c>
      <c r="B8" s="15">
        <v>20</v>
      </c>
      <c r="F8">
        <f>B8</f>
        <v>20</v>
      </c>
    </row>
    <row r="9" spans="1:7" x14ac:dyDescent="0.25">
      <c r="A9" t="s">
        <v>7</v>
      </c>
      <c r="B9" s="15">
        <v>500</v>
      </c>
    </row>
    <row r="10" spans="1:7" x14ac:dyDescent="0.25">
      <c r="A10" t="s">
        <v>8</v>
      </c>
      <c r="B10" s="31">
        <v>0.13</v>
      </c>
      <c r="C10" t="s">
        <v>9</v>
      </c>
    </row>
    <row r="11" spans="1:7" x14ac:dyDescent="0.25">
      <c r="A11" t="s">
        <v>84</v>
      </c>
      <c r="B11" s="33">
        <f>1/(1+B10)</f>
        <v>0.88495575221238942</v>
      </c>
    </row>
    <row r="12" spans="1:7" x14ac:dyDescent="0.25">
      <c r="A12" t="s">
        <v>5</v>
      </c>
      <c r="B12" s="32">
        <v>0.12</v>
      </c>
      <c r="C12" t="s">
        <v>17</v>
      </c>
    </row>
    <row r="13" spans="1:7" x14ac:dyDescent="0.25">
      <c r="A13" t="s">
        <v>20</v>
      </c>
      <c r="B13" s="31">
        <v>0.02</v>
      </c>
      <c r="C13" t="s">
        <v>22</v>
      </c>
    </row>
    <row r="14" spans="1:7" x14ac:dyDescent="0.25">
      <c r="A14" t="s">
        <v>15</v>
      </c>
      <c r="B14" s="31">
        <v>0.02</v>
      </c>
      <c r="C14" t="s">
        <v>21</v>
      </c>
    </row>
    <row r="15" spans="1:7" x14ac:dyDescent="0.25">
      <c r="A15" t="s">
        <v>16</v>
      </c>
      <c r="B15" s="31">
        <v>1.4999999999999999E-2</v>
      </c>
      <c r="C15" t="s">
        <v>88</v>
      </c>
    </row>
    <row r="16" spans="1:7" ht="16.5" thickBot="1" x14ac:dyDescent="0.3">
      <c r="B16" s="2"/>
    </row>
    <row r="17" spans="1:4" x14ac:dyDescent="0.25">
      <c r="A17" s="12" t="s">
        <v>41</v>
      </c>
      <c r="B17" s="4">
        <f>$B$6*$B$7</f>
        <v>300</v>
      </c>
      <c r="C17" s="5" t="s">
        <v>13</v>
      </c>
    </row>
    <row r="18" spans="1:4" x14ac:dyDescent="0.25">
      <c r="A18" s="6"/>
      <c r="B18" s="7">
        <f>$B$8</f>
        <v>20</v>
      </c>
      <c r="C18" s="8" t="s">
        <v>12</v>
      </c>
    </row>
    <row r="19" spans="1:4" x14ac:dyDescent="0.25">
      <c r="A19" s="6" t="s">
        <v>25</v>
      </c>
      <c r="B19" s="19">
        <f>B18+B17</f>
        <v>320</v>
      </c>
      <c r="C19" s="8" t="s">
        <v>32</v>
      </c>
    </row>
    <row r="20" spans="1:4" x14ac:dyDescent="0.25">
      <c r="A20" s="6" t="s">
        <v>42</v>
      </c>
      <c r="B20" s="14">
        <v>1000</v>
      </c>
      <c r="C20" s="8" t="s">
        <v>81</v>
      </c>
    </row>
    <row r="21" spans="1:4" x14ac:dyDescent="0.25">
      <c r="A21" s="6"/>
      <c r="B21" s="17">
        <f>B20/100</f>
        <v>10</v>
      </c>
      <c r="C21" s="8" t="s">
        <v>35</v>
      </c>
    </row>
    <row r="22" spans="1:4" x14ac:dyDescent="0.25">
      <c r="A22" s="6" t="s">
        <v>39</v>
      </c>
      <c r="B22" s="17">
        <f>B19-B21</f>
        <v>310</v>
      </c>
      <c r="C22" s="8"/>
    </row>
    <row r="23" spans="1:4" x14ac:dyDescent="0.25">
      <c r="A23" s="6"/>
      <c r="B23" s="17"/>
      <c r="C23" s="8"/>
    </row>
    <row r="24" spans="1:4" x14ac:dyDescent="0.25">
      <c r="A24" s="6" t="s">
        <v>36</v>
      </c>
      <c r="B24" s="7">
        <f>B19-(B19*$B$11)</f>
        <v>36.814159292035356</v>
      </c>
      <c r="C24" s="18" t="s">
        <v>38</v>
      </c>
      <c r="D24" s="3"/>
    </row>
    <row r="25" spans="1:4" x14ac:dyDescent="0.25">
      <c r="A25" s="6" t="s">
        <v>24</v>
      </c>
      <c r="B25" s="7">
        <f>B19-B24</f>
        <v>283.18584070796464</v>
      </c>
      <c r="C25" s="18" t="s">
        <v>37</v>
      </c>
      <c r="D25" s="3"/>
    </row>
    <row r="26" spans="1:4" x14ac:dyDescent="0.25">
      <c r="A26" s="6"/>
      <c r="B26" s="7"/>
      <c r="C26" s="18"/>
      <c r="D26" s="3"/>
    </row>
    <row r="27" spans="1:4" x14ac:dyDescent="0.25">
      <c r="A27" s="6" t="s">
        <v>23</v>
      </c>
      <c r="B27" s="7">
        <f>B22*B13</f>
        <v>6.2</v>
      </c>
      <c r="C27" s="8" t="s">
        <v>26</v>
      </c>
    </row>
    <row r="28" spans="1:4" x14ac:dyDescent="0.25">
      <c r="A28" s="6" t="s">
        <v>5</v>
      </c>
      <c r="B28" s="7">
        <f>IF(B19*B12&gt;2,B19*B12,2)</f>
        <v>38.4</v>
      </c>
      <c r="C28" s="8" t="s">
        <v>28</v>
      </c>
    </row>
    <row r="29" spans="1:4" x14ac:dyDescent="0.25">
      <c r="A29" s="6" t="str">
        <f>A15</f>
        <v>Points Earned Rate</v>
      </c>
      <c r="B29" s="17">
        <f>B15*B19</f>
        <v>4.8</v>
      </c>
      <c r="C29" s="8" t="s">
        <v>29</v>
      </c>
    </row>
    <row r="30" spans="1:4" x14ac:dyDescent="0.25">
      <c r="A30" s="6" t="s">
        <v>30</v>
      </c>
      <c r="B30" s="17">
        <f>B25-B27-B28-B29</f>
        <v>233.78584070796464</v>
      </c>
      <c r="C30" s="8"/>
    </row>
    <row r="31" spans="1:4" x14ac:dyDescent="0.25">
      <c r="A31" s="6"/>
      <c r="B31" s="17"/>
      <c r="C31" s="8"/>
    </row>
    <row r="32" spans="1:4" x14ac:dyDescent="0.25">
      <c r="A32" s="6" t="s">
        <v>18</v>
      </c>
      <c r="B32" s="20">
        <f>B30*(1/(1+B14))</f>
        <v>229.20180461565161</v>
      </c>
      <c r="C32" s="8" t="s">
        <v>31</v>
      </c>
    </row>
    <row r="33" spans="1:3" x14ac:dyDescent="0.25">
      <c r="A33" s="6" t="s">
        <v>19</v>
      </c>
      <c r="B33" s="7">
        <f>B32*B14</f>
        <v>4.5840360923130321</v>
      </c>
      <c r="C33" s="8" t="s">
        <v>27</v>
      </c>
    </row>
    <row r="34" spans="1:3" x14ac:dyDescent="0.25">
      <c r="A34" s="6"/>
      <c r="B34" s="17"/>
      <c r="C34" s="8"/>
    </row>
    <row r="35" spans="1:3" x14ac:dyDescent="0.25">
      <c r="A35" s="6" t="s">
        <v>33</v>
      </c>
      <c r="B35" s="7">
        <f>B33+B27</f>
        <v>10.784036092313032</v>
      </c>
      <c r="C35" s="8" t="s">
        <v>34</v>
      </c>
    </row>
    <row r="36" spans="1:3" x14ac:dyDescent="0.25">
      <c r="A36" s="6"/>
      <c r="B36" s="7"/>
      <c r="C36" s="8"/>
    </row>
    <row r="37" spans="1:3" x14ac:dyDescent="0.25">
      <c r="A37" s="6" t="s">
        <v>40</v>
      </c>
      <c r="B37" s="16">
        <f>B29*100</f>
        <v>480</v>
      </c>
      <c r="C37" s="8"/>
    </row>
    <row r="38" spans="1:3" x14ac:dyDescent="0.25">
      <c r="C38" s="8"/>
    </row>
    <row r="39" spans="1:3" x14ac:dyDescent="0.25">
      <c r="A39" s="6"/>
      <c r="B39" s="7">
        <f>$B$9</f>
        <v>500</v>
      </c>
      <c r="C39" s="8" t="s">
        <v>14</v>
      </c>
    </row>
    <row r="40" spans="1:3" ht="16.5" thickBot="1" x14ac:dyDescent="0.3">
      <c r="A40" s="9"/>
      <c r="B40" s="10"/>
      <c r="C40" s="11"/>
    </row>
    <row r="41" spans="1:3" x14ac:dyDescent="0.25">
      <c r="A41" s="21"/>
      <c r="B41" s="7"/>
      <c r="C41" s="21"/>
    </row>
    <row r="42" spans="1:3" ht="16.5" thickBot="1" x14ac:dyDescent="0.3">
      <c r="A42" s="21"/>
      <c r="B42" s="7"/>
      <c r="C42" s="21"/>
    </row>
    <row r="43" spans="1:3" x14ac:dyDescent="0.25">
      <c r="A43" s="12" t="s">
        <v>48</v>
      </c>
      <c r="B43" s="4"/>
      <c r="C43" s="5"/>
    </row>
    <row r="44" spans="1:3" x14ac:dyDescent="0.25">
      <c r="A44" s="23" t="s">
        <v>56</v>
      </c>
      <c r="B44" s="7"/>
      <c r="C44" s="8"/>
    </row>
    <row r="45" spans="1:3" x14ac:dyDescent="0.25">
      <c r="A45" s="23" t="s">
        <v>57</v>
      </c>
      <c r="B45" s="7"/>
      <c r="C45" s="8"/>
    </row>
    <row r="46" spans="1:3" x14ac:dyDescent="0.25">
      <c r="A46" s="22" t="s">
        <v>58</v>
      </c>
      <c r="B46" s="7" t="s">
        <v>44</v>
      </c>
      <c r="C46" s="8"/>
    </row>
    <row r="47" spans="1:3" x14ac:dyDescent="0.25">
      <c r="A47" s="27" t="s">
        <v>45</v>
      </c>
      <c r="B47" s="7"/>
      <c r="C47" s="8"/>
    </row>
    <row r="48" spans="1:3" x14ac:dyDescent="0.25">
      <c r="A48" s="22" t="s">
        <v>46</v>
      </c>
      <c r="B48" s="24">
        <f>B20</f>
        <v>1000</v>
      </c>
      <c r="C48" s="8"/>
    </row>
    <row r="49" spans="1:3" x14ac:dyDescent="0.25">
      <c r="A49" s="22" t="s">
        <v>63</v>
      </c>
      <c r="B49" s="24">
        <f>B37</f>
        <v>480</v>
      </c>
      <c r="C49" s="8"/>
    </row>
    <row r="50" spans="1:3" x14ac:dyDescent="0.25">
      <c r="A50" s="22" t="s">
        <v>47</v>
      </c>
      <c r="B50" s="24">
        <f>10000-B48+B49</f>
        <v>9480</v>
      </c>
      <c r="C50" s="8" t="s">
        <v>60</v>
      </c>
    </row>
    <row r="51" spans="1:3" x14ac:dyDescent="0.25">
      <c r="A51" s="22"/>
      <c r="B51" s="24"/>
      <c r="C51" s="8"/>
    </row>
    <row r="52" spans="1:3" x14ac:dyDescent="0.25">
      <c r="A52" s="28" t="s">
        <v>49</v>
      </c>
      <c r="B52" s="19">
        <f>B32</f>
        <v>229.20180461565161</v>
      </c>
      <c r="C52" s="8"/>
    </row>
    <row r="53" spans="1:3" x14ac:dyDescent="0.25">
      <c r="A53" s="27" t="s">
        <v>50</v>
      </c>
      <c r="B53" s="7"/>
      <c r="C53" s="8"/>
    </row>
    <row r="54" spans="1:3" x14ac:dyDescent="0.25">
      <c r="A54" s="22" t="s">
        <v>52</v>
      </c>
      <c r="B54" s="7">
        <f>B27</f>
        <v>6.2</v>
      </c>
      <c r="C54" s="8"/>
    </row>
    <row r="55" spans="1:3" x14ac:dyDescent="0.25">
      <c r="A55" s="22" t="s">
        <v>54</v>
      </c>
      <c r="B55" s="7">
        <f>B24</f>
        <v>36.814159292035356</v>
      </c>
      <c r="C55" s="8"/>
    </row>
    <row r="56" spans="1:3" x14ac:dyDescent="0.25">
      <c r="A56" s="22" t="s">
        <v>53</v>
      </c>
      <c r="B56" s="7">
        <f>B28+B29+B33</f>
        <v>47.784036092313031</v>
      </c>
      <c r="C56" s="8"/>
    </row>
    <row r="57" spans="1:3" x14ac:dyDescent="0.25">
      <c r="A57" s="22"/>
      <c r="B57" s="7"/>
      <c r="C57" s="8"/>
    </row>
    <row r="58" spans="1:3" x14ac:dyDescent="0.25">
      <c r="A58" s="28" t="s">
        <v>55</v>
      </c>
      <c r="B58" s="19">
        <f>SUM(B52:B57)</f>
        <v>320</v>
      </c>
      <c r="C58" s="8"/>
    </row>
    <row r="59" spans="1:3" ht="16.5" thickBot="1" x14ac:dyDescent="0.3">
      <c r="A59" s="26"/>
      <c r="B59" s="10"/>
      <c r="C59" s="11"/>
    </row>
    <row r="60" spans="1:3" x14ac:dyDescent="0.25">
      <c r="A60" s="21"/>
      <c r="B60" s="7"/>
      <c r="C60" s="21"/>
    </row>
    <row r="61" spans="1:3" ht="16.5" thickBot="1" x14ac:dyDescent="0.3">
      <c r="B61" s="2"/>
    </row>
    <row r="62" spans="1:3" x14ac:dyDescent="0.25">
      <c r="A62" s="12" t="s">
        <v>59</v>
      </c>
      <c r="B62" s="4"/>
      <c r="C62" s="5"/>
    </row>
    <row r="63" spans="1:3" x14ac:dyDescent="0.25">
      <c r="A63" s="23" t="s">
        <v>56</v>
      </c>
      <c r="B63" s="7"/>
      <c r="C63" s="8"/>
    </row>
    <row r="64" spans="1:3" x14ac:dyDescent="0.25">
      <c r="A64" s="23" t="s">
        <v>61</v>
      </c>
      <c r="B64" s="7"/>
      <c r="C64" s="8"/>
    </row>
    <row r="65" spans="1:3" x14ac:dyDescent="0.25">
      <c r="A65" s="22" t="s">
        <v>58</v>
      </c>
      <c r="B65" s="7" t="s">
        <v>69</v>
      </c>
      <c r="C65" s="8"/>
    </row>
    <row r="66" spans="1:3" x14ac:dyDescent="0.25">
      <c r="A66" s="22"/>
      <c r="B66" s="7"/>
      <c r="C66" s="8"/>
    </row>
    <row r="67" spans="1:3" x14ac:dyDescent="0.25">
      <c r="A67" s="28" t="s">
        <v>64</v>
      </c>
      <c r="B67" s="19">
        <f>B19</f>
        <v>320</v>
      </c>
      <c r="C67" s="8"/>
    </row>
    <row r="68" spans="1:3" x14ac:dyDescent="0.25">
      <c r="A68" s="22" t="s">
        <v>65</v>
      </c>
      <c r="B68" s="7">
        <f>B21</f>
        <v>10</v>
      </c>
      <c r="C68" s="8"/>
    </row>
    <row r="69" spans="1:3" x14ac:dyDescent="0.25">
      <c r="A69" s="22" t="s">
        <v>62</v>
      </c>
      <c r="B69" s="7">
        <f>B67-B68</f>
        <v>310</v>
      </c>
      <c r="C69" s="8"/>
    </row>
    <row r="70" spans="1:3" x14ac:dyDescent="0.25">
      <c r="A70" s="22" t="s">
        <v>66</v>
      </c>
      <c r="B70" s="7">
        <f>-B24</f>
        <v>-36.814159292035356</v>
      </c>
      <c r="C70" s="8"/>
    </row>
    <row r="71" spans="1:3" x14ac:dyDescent="0.25">
      <c r="A71" s="22" t="s">
        <v>67</v>
      </c>
      <c r="B71" s="7">
        <f>-(B33+B29+B28+B27)</f>
        <v>-53.984036092313033</v>
      </c>
      <c r="C71" s="8"/>
    </row>
    <row r="72" spans="1:3" x14ac:dyDescent="0.25">
      <c r="A72" s="28" t="s">
        <v>68</v>
      </c>
      <c r="B72" s="19">
        <f>B68+B69+B70+B71</f>
        <v>229.20180461565161</v>
      </c>
      <c r="C72" s="8"/>
    </row>
    <row r="73" spans="1:3" ht="16.5" thickBot="1" x14ac:dyDescent="0.3">
      <c r="A73" s="9"/>
      <c r="B73" s="10"/>
      <c r="C73" s="11"/>
    </row>
    <row r="74" spans="1:3" x14ac:dyDescent="0.25">
      <c r="A74" s="21"/>
      <c r="B74" s="7"/>
      <c r="C74" s="21"/>
    </row>
    <row r="75" spans="1:3" ht="16.5" thickBot="1" x14ac:dyDescent="0.3">
      <c r="B75" s="2"/>
    </row>
    <row r="76" spans="1:3" x14ac:dyDescent="0.25">
      <c r="A76" s="12" t="s">
        <v>80</v>
      </c>
      <c r="B76" s="4"/>
      <c r="C76" s="5"/>
    </row>
    <row r="77" spans="1:3" x14ac:dyDescent="0.25">
      <c r="A77" s="23" t="s">
        <v>56</v>
      </c>
      <c r="B77" s="7"/>
      <c r="C77" s="8"/>
    </row>
    <row r="78" spans="1:3" x14ac:dyDescent="0.25">
      <c r="A78" s="6" t="s">
        <v>70</v>
      </c>
      <c r="B78" s="7"/>
      <c r="C78" s="8"/>
    </row>
    <row r="79" spans="1:3" x14ac:dyDescent="0.25">
      <c r="A79" s="22" t="s">
        <v>83</v>
      </c>
      <c r="B79" s="7">
        <f>B21</f>
        <v>10</v>
      </c>
      <c r="C79" s="8"/>
    </row>
    <row r="80" spans="1:3" x14ac:dyDescent="0.25">
      <c r="A80" s="22" t="s">
        <v>71</v>
      </c>
      <c r="B80" s="7">
        <f>B29</f>
        <v>4.8</v>
      </c>
      <c r="C80" s="8"/>
    </row>
    <row r="81" spans="1:3" x14ac:dyDescent="0.25">
      <c r="A81" s="28" t="s">
        <v>72</v>
      </c>
      <c r="B81" s="19">
        <f>B80-B79</f>
        <v>-5.2</v>
      </c>
      <c r="C81" s="8"/>
    </row>
    <row r="82" spans="1:3" x14ac:dyDescent="0.25">
      <c r="A82" s="22"/>
      <c r="B82" s="7"/>
      <c r="C82" s="8"/>
    </row>
    <row r="83" spans="1:3" x14ac:dyDescent="0.25">
      <c r="A83" s="25" t="s">
        <v>73</v>
      </c>
      <c r="B83" s="7"/>
      <c r="C83" s="8"/>
    </row>
    <row r="84" spans="1:3" x14ac:dyDescent="0.25">
      <c r="A84" s="22" t="s">
        <v>74</v>
      </c>
      <c r="B84" s="7">
        <f>B19</f>
        <v>320</v>
      </c>
      <c r="C84" s="8"/>
    </row>
    <row r="85" spans="1:3" x14ac:dyDescent="0.25">
      <c r="A85" s="22" t="s">
        <v>51</v>
      </c>
      <c r="B85" s="7">
        <f>-B24</f>
        <v>-36.814159292035356</v>
      </c>
      <c r="C85" s="8"/>
    </row>
    <row r="86" spans="1:3" x14ac:dyDescent="0.25">
      <c r="A86" s="22" t="s">
        <v>75</v>
      </c>
      <c r="B86" s="7">
        <f>-(B27+B33)</f>
        <v>-10.784036092313032</v>
      </c>
      <c r="C86" s="8"/>
    </row>
    <row r="87" spans="1:3" x14ac:dyDescent="0.25">
      <c r="A87" s="22" t="s">
        <v>76</v>
      </c>
      <c r="B87" s="7">
        <f>-B32</f>
        <v>-229.20180461565161</v>
      </c>
      <c r="C87" s="8"/>
    </row>
    <row r="88" spans="1:3" x14ac:dyDescent="0.25">
      <c r="A88" s="22" t="s">
        <v>79</v>
      </c>
      <c r="B88" s="7">
        <f>-B29</f>
        <v>-4.8</v>
      </c>
      <c r="C88" s="8"/>
    </row>
    <row r="89" spans="1:3" x14ac:dyDescent="0.25">
      <c r="A89" s="28" t="s">
        <v>77</v>
      </c>
      <c r="B89" s="19">
        <f>SUM(B84:B88)</f>
        <v>38.399999999999991</v>
      </c>
      <c r="C89" s="8"/>
    </row>
    <row r="90" spans="1:3" x14ac:dyDescent="0.25">
      <c r="A90" s="6"/>
      <c r="B90" s="7"/>
      <c r="C90" s="8"/>
    </row>
    <row r="91" spans="1:3" ht="16.5" thickBot="1" x14ac:dyDescent="0.3">
      <c r="A91" s="29" t="s">
        <v>78</v>
      </c>
      <c r="B91" s="30">
        <f>B89+B81</f>
        <v>33.199999999999989</v>
      </c>
      <c r="C91" s="11"/>
    </row>
    <row r="94" spans="1:3" x14ac:dyDescent="0.25">
      <c r="C9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Huzevka</cp:lastModifiedBy>
  <dcterms:created xsi:type="dcterms:W3CDTF">2022-05-27T13:41:51Z</dcterms:created>
  <dcterms:modified xsi:type="dcterms:W3CDTF">2022-10-13T00:19:58Z</dcterms:modified>
</cp:coreProperties>
</file>